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gif" ContentType="image/gif"/>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charts/chart10.xml" ContentType="application/vnd.openxmlformats-officedocument.drawingml.chart+xml"/>
  <Override PartName="/xl/charts/colors4.xml" ContentType="application/vnd.ms-office.chartcolorstyle+xml"/>
  <Override PartName="/xl/charts/style4.xml" ContentType="application/vnd.ms-office.chartstyle+xml"/>
  <Override PartName="/xl/worksheets/sheet1.xml" ContentType="application/vnd.openxmlformats-officedocument.spreadsheetml.worksheet+xml"/>
  <Override PartName="/xl/drawings/drawing1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style3.xml" ContentType="application/vnd.ms-office.chartstyle+xml"/>
  <Override PartName="/xl/charts/colors3.xml" ContentType="application/vnd.ms-office.chartcolorstyle+xml"/>
  <Override PartName="/xl/charts/chart9.xml" ContentType="application/vnd.openxmlformats-officedocument.drawingml.chart+xml"/>
  <Override PartName="/xl/drawings/drawing11.xml" ContentType="application/vnd.openxmlformats-officedocument.drawing+xml"/>
  <Override PartName="/xl/drawings/drawing12.xml" ContentType="application/vnd.openxmlformats-officedocument.drawing+xml"/>
  <Override PartName="/xl/charts/colors2.xml" ContentType="application/vnd.ms-office.chartcolorstyle+xml"/>
  <Override PartName="/xl/drawings/drawing6.xml" ContentType="application/vnd.openxmlformats-officedocument.drawing+xml"/>
  <Override PartName="/xl/theme/theme1.xml" ContentType="application/vnd.openxmlformats-officedocument.theme+xml"/>
  <Override PartName="/xl/drawings/drawing7.xml" ContentType="application/vnd.openxmlformats-officedocument.drawing+xml"/>
  <Override PartName="/xl/worksheets/sheet13.xml" ContentType="application/vnd.openxmlformats-officedocument.spreadsheetml.worksheet+xml"/>
  <Override PartName="/xl/drawings/drawing8.xml" ContentType="application/vnd.openxmlformats-officedocument.drawing+xml"/>
  <Override PartName="/xl/styles.xml" ContentType="application/vnd.openxmlformats-officedocument.spreadsheetml.styles+xml"/>
  <Override PartName="/xl/drawings/drawing5.xml" ContentType="application/vnd.openxmlformats-officedocument.drawing+xml"/>
  <Override PartName="/xl/sharedStrings.xml" ContentType="application/vnd.openxmlformats-officedocument.spreadsheetml.sharedStrings+xml"/>
  <Override PartName="/xl/drawings/drawing2.xml" ContentType="application/vnd.openxmlformats-officedocument.drawing+xml"/>
  <Override PartName="/xl/drawings/drawing1.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7.xml" ContentType="application/vnd.openxmlformats-officedocument.spreadsheetml.worksheet+xml"/>
  <Override PartName="/xl/charts/colors1.xml" ContentType="application/vnd.ms-office.chartcolorstyle+xml"/>
  <Override PartName="/xl/charts/chart5.xml" ContentType="application/vnd.openxmlformats-officedocument.drawingml.chart+xml"/>
  <Override PartName="/xl/worksheets/sheet6.xml" ContentType="application/vnd.openxmlformats-officedocument.spreadsheetml.worksheet+xml"/>
  <Override PartName="/xl/charts/style2.xml" ContentType="application/vnd.ms-office.chartstyle+xml"/>
  <Override PartName="/xl/worksheets/sheet5.xml" ContentType="application/vnd.openxmlformats-officedocument.spreadsheetml.worksheet+xml"/>
  <Override PartName="/xl/charts/style1.xml" ContentType="application/vnd.ms-office.chartstyle+xml"/>
  <Override PartName="/xl/charts/chart4.xml" ContentType="application/vnd.openxmlformats-officedocument.drawingml.chart+xml"/>
  <Override PartName="/xl/charts/chart3.xml" ContentType="application/vnd.openxmlformats-officedocument.drawingml.chart+xml"/>
  <Override PartName="/xl/worksheets/sheet9.xml" ContentType="application/vnd.openxmlformats-officedocument.spreadsheetml.worksheet+xml"/>
  <Override PartName="/xl/drawings/drawing9.xml" ContentType="application/vnd.openxmlformats-officedocument.drawing+xml"/>
  <Override PartName="/xl/worksheets/sheet8.xml" ContentType="application/vnd.openxmlformats-officedocument.spreadsheetml.worksheet+xml"/>
  <Override PartName="/xl/drawings/drawing10.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P:\Proyectos\3089307_HUELLA_CARBONO_21_25\03. DOCUMENTACIÓN PUBLICADA  O PENDIENTE DE PUBLICAR\futuras versiones\0. Para publicar junio 2023\"/>
    </mc:Choice>
  </mc:AlternateContent>
  <bookViews>
    <workbookView xWindow="0" yWindow="0" windowWidth="15360" windowHeight="5205" tabRatio="851"/>
  </bookViews>
  <sheets>
    <sheet name="CONTENIDO" sheetId="61" r:id="rId1"/>
    <sheet name="1.Datos generales organización " sheetId="52" r:id="rId2"/>
    <sheet name="2. Hoja de trabajo. Consumos" sheetId="56" r:id="rId3"/>
    <sheet name="3. Instalaciones fijas" sheetId="62" r:id="rId4"/>
    <sheet name="4. Vehículos y maquinaria" sheetId="60" r:id="rId5"/>
    <sheet name="5. Emisiones Fugitivas" sheetId="27" r:id="rId6"/>
    <sheet name="6. Emisiones de proceso" sheetId="64" r:id="rId7"/>
    <sheet name="7. Información adicional" sheetId="40" r:id="rId8"/>
    <sheet name="8.Electricidad y otras energías" sheetId="65" r:id="rId9"/>
    <sheet name="9. Informe final. Resultados" sheetId="68" r:id="rId10"/>
    <sheet name="10. Factores de emisión" sheetId="70" r:id="rId11"/>
    <sheet name="11. Revisiones calculadora" sheetId="49" r:id="rId12"/>
    <sheet name="Datos" sheetId="66" state="hidden" r:id="rId13"/>
  </sheets>
  <definedNames>
    <definedName name="_Com2007">Datos!$M$843:$M$857</definedName>
    <definedName name="_Com2008">Datos!$O$843:$O$855</definedName>
    <definedName name="_Com2009">Datos!$Q$843:$Q$860</definedName>
    <definedName name="_Com2010">Datos!$S$843:$S$862</definedName>
    <definedName name="_Com2011">Datos!$U$843:$U$867</definedName>
    <definedName name="_Com2012">Datos!$W$843:$W$869</definedName>
    <definedName name="_Com2013">Datos!$Y$843:$Y$879</definedName>
    <definedName name="_Com2014">Datos!$AA$843:$AA$885</definedName>
    <definedName name="_Com2015">Datos!$AC$843:$AC$909</definedName>
    <definedName name="_Com2016">Datos!$AE$843:$AE$962</definedName>
    <definedName name="_Com2017">Datos!$AG$843:$AG$966</definedName>
    <definedName name="_Com2018">Datos!$AI$843:$AI$1017</definedName>
    <definedName name="_Com2019">Datos!$AK$843:$AK$1042</definedName>
    <definedName name="_Com2020">Datos!$AM$843:$AM$1087</definedName>
    <definedName name="_Com2021">Datos!$AO$843:$AO$1078</definedName>
    <definedName name="_Com2022">Datos!$AQ$843:$AQ$1032</definedName>
    <definedName name="_xlnm._FilterDatabase" localSheetId="10" hidden="1">'10. Factores de emisión'!#REF!</definedName>
    <definedName name="_xlnm._FilterDatabase" localSheetId="12" hidden="1">Datos!$C$227:$E$268</definedName>
    <definedName name="_Mix2007">Datos!$N$843:$N$857</definedName>
    <definedName name="_Mix2008">Datos!$P$843:$P$855</definedName>
    <definedName name="_Mix2009">Datos!$R$843:$R$860</definedName>
    <definedName name="_Mix2010">Datos!$T$843:$T$862</definedName>
    <definedName name="_Mix2011">Datos!$V$843:$V$867</definedName>
    <definedName name="_Mix2012">Datos!$X$843:$X$869</definedName>
    <definedName name="_Mix2013">Datos!$Z$843:$Z$879</definedName>
    <definedName name="_Mix2014">Datos!$AB$843:$AB$885</definedName>
    <definedName name="_Mix2015">Datos!$AD$843:$AD$909</definedName>
    <definedName name="_Mix2016">Datos!$AF$843:$AF$962</definedName>
    <definedName name="_Mix2017">Datos!$AH$843:$AH$966</definedName>
    <definedName name="_Mix2018">Datos!$AJ$843:$AJ$1017</definedName>
    <definedName name="_Mix2019">Datos!$AL$843:$AL$1042</definedName>
    <definedName name="_Mix2020">Datos!$AN$843:$AN$1087</definedName>
    <definedName name="_Mix2021">Datos!$AP$843:$AP$1078</definedName>
    <definedName name="_Mix2022">Datos!$AR$843:$AR$1032</definedName>
    <definedName name="Año">Datos!$C$9:$C$24</definedName>
    <definedName name="Categoría_actividades">Datos!$C$137:$C$165</definedName>
    <definedName name="Categoría_Veh">Datos!$C$273:$C$276</definedName>
    <definedName name="Comb_fijas">Datos!$C$76:$C$97</definedName>
    <definedName name="Comb_Maq_1_2007">Datos!$C$585:$C$587</definedName>
    <definedName name="Comb_Maq_1_2008">Datos!$F$585:$F$587</definedName>
    <definedName name="Comb_Maq_1_2009">Datos!$I$585:$I$587</definedName>
    <definedName name="Comb_Maq_1_2010">Datos!$L$585:$L$587</definedName>
    <definedName name="Comb_Maq_1_2011">Datos!$O$585:$O$587</definedName>
    <definedName name="Comb_Maq_1_2012">Datos!$R$585:$R$587</definedName>
    <definedName name="Comb_Maq_1_2013">Datos!$U$585:$U$587</definedName>
    <definedName name="Comb_Maq_1_2014">Datos!$X$585:$X$587</definedName>
    <definedName name="Comb_Maq_1_2015">Datos!$AA$585:$AA$587</definedName>
    <definedName name="Comb_Maq_1_2016">Datos!$AD$585:$AD$587</definedName>
    <definedName name="Comb_Maq_1_2017">Datos!$AG$585:$AG$587</definedName>
    <definedName name="Comb_Maq_1_2018">Datos!$AJ$585:$AJ$587</definedName>
    <definedName name="Comb_Maq_1_2019">Datos!$AM$585:$AM$591</definedName>
    <definedName name="Comb_Maq_1_2020">Datos!$AP$585:$AP$591</definedName>
    <definedName name="Comb_Maq_1_2021">Datos!$AS$585:$AS$591</definedName>
    <definedName name="Comb_Maq_1_2022">Datos!$AV$585:$AV$591</definedName>
    <definedName name="Comb_Maq_2_2007">Datos!$D$585:$D$588</definedName>
    <definedName name="Comb_Maq_2_2008">Datos!$G$585:$G$588</definedName>
    <definedName name="Comb_Maq_2_2009">Datos!$J$585:$J$588</definedName>
    <definedName name="Comb_Maq_2_2010">Datos!$M$585:$M$588</definedName>
    <definedName name="Comb_Maq_2_2011">Datos!$P$585:$P$588</definedName>
    <definedName name="Comb_Maq_2_2012">Datos!$S$585:$S$588</definedName>
    <definedName name="Comb_Maq_2_2013">Datos!$V$585:$V$588</definedName>
    <definedName name="Comb_Maq_2_2014">Datos!$Y$585:$Y$588</definedName>
    <definedName name="Comb_Maq_2_2015">Datos!$AB$585:$AB$588</definedName>
    <definedName name="Comb_Maq_2_2016">Datos!$AE$585:$AE$588</definedName>
    <definedName name="Comb_Maq_2_2017">Datos!$AH$585:$AH$588</definedName>
    <definedName name="Comb_Maq_2_2018">Datos!$AK$585:$AK$588</definedName>
    <definedName name="Comb_Maq_2_2019">Datos!$AN$585:$AN$595</definedName>
    <definedName name="Comb_Maq_2_2020">Datos!$AQ$585:$AQ$595</definedName>
    <definedName name="Comb_Maq_2_2021">Datos!$AT$585:$AT$595</definedName>
    <definedName name="Comb_Maq_2_2022">Datos!$AW$585:$AW$595</definedName>
    <definedName name="Comb_Maq_3_2007">Datos!$E$585:$E$588</definedName>
    <definedName name="Comb_Maq_3_2008">Datos!$H$585:$H$588</definedName>
    <definedName name="Comb_Maq_3_2009">Datos!$K$585:$K$588</definedName>
    <definedName name="Comb_Maq_3_2010">Datos!$N$585:$N$588</definedName>
    <definedName name="Comb_Maq_3_2011">Datos!$Q$585:$Q$588</definedName>
    <definedName name="Comb_Maq_3_2012">Datos!$T$585:$T$588</definedName>
    <definedName name="Comb_Maq_3_2013">Datos!$W$585:$W$588</definedName>
    <definedName name="Comb_Maq_3_2014">Datos!$Z$585:$Z$588</definedName>
    <definedName name="Comb_Maq_3_2015">Datos!$AC$585:$AC$588</definedName>
    <definedName name="Comb_Maq_3_2016">Datos!$AF$585:$AF$588</definedName>
    <definedName name="Comb_Maq_3_2017">Datos!$AI$585:$AI$588</definedName>
    <definedName name="Comb_Maq_3_2018">Datos!$AL$585:$AL$588</definedName>
    <definedName name="Comb_Maq_3_2019">Datos!$AO$585:$AO$595</definedName>
    <definedName name="Comb_Maq_3_2020">Datos!$AR$585:$AR$595</definedName>
    <definedName name="Comb_Maq_3_2021">Datos!$AU$585:$AU$595</definedName>
    <definedName name="Comb_Maq_3_2022">Datos!$AX$585:$AX$595</definedName>
    <definedName name="Comb_VehA1_1_2007">Datos!$C$299:$C$303</definedName>
    <definedName name="Comb_VehA1_1_2008">Datos!$G$299:$G$303</definedName>
    <definedName name="Comb_VehA1_1_2009">Datos!$K$299:$K$303</definedName>
    <definedName name="Comb_VehA1_1_2010">Datos!$O$299:$O$303</definedName>
    <definedName name="Comb_VehA1_1_2011">Datos!$S$299:$S$303</definedName>
    <definedName name="Comb_VehA1_1_2012">Datos!$W$299:$W$303</definedName>
    <definedName name="Comb_VehA1_1_2013">Datos!$AA$299:$AA$303</definedName>
    <definedName name="Comb_VehA1_1_2014">Datos!$AE$299:$AE$303</definedName>
    <definedName name="Comb_VehA1_1_2015">Datos!$AI$299:$AI$303</definedName>
    <definedName name="Comb_VehA1_1_2016">Datos!$AM$299:$AM$303</definedName>
    <definedName name="Comb_VehA1_1_2017">Datos!$AQ$299:$AQ$303</definedName>
    <definedName name="Comb_VehA1_1_2018">Datos!$AU$299:$AU$303</definedName>
    <definedName name="Comb_VehA1_1_2019">Datos!$AY$299:$AY$310</definedName>
    <definedName name="Comb_VehA1_1_2020">Datos!$BC$299:$BC$310</definedName>
    <definedName name="Comb_VehA1_1_2021">Datos!$BG$299:$BG$310</definedName>
    <definedName name="Comb_VehA1_1_2022">Datos!$BK$299:$BK$310</definedName>
    <definedName name="Comb_VehA1_2_2007">Datos!$D$299:$D$301</definedName>
    <definedName name="Comb_VehA1_2_2008">Datos!$H$299:$H$301</definedName>
    <definedName name="Comb_VehA1_2_2009">Datos!$L$299:$L$301</definedName>
    <definedName name="Comb_VehA1_2_2010">Datos!$P$299:$P$301</definedName>
    <definedName name="Comb_VehA1_2_2011">Datos!$T$299:$T$301</definedName>
    <definedName name="Comb_VehA1_2_2012">Datos!$X$299:$X$301</definedName>
    <definedName name="Comb_VehA1_2_2013">Datos!$AB$299:$AB$301</definedName>
    <definedName name="Comb_VehA1_2_2014">Datos!$AF$299:$AF$301</definedName>
    <definedName name="Comb_VehA1_2_2015">Datos!$AJ$299:$AJ$301</definedName>
    <definedName name="Comb_VehA1_2_2016">Datos!$AN$299:$AN$301</definedName>
    <definedName name="Comb_VehA1_2_2017">Datos!$AR$299:$AR$301</definedName>
    <definedName name="Comb_VehA1_2_2018">Datos!$AV$299:$AV$301</definedName>
    <definedName name="Comb_VehA1_2_2019">Datos!$AZ$299:$AZ$308</definedName>
    <definedName name="Comb_VehA1_2_2020">Datos!$BD$299:$BD$308</definedName>
    <definedName name="Comb_VehA1_2_2021">Datos!$BH$299:$BH$308</definedName>
    <definedName name="Comb_VehA1_2_2022">Datos!$BL$299:$BL$308</definedName>
    <definedName name="Comb_VehA1_3_2007">Datos!$E$299:$E$302</definedName>
    <definedName name="Comb_VehA1_3_2008">Datos!$I$299:$I$302</definedName>
    <definedName name="Comb_VehA1_3_2009">Datos!$M$299:$M$302</definedName>
    <definedName name="Comb_VehA1_3_2010">Datos!$Q$299:$Q$302</definedName>
    <definedName name="Comb_VehA1_3_2011">Datos!$U$299:$U$302</definedName>
    <definedName name="Comb_VehA1_3_2012">Datos!$Y$299:$Y$302</definedName>
    <definedName name="Comb_VehA1_3_2013">Datos!$AC$299:$AC$302</definedName>
    <definedName name="Comb_VehA1_3_2014">Datos!$AG$299:$AG$302</definedName>
    <definedName name="Comb_VehA1_3_2015">Datos!$AK$299:$AK$302</definedName>
    <definedName name="Comb_VehA1_3_2016">Datos!$AO$299:$AO$302</definedName>
    <definedName name="Comb_VehA1_3_2017">Datos!$AS$299:$AS$302</definedName>
    <definedName name="Comb_VehA1_3_2018">Datos!$AW$299:$AW$302</definedName>
    <definedName name="Comb_VehA1_3_2019">Datos!$BA$299:$BA$309</definedName>
    <definedName name="Comb_VehA1_3_2020">Datos!$BE$299:$BE$309</definedName>
    <definedName name="Comb_VehA1_3_2021">Datos!$BI$299:$BI$309</definedName>
    <definedName name="Comb_VehA1_3_2022">Datos!$BM$299:$BM$309</definedName>
    <definedName name="Comb_VehA1_4_2007">Datos!$F$299:$F$300</definedName>
    <definedName name="Comb_VehA1_4_2008">Datos!$J$299:$J$300</definedName>
    <definedName name="Comb_VehA1_4_2009">Datos!$N$299:$N$300</definedName>
    <definedName name="Comb_VehA1_4_2010">Datos!$R$299:$R$300</definedName>
    <definedName name="Comb_VehA1_4_2011">Datos!$V$299:$V$300</definedName>
    <definedName name="Comb_VehA1_4_2012">Datos!$Z$299:$Z$300</definedName>
    <definedName name="Comb_VehA1_4_2013">Datos!$AD$299:$AD$300</definedName>
    <definedName name="Comb_VehA1_4_2014">Datos!$AH$299:$AH$300</definedName>
    <definedName name="Comb_VehA1_4_2015">Datos!$AL$299:$AL$300</definedName>
    <definedName name="Comb_VehA1_4_2016">Datos!$AP$299:$AP$300</definedName>
    <definedName name="Comb_VehA1_4_2017">Datos!$AT$299:$AT$300</definedName>
    <definedName name="Comb_VehA1_4_2018">Datos!$AX$299:$AX$300</definedName>
    <definedName name="Comb_VehA1_4_2019">Datos!$BB$299:$BB$303</definedName>
    <definedName name="Comb_VehA1_4_2020">Datos!$BF$299:$BF$303</definedName>
    <definedName name="Comb_VehA1_4_2021">Datos!$BJ$299:$BJ$303</definedName>
    <definedName name="Comb_VehA1_4_2022">Datos!$BN$299:$BN$303</definedName>
    <definedName name="Comb_VehA2_1_2007">Datos!$C$391:$C$395</definedName>
    <definedName name="Comb_VehA2_1_2008">Datos!$G$391:$G$395</definedName>
    <definedName name="Comb_VehA2_1_2009">Datos!$K$391:$K$395</definedName>
    <definedName name="Comb_VehA2_1_2010">Datos!$O$391:$O$395</definedName>
    <definedName name="Comb_VehA2_1_2011">Datos!$S$391:$S$395</definedName>
    <definedName name="Comb_VehA2_1_2012">Datos!$W$391:$W$395</definedName>
    <definedName name="Comb_VehA2_1_2013">Datos!$AA$391:$AA$395</definedName>
    <definedName name="Comb_VehA2_1_2014">Datos!$AE$391:$AE$395</definedName>
    <definedName name="Comb_VehA2_1_2015">Datos!$AI$391:$AI$395</definedName>
    <definedName name="Comb_VehA2_1_2016">Datos!$AM$391:$AM$395</definedName>
    <definedName name="Comb_VehA2_1_2017">Datos!$AQ$391:$AQ$395</definedName>
    <definedName name="Comb_VehA2_1_2018">Datos!$AU$391:$AU$395</definedName>
    <definedName name="Comb_VehA2_1_2019">Datos!$AY$391:$AY$395</definedName>
    <definedName name="Comb_VehA2_1_2020">Datos!$BC$391:$BC$395</definedName>
    <definedName name="Comb_VehA2_1_2021">Datos!$BG$391:$BG$395</definedName>
    <definedName name="Comb_VehA2_1_2022">Datos!$BK$391:$BK$395</definedName>
    <definedName name="Comb_VehA2_2_2007">Datos!$D$391:$D$393</definedName>
    <definedName name="Comb_VehA2_2_2008">Datos!$H$391:$H$393</definedName>
    <definedName name="Comb_VehA2_2_2009">Datos!$L$391:$L$393</definedName>
    <definedName name="Comb_VehA2_2_2010">Datos!$P$391:$P$393</definedName>
    <definedName name="Comb_VehA2_2_2011">Datos!$T$391:$T$393</definedName>
    <definedName name="Comb_VehA2_2_2012">Datos!$X$391:$X$393</definedName>
    <definedName name="Comb_VehA2_2_2013">Datos!$AB$391:$AB$393</definedName>
    <definedName name="Comb_VehA2_2_2014">Datos!$AF$391:$AF$393</definedName>
    <definedName name="Comb_VehA2_2_2015">Datos!$AJ$391:$AJ$393</definedName>
    <definedName name="Comb_VehA2_2_2016">Datos!$AN$391:$AN$393</definedName>
    <definedName name="Comb_VehA2_2_2017">Datos!$AR$391:$AR$393</definedName>
    <definedName name="Comb_VehA2_2_2018">Datos!$AV$391:$AV$393</definedName>
    <definedName name="Comb_VehA2_2_2019">Datos!$AZ$391:$AZ$393</definedName>
    <definedName name="Comb_VehA2_2_2020">Datos!$BD$391:$BD$393</definedName>
    <definedName name="Comb_VehA2_2_2021">Datos!$BH$391:$BH$393</definedName>
    <definedName name="Comb_VehA2_2_2022">Datos!$BL$391:$BL$393</definedName>
    <definedName name="Comb_VehA2_3_2007">Datos!$E$391:$E$394</definedName>
    <definedName name="Comb_VehA2_3_2008">Datos!$I$391:$I$394</definedName>
    <definedName name="Comb_VehA2_3_2009">Datos!$M$391:$M$394</definedName>
    <definedName name="Comb_VehA2_3_2010">Datos!$Q$391:$Q$394</definedName>
    <definedName name="Comb_VehA2_3_2011">Datos!$U$391:$U$394</definedName>
    <definedName name="Comb_VehA2_3_2012">Datos!$Y$391:$Y$394</definedName>
    <definedName name="Comb_VehA2_3_2013">Datos!$AC$391:$AC$394</definedName>
    <definedName name="Comb_VehA2_3_2014">Datos!$AG$391:$AG$394</definedName>
    <definedName name="Comb_VehA2_3_2015">Datos!$AK$391:$AK$394</definedName>
    <definedName name="Comb_VehA2_3_2016">Datos!$AO$391:$AO$394</definedName>
    <definedName name="Comb_VehA2_3_2017">Datos!$AS$391:$AS$394</definedName>
    <definedName name="Comb_VehA2_3_2018">Datos!$AW$391:$AW$394</definedName>
    <definedName name="Comb_VehA2_3_2019">Datos!$BA$391:$BA$394</definedName>
    <definedName name="Comb_VehA2_3_2020">Datos!$BE$391:$BE$394</definedName>
    <definedName name="Comb_VehA2_3_2021">Datos!$BI$391:$BI$394</definedName>
    <definedName name="Comb_VehA2_3_2022">Datos!$BM$391:$BM$394</definedName>
    <definedName name="Comb_VehA2_4_2007">Datos!$F$391:$F$392</definedName>
    <definedName name="Comb_VehA2_4_2008">Datos!$J$391:$J$392</definedName>
    <definedName name="Comb_VehA2_4_2009">Datos!$N$391:$N$392</definedName>
    <definedName name="Comb_VehA2_4_2010">Datos!$R$391:$R$392</definedName>
    <definedName name="Comb_VehA2_4_2011">Datos!$V$391:$V$392</definedName>
    <definedName name="Comb_VehA2_4_2012">Datos!$Z$391:$Z$392</definedName>
    <definedName name="Comb_VehA2_4_2013">Datos!$AD$391:$AD$392</definedName>
    <definedName name="Comb_VehA2_4_2014">Datos!$AH$391:$AH$392</definedName>
    <definedName name="Comb_VehA2_4_2015">Datos!$AL$391:$AL$392</definedName>
    <definedName name="Comb_VehA2_4_2016">Datos!$AP$391:$AP$392</definedName>
    <definedName name="Comb_VehA2_4_2017">Datos!$AT$391:$AT$392</definedName>
    <definedName name="Comb_VehA2_4_2018">Datos!$AX$391:$AX$392</definedName>
    <definedName name="Comb_VehA2_4_2019">Datos!$BB$391:$BB$392</definedName>
    <definedName name="Comb_VehA2_4_2020">Datos!$BF$391:$BF$392</definedName>
    <definedName name="Comb_VehA2_4_2021">Datos!$BJ$391:$BJ$392</definedName>
    <definedName name="Comb_VehA2_4_2022">Datos!$BN$391:$BN$392</definedName>
    <definedName name="Combustible_No_Carr_1">Datos!$G$498:$G$499</definedName>
    <definedName name="Combustible_No_Carr_2">Datos!$H$498:$H$500</definedName>
    <definedName name="Combustible_No_Carr_3">Datos!$I$498:$I$500</definedName>
    <definedName name="Fugitivas_otros">Datos!$C$710:$C$720</definedName>
    <definedName name="GdO_1">Datos!$D$870</definedName>
    <definedName name="GdO_2">Datos!$E$870:$E$872</definedName>
    <definedName name="PCA_1">Datos!$C$626:$E$670</definedName>
    <definedName name="PCA_2">Datos!$C$709:$E$720</definedName>
    <definedName name="Refrigerante">Datos!$C$627:$C$670</definedName>
    <definedName name="Sector">Datos!$E$9:$E$29</definedName>
    <definedName name="Sector_Industrial">Datos!$C$780:$C$792</definedName>
    <definedName name="Tipo_EAdquirida">Datos!$I$1133:$I$1136</definedName>
    <definedName name="Tipo_ER">Datos!$C$824:$C$827</definedName>
    <definedName name="Tipo_Maquinaria">Datos!$C$569:$C$571</definedName>
    <definedName name="Tipo_Org">Datos!$D$9:$D$15</definedName>
    <definedName name="Tipo_transporte">Datos!$C$498:$C$500</definedName>
    <definedName name="TipoOrg">Datos!$D$9:$D$15</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G23" i="27" l="1"/>
  <c r="K407" i="66" l="1"/>
  <c r="K455" i="66" s="1"/>
  <c r="L407" i="66"/>
  <c r="L455" i="66" s="1"/>
  <c r="K408" i="66"/>
  <c r="K456" i="66" s="1"/>
  <c r="L408" i="66"/>
  <c r="L456" i="66" s="1"/>
  <c r="K409" i="66"/>
  <c r="K457" i="66" s="1"/>
  <c r="L409" i="66"/>
  <c r="L457" i="66" s="1"/>
  <c r="K410" i="66"/>
  <c r="K458" i="66" s="1"/>
  <c r="L410" i="66"/>
  <c r="L458" i="66" s="1"/>
  <c r="K411" i="66"/>
  <c r="K459" i="66" s="1"/>
  <c r="L411" i="66"/>
  <c r="L459" i="66" s="1"/>
  <c r="K412" i="66"/>
  <c r="K460" i="66" s="1"/>
  <c r="L412" i="66"/>
  <c r="L460" i="66" s="1"/>
  <c r="K413" i="66"/>
  <c r="K461" i="66" s="1"/>
  <c r="L413" i="66"/>
  <c r="L461" i="66" s="1"/>
  <c r="K414" i="66"/>
  <c r="K462" i="66" s="1"/>
  <c r="L414" i="66"/>
  <c r="L462" i="66" s="1"/>
  <c r="K415" i="66"/>
  <c r="K463" i="66" s="1"/>
  <c r="L415" i="66"/>
  <c r="L463" i="66" s="1"/>
  <c r="K416" i="66"/>
  <c r="K464" i="66" s="1"/>
  <c r="L416" i="66"/>
  <c r="L464" i="66" s="1"/>
  <c r="K417" i="66"/>
  <c r="K465" i="66" s="1"/>
  <c r="L417" i="66"/>
  <c r="L465" i="66" s="1"/>
  <c r="K418" i="66"/>
  <c r="K466" i="66" s="1"/>
  <c r="L418" i="66"/>
  <c r="L466" i="66" s="1"/>
  <c r="K419" i="66"/>
  <c r="K467" i="66" s="1"/>
  <c r="L419" i="66"/>
  <c r="L467" i="66" s="1"/>
  <c r="K420" i="66"/>
  <c r="K468" i="66" s="1"/>
  <c r="L420" i="66"/>
  <c r="L468" i="66" s="1"/>
  <c r="K421" i="66"/>
  <c r="K469" i="66" s="1"/>
  <c r="L421" i="66"/>
  <c r="L469" i="66" s="1"/>
  <c r="K422" i="66"/>
  <c r="K470" i="66" s="1"/>
  <c r="L422" i="66"/>
  <c r="L470" i="66" s="1"/>
  <c r="K423" i="66"/>
  <c r="K471" i="66" s="1"/>
  <c r="L423" i="66"/>
  <c r="L471" i="66" s="1"/>
  <c r="K424" i="66"/>
  <c r="K472" i="66" s="1"/>
  <c r="L424" i="66"/>
  <c r="L472" i="66" s="1"/>
  <c r="K425" i="66"/>
  <c r="K473" i="66" s="1"/>
  <c r="L425" i="66"/>
  <c r="L473" i="66" s="1"/>
  <c r="K426" i="66"/>
  <c r="K474" i="66" s="1"/>
  <c r="L426" i="66"/>
  <c r="L474" i="66" s="1"/>
  <c r="J408" i="66"/>
  <c r="J456" i="66" s="1"/>
  <c r="J409" i="66"/>
  <c r="J457" i="66" s="1"/>
  <c r="J410" i="66"/>
  <c r="J458" i="66" s="1"/>
  <c r="J411" i="66"/>
  <c r="J459" i="66" s="1"/>
  <c r="J412" i="66"/>
  <c r="J460" i="66" s="1"/>
  <c r="J413" i="66"/>
  <c r="J461" i="66" s="1"/>
  <c r="J414" i="66"/>
  <c r="J462" i="66" s="1"/>
  <c r="J415" i="66"/>
  <c r="J463" i="66" s="1"/>
  <c r="J416" i="66"/>
  <c r="J464" i="66" s="1"/>
  <c r="J417" i="66"/>
  <c r="J465" i="66" s="1"/>
  <c r="J418" i="66"/>
  <c r="J466" i="66" s="1"/>
  <c r="J419" i="66"/>
  <c r="J467" i="66" s="1"/>
  <c r="J420" i="66"/>
  <c r="J468" i="66" s="1"/>
  <c r="J421" i="66"/>
  <c r="J469" i="66" s="1"/>
  <c r="J422" i="66"/>
  <c r="J470" i="66" s="1"/>
  <c r="J423" i="66"/>
  <c r="J471" i="66" s="1"/>
  <c r="J424" i="66"/>
  <c r="J472" i="66" s="1"/>
  <c r="J425" i="66"/>
  <c r="J473" i="66" s="1"/>
  <c r="J426" i="66"/>
  <c r="J474" i="66" s="1"/>
  <c r="J407" i="66"/>
  <c r="J455" i="66" s="1"/>
  <c r="BK298" i="66" l="1"/>
  <c r="BH298" i="66"/>
  <c r="BI298" i="66"/>
  <c r="BJ298" i="66"/>
  <c r="BL298" i="66"/>
  <c r="BM298" i="66"/>
  <c r="BN298" i="66"/>
  <c r="E229" i="66" l="1"/>
  <c r="E230" i="66"/>
  <c r="E231" i="66"/>
  <c r="E232" i="66"/>
  <c r="E233" i="66"/>
  <c r="E234" i="66"/>
  <c r="E235" i="66"/>
  <c r="E236" i="66"/>
  <c r="E237" i="66"/>
  <c r="E238" i="66"/>
  <c r="E239" i="66"/>
  <c r="E240" i="66"/>
  <c r="E241" i="66"/>
  <c r="E242" i="66"/>
  <c r="E243" i="66"/>
  <c r="E244" i="66"/>
  <c r="E245" i="66"/>
  <c r="E246" i="66"/>
  <c r="E247" i="66"/>
  <c r="E248" i="66"/>
  <c r="E249" i="66"/>
  <c r="E250" i="66"/>
  <c r="E251" i="66"/>
  <c r="E252" i="66"/>
  <c r="E253" i="66"/>
  <c r="E254" i="66"/>
  <c r="E255" i="66"/>
  <c r="E256" i="66"/>
  <c r="E257" i="66"/>
  <c r="E258" i="66"/>
  <c r="E259" i="66"/>
  <c r="E260" i="66"/>
  <c r="E261" i="66"/>
  <c r="E262" i="66"/>
  <c r="E263" i="66"/>
  <c r="E264" i="66"/>
  <c r="E265" i="66"/>
  <c r="E266" i="66"/>
  <c r="E267" i="66"/>
  <c r="E268" i="66"/>
  <c r="E228" i="66"/>
  <c r="G227" i="66"/>
  <c r="H227" i="66"/>
  <c r="I227" i="66"/>
  <c r="J227" i="66"/>
  <c r="K227" i="66"/>
  <c r="L227" i="66"/>
  <c r="M227" i="66"/>
  <c r="N227" i="66"/>
  <c r="O227" i="66"/>
  <c r="P227" i="66"/>
  <c r="Q227" i="66"/>
  <c r="R227" i="66"/>
  <c r="S227" i="66"/>
  <c r="T227" i="66"/>
  <c r="U227" i="66"/>
  <c r="V227" i="66"/>
  <c r="W227" i="66"/>
  <c r="X227" i="66"/>
  <c r="Y227" i="66"/>
  <c r="Z227" i="66"/>
  <c r="AA227" i="66"/>
  <c r="AB227" i="66"/>
  <c r="AC227" i="66"/>
  <c r="AD227" i="66"/>
  <c r="AE227" i="66"/>
  <c r="AF227" i="66"/>
  <c r="AG227" i="66"/>
  <c r="AH227" i="66"/>
  <c r="AI227" i="66"/>
  <c r="AJ227" i="66"/>
  <c r="AK227" i="66"/>
  <c r="AL227" i="66"/>
  <c r="AM227" i="66"/>
  <c r="AN227" i="66"/>
  <c r="AO227" i="66"/>
  <c r="AP227" i="66"/>
  <c r="AQ227" i="66"/>
  <c r="AR227" i="66"/>
  <c r="AS227" i="66"/>
  <c r="AT227" i="66"/>
  <c r="AU227" i="66"/>
  <c r="AV227" i="66"/>
  <c r="AW227" i="66"/>
  <c r="AX227" i="66"/>
  <c r="AY227" i="66"/>
  <c r="AZ227" i="66"/>
  <c r="BA227" i="66"/>
  <c r="F227" i="66"/>
  <c r="J510" i="66"/>
  <c r="G350" i="66" l="1"/>
  <c r="H350" i="66"/>
  <c r="I350" i="66"/>
  <c r="J350" i="66"/>
  <c r="K350" i="66"/>
  <c r="L350" i="66"/>
  <c r="M350" i="66"/>
  <c r="N350" i="66"/>
  <c r="O350" i="66"/>
  <c r="P350" i="66"/>
  <c r="Q350" i="66"/>
  <c r="R350" i="66"/>
  <c r="S350" i="66"/>
  <c r="T350" i="66"/>
  <c r="U350" i="66"/>
  <c r="V350" i="66"/>
  <c r="W350" i="66"/>
  <c r="X350" i="66"/>
  <c r="Y350" i="66"/>
  <c r="Z350" i="66"/>
  <c r="AA350" i="66"/>
  <c r="AB350" i="66"/>
  <c r="AC350" i="66"/>
  <c r="AD350" i="66"/>
  <c r="AE350" i="66"/>
  <c r="AF350" i="66"/>
  <c r="AG350" i="66"/>
  <c r="AH350" i="66"/>
  <c r="AI350" i="66"/>
  <c r="AJ350" i="66"/>
  <c r="AK350" i="66"/>
  <c r="AL350" i="66"/>
  <c r="AM350" i="66"/>
  <c r="AN350" i="66"/>
  <c r="AO350" i="66"/>
  <c r="AP350" i="66"/>
  <c r="AQ350" i="66"/>
  <c r="AR350" i="66"/>
  <c r="AS350" i="66"/>
  <c r="AT350" i="66"/>
  <c r="AU350" i="66"/>
  <c r="AV350" i="66"/>
  <c r="AW350" i="66"/>
  <c r="AX350" i="66"/>
  <c r="AY350" i="66"/>
  <c r="AZ350" i="66"/>
  <c r="BA350" i="66"/>
  <c r="F350" i="66"/>
  <c r="R49" i="66" l="1"/>
  <c r="S49" i="66"/>
  <c r="T49" i="66"/>
  <c r="U49" i="66"/>
  <c r="V49" i="66"/>
  <c r="W49" i="66"/>
  <c r="X49" i="66"/>
  <c r="Y49" i="66"/>
  <c r="Z49" i="66"/>
  <c r="AA49" i="66"/>
  <c r="AB49" i="66"/>
  <c r="AC49" i="66"/>
  <c r="AD49" i="66"/>
  <c r="AE49" i="66"/>
  <c r="AF49" i="66"/>
  <c r="AG49" i="66"/>
  <c r="AH49" i="66"/>
  <c r="AI49" i="66"/>
  <c r="AJ49" i="66"/>
  <c r="AK49" i="66"/>
  <c r="AL49" i="66"/>
  <c r="AM49" i="66"/>
  <c r="AN49" i="66"/>
  <c r="AO49" i="66"/>
  <c r="AP49" i="66"/>
  <c r="AQ49" i="66"/>
  <c r="AR49" i="66"/>
  <c r="AS49" i="66"/>
  <c r="AT49" i="66"/>
  <c r="AU49" i="66"/>
  <c r="AV49" i="66"/>
  <c r="AW49" i="66"/>
  <c r="AX49" i="66"/>
  <c r="AY49" i="66"/>
  <c r="AZ49" i="66"/>
  <c r="BA49" i="66"/>
  <c r="Q49" i="66"/>
  <c r="P49" i="66"/>
  <c r="O49" i="66"/>
  <c r="N49" i="66"/>
  <c r="M49" i="66"/>
  <c r="L49" i="66"/>
  <c r="K49" i="66"/>
  <c r="J49" i="66"/>
  <c r="I49" i="66"/>
  <c r="H49" i="66"/>
  <c r="G49" i="66"/>
  <c r="F49" i="66"/>
  <c r="L339" i="66" l="1"/>
  <c r="K339" i="66"/>
  <c r="J339" i="66"/>
  <c r="I339" i="66"/>
  <c r="F408" i="66"/>
  <c r="F456" i="66" s="1"/>
  <c r="F409" i="66"/>
  <c r="F457" i="66" s="1"/>
  <c r="F410" i="66"/>
  <c r="F458" i="66" s="1"/>
  <c r="F411" i="66"/>
  <c r="F459" i="66" s="1"/>
  <c r="F412" i="66"/>
  <c r="F460" i="66" s="1"/>
  <c r="F413" i="66"/>
  <c r="F461" i="66" s="1"/>
  <c r="F414" i="66"/>
  <c r="F462" i="66" s="1"/>
  <c r="F415" i="66"/>
  <c r="F463" i="66" s="1"/>
  <c r="F416" i="66"/>
  <c r="F464" i="66" s="1"/>
  <c r="F417" i="66"/>
  <c r="F465" i="66" s="1"/>
  <c r="F418" i="66"/>
  <c r="F466" i="66" s="1"/>
  <c r="F419" i="66"/>
  <c r="F467" i="66" s="1"/>
  <c r="F420" i="66"/>
  <c r="F468" i="66" s="1"/>
  <c r="F421" i="66"/>
  <c r="F469" i="66" s="1"/>
  <c r="F422" i="66"/>
  <c r="F470" i="66" s="1"/>
  <c r="F423" i="66"/>
  <c r="F471" i="66" s="1"/>
  <c r="F424" i="66"/>
  <c r="F472" i="66" s="1"/>
  <c r="F425" i="66"/>
  <c r="F473" i="66" s="1"/>
  <c r="F426" i="66"/>
  <c r="F474" i="66" s="1"/>
  <c r="F407" i="66"/>
  <c r="F455" i="66" s="1"/>
  <c r="E408" i="66"/>
  <c r="E456" i="66" s="1"/>
  <c r="E409" i="66"/>
  <c r="E457" i="66" s="1"/>
  <c r="E410" i="66"/>
  <c r="E458" i="66" s="1"/>
  <c r="E411" i="66"/>
  <c r="E459" i="66" s="1"/>
  <c r="E412" i="66"/>
  <c r="E460" i="66" s="1"/>
  <c r="E413" i="66"/>
  <c r="E461" i="66" s="1"/>
  <c r="E414" i="66"/>
  <c r="E462" i="66" s="1"/>
  <c r="E415" i="66"/>
  <c r="E463" i="66" s="1"/>
  <c r="E416" i="66"/>
  <c r="E464" i="66" s="1"/>
  <c r="E417" i="66"/>
  <c r="E465" i="66" s="1"/>
  <c r="E418" i="66"/>
  <c r="E466" i="66" s="1"/>
  <c r="E419" i="66"/>
  <c r="E467" i="66" s="1"/>
  <c r="E420" i="66"/>
  <c r="E468" i="66" s="1"/>
  <c r="E421" i="66"/>
  <c r="E469" i="66" s="1"/>
  <c r="E422" i="66"/>
  <c r="E470" i="66" s="1"/>
  <c r="E423" i="66"/>
  <c r="E471" i="66" s="1"/>
  <c r="E424" i="66"/>
  <c r="E472" i="66" s="1"/>
  <c r="E425" i="66"/>
  <c r="E473" i="66" s="1"/>
  <c r="E426" i="66"/>
  <c r="E474" i="66" s="1"/>
  <c r="E407" i="66"/>
  <c r="E455" i="66" s="1"/>
  <c r="D408" i="66"/>
  <c r="D409" i="66"/>
  <c r="D410" i="66"/>
  <c r="D411" i="66"/>
  <c r="D412" i="66"/>
  <c r="D413" i="66"/>
  <c r="D414" i="66"/>
  <c r="D415" i="66"/>
  <c r="D416" i="66"/>
  <c r="D417" i="66"/>
  <c r="D418" i="66"/>
  <c r="D419" i="66"/>
  <c r="D420" i="66"/>
  <c r="D421" i="66"/>
  <c r="D422" i="66"/>
  <c r="D423" i="66"/>
  <c r="D424" i="66"/>
  <c r="D425" i="66"/>
  <c r="D426" i="66"/>
  <c r="D407" i="66"/>
  <c r="C408" i="66"/>
  <c r="C409" i="66"/>
  <c r="C410" i="66"/>
  <c r="C411" i="66"/>
  <c r="C412" i="66"/>
  <c r="C413" i="66"/>
  <c r="C414" i="66"/>
  <c r="C415" i="66"/>
  <c r="C416" i="66"/>
  <c r="C417" i="66"/>
  <c r="C418" i="66"/>
  <c r="C419" i="66"/>
  <c r="C420" i="66"/>
  <c r="C421" i="66"/>
  <c r="C422" i="66"/>
  <c r="C423" i="66"/>
  <c r="C424" i="66"/>
  <c r="C425" i="66"/>
  <c r="C473" i="66" s="1"/>
  <c r="C426" i="66"/>
  <c r="C474" i="66" s="1"/>
  <c r="C407" i="66"/>
  <c r="BH390" i="66"/>
  <c r="BK390" i="66"/>
  <c r="BJ390" i="66"/>
  <c r="D390" i="66"/>
  <c r="E390" i="66"/>
  <c r="F390" i="66"/>
  <c r="G390" i="66"/>
  <c r="H390" i="66"/>
  <c r="I390" i="66"/>
  <c r="J390" i="66"/>
  <c r="K390" i="66"/>
  <c r="L390" i="66"/>
  <c r="M390" i="66"/>
  <c r="N390" i="66"/>
  <c r="O390" i="66"/>
  <c r="P390" i="66"/>
  <c r="Q390" i="66"/>
  <c r="R390" i="66"/>
  <c r="S390" i="66"/>
  <c r="T390" i="66"/>
  <c r="U390" i="66"/>
  <c r="V390" i="66"/>
  <c r="W390" i="66"/>
  <c r="X390" i="66"/>
  <c r="Y390" i="66"/>
  <c r="Z390" i="66"/>
  <c r="AA390" i="66"/>
  <c r="AB390" i="66"/>
  <c r="AC390" i="66"/>
  <c r="AD390" i="66"/>
  <c r="AE390" i="66"/>
  <c r="AF390" i="66"/>
  <c r="AG390" i="66"/>
  <c r="AH390" i="66"/>
  <c r="AI390" i="66"/>
  <c r="AJ390" i="66"/>
  <c r="AK390" i="66"/>
  <c r="AL390" i="66"/>
  <c r="AM390" i="66"/>
  <c r="AN390" i="66"/>
  <c r="AO390" i="66"/>
  <c r="AP390" i="66"/>
  <c r="AQ390" i="66"/>
  <c r="AR390" i="66"/>
  <c r="AS390" i="66"/>
  <c r="AT390" i="66"/>
  <c r="AU390" i="66"/>
  <c r="AV390" i="66"/>
  <c r="AW390" i="66"/>
  <c r="AX390" i="66"/>
  <c r="AY390" i="66"/>
  <c r="AZ390" i="66"/>
  <c r="BA390" i="66"/>
  <c r="BB390" i="66"/>
  <c r="BC390" i="66"/>
  <c r="BD390" i="66"/>
  <c r="BE390" i="66"/>
  <c r="BF390" i="66"/>
  <c r="BG390" i="66"/>
  <c r="BI390" i="66"/>
  <c r="BL390" i="66"/>
  <c r="BM390" i="66"/>
  <c r="BN390" i="66"/>
  <c r="C390" i="66"/>
  <c r="E298" i="66"/>
  <c r="F298" i="66"/>
  <c r="G298" i="66"/>
  <c r="H298" i="66"/>
  <c r="I298" i="66"/>
  <c r="J298" i="66"/>
  <c r="K298" i="66"/>
  <c r="L298" i="66"/>
  <c r="M298" i="66"/>
  <c r="N298" i="66"/>
  <c r="O298" i="66"/>
  <c r="P298" i="66"/>
  <c r="Q298" i="66"/>
  <c r="R298" i="66"/>
  <c r="S298" i="66"/>
  <c r="T298" i="66"/>
  <c r="U298" i="66"/>
  <c r="V298" i="66"/>
  <c r="W298" i="66"/>
  <c r="X298" i="66"/>
  <c r="Y298" i="66"/>
  <c r="Z298" i="66"/>
  <c r="AA298" i="66"/>
  <c r="AB298" i="66"/>
  <c r="AC298" i="66"/>
  <c r="AD298" i="66"/>
  <c r="AE298" i="66"/>
  <c r="AF298" i="66"/>
  <c r="AG298" i="66"/>
  <c r="AH298" i="66"/>
  <c r="AI298" i="66"/>
  <c r="AJ298" i="66"/>
  <c r="AK298" i="66"/>
  <c r="AL298" i="66"/>
  <c r="AM298" i="66"/>
  <c r="AN298" i="66"/>
  <c r="AO298" i="66"/>
  <c r="AP298" i="66"/>
  <c r="AQ298" i="66"/>
  <c r="AR298" i="66"/>
  <c r="AS298" i="66"/>
  <c r="AT298" i="66"/>
  <c r="AU298" i="66"/>
  <c r="AV298" i="66"/>
  <c r="AW298" i="66"/>
  <c r="AX298" i="66"/>
  <c r="AY298" i="66"/>
  <c r="AZ298" i="66"/>
  <c r="BA298" i="66"/>
  <c r="BB298" i="66"/>
  <c r="BC298" i="66"/>
  <c r="BD298" i="66"/>
  <c r="BE298" i="66"/>
  <c r="BF298" i="66"/>
  <c r="BG298" i="66"/>
  <c r="D298" i="66"/>
  <c r="C298" i="66"/>
  <c r="E383" i="66" l="1"/>
  <c r="D473" i="66"/>
  <c r="E371" i="66"/>
  <c r="D461" i="66"/>
  <c r="E382" i="66"/>
  <c r="D472" i="66"/>
  <c r="E370" i="66"/>
  <c r="D460" i="66"/>
  <c r="E381" i="66"/>
  <c r="D471" i="66"/>
  <c r="E375" i="66"/>
  <c r="D465" i="66"/>
  <c r="E369" i="66"/>
  <c r="D459" i="66"/>
  <c r="E380" i="66"/>
  <c r="D470" i="66"/>
  <c r="E374" i="66"/>
  <c r="D464" i="66"/>
  <c r="E368" i="66"/>
  <c r="D458" i="66"/>
  <c r="E376" i="66"/>
  <c r="D466" i="66"/>
  <c r="E365" i="66"/>
  <c r="D455" i="66"/>
  <c r="E379" i="66"/>
  <c r="D469" i="66"/>
  <c r="E373" i="66"/>
  <c r="D463" i="66"/>
  <c r="E367" i="66"/>
  <c r="D457" i="66"/>
  <c r="E384" i="66"/>
  <c r="D474" i="66"/>
  <c r="E378" i="66"/>
  <c r="D468" i="66"/>
  <c r="E372" i="66"/>
  <c r="D462" i="66"/>
  <c r="E366" i="66"/>
  <c r="D456" i="66"/>
  <c r="E377" i="66"/>
  <c r="D467" i="66"/>
  <c r="C1313" i="66"/>
  <c r="C471" i="66"/>
  <c r="C1301" i="66"/>
  <c r="C459" i="66"/>
  <c r="C1312" i="66"/>
  <c r="C470" i="66"/>
  <c r="C1297" i="66"/>
  <c r="C455" i="66"/>
  <c r="C1311" i="66"/>
  <c r="C469" i="66"/>
  <c r="C1305" i="66"/>
  <c r="C463" i="66"/>
  <c r="C1299" i="66"/>
  <c r="C457" i="66"/>
  <c r="C1316" i="66"/>
  <c r="C1310" i="66"/>
  <c r="C468" i="66"/>
  <c r="C1304" i="66"/>
  <c r="C462" i="66"/>
  <c r="C1298" i="66"/>
  <c r="C456" i="66"/>
  <c r="C1307" i="66"/>
  <c r="C465" i="66"/>
  <c r="C1306" i="66"/>
  <c r="C464" i="66"/>
  <c r="C1300" i="66"/>
  <c r="C458" i="66"/>
  <c r="C1315" i="66"/>
  <c r="C1309" i="66"/>
  <c r="C467" i="66"/>
  <c r="C1303" i="66"/>
  <c r="C461" i="66"/>
  <c r="C1314" i="66"/>
  <c r="C472" i="66"/>
  <c r="C1308" i="66"/>
  <c r="C466" i="66"/>
  <c r="C1302" i="66"/>
  <c r="C460" i="66"/>
  <c r="AX584" i="66"/>
  <c r="AW584" i="66"/>
  <c r="AV584" i="66"/>
  <c r="D316" i="66"/>
  <c r="E273" i="66" l="1"/>
  <c r="D435" i="66"/>
  <c r="E545" i="66"/>
  <c r="E546" i="66"/>
  <c r="E547" i="66"/>
  <c r="E548" i="66"/>
  <c r="F532" i="66" l="1"/>
  <c r="BA532" i="66"/>
  <c r="AZ532" i="66"/>
  <c r="AY532" i="66"/>
  <c r="AX532" i="66"/>
  <c r="AW532" i="66"/>
  <c r="AV532" i="66"/>
  <c r="AU532" i="66"/>
  <c r="AT532" i="66"/>
  <c r="AS532" i="66"/>
  <c r="AR532" i="66"/>
  <c r="AQ532" i="66"/>
  <c r="AP532" i="66"/>
  <c r="AO532" i="66"/>
  <c r="AN532" i="66"/>
  <c r="AM532" i="66"/>
  <c r="AL532" i="66"/>
  <c r="AK532" i="66"/>
  <c r="AJ532" i="66"/>
  <c r="AI532" i="66"/>
  <c r="AH532" i="66"/>
  <c r="AG532" i="66"/>
  <c r="AF532" i="66"/>
  <c r="AE532" i="66"/>
  <c r="AD532" i="66"/>
  <c r="AC532" i="66"/>
  <c r="AB532" i="66"/>
  <c r="AA532" i="66"/>
  <c r="Z532" i="66"/>
  <c r="Y532" i="66"/>
  <c r="X532" i="66"/>
  <c r="W532" i="66"/>
  <c r="V532" i="66"/>
  <c r="U532" i="66"/>
  <c r="T532" i="66"/>
  <c r="S532" i="66"/>
  <c r="R532" i="66"/>
  <c r="Q532" i="66"/>
  <c r="P532" i="66"/>
  <c r="O532" i="66"/>
  <c r="N532" i="66"/>
  <c r="M532" i="66"/>
  <c r="L532" i="66"/>
  <c r="K532" i="66"/>
  <c r="J532" i="66"/>
  <c r="I532" i="66"/>
  <c r="H532" i="66"/>
  <c r="G532" i="66"/>
  <c r="E537" i="66"/>
  <c r="E538" i="66"/>
  <c r="E539" i="66"/>
  <c r="E540" i="66"/>
  <c r="E541" i="66"/>
  <c r="E542" i="66"/>
  <c r="E543" i="66"/>
  <c r="E544" i="66"/>
  <c r="E549" i="66"/>
  <c r="E550" i="66"/>
  <c r="E551" i="66"/>
  <c r="E552" i="66"/>
  <c r="E553" i="66"/>
  <c r="E554" i="66"/>
  <c r="E555" i="66"/>
  <c r="E556" i="66"/>
  <c r="E557" i="66"/>
  <c r="E558" i="66"/>
  <c r="E559" i="66"/>
  <c r="E560" i="66"/>
  <c r="E561" i="66"/>
  <c r="E562" i="66"/>
  <c r="E563" i="66"/>
  <c r="E536" i="66"/>
  <c r="E535" i="66"/>
  <c r="E534" i="66"/>
  <c r="E533" i="66"/>
  <c r="D606" i="66"/>
  <c r="E574" i="66" s="1"/>
  <c r="E606" i="66"/>
  <c r="F606" i="66"/>
  <c r="J606" i="66"/>
  <c r="K606" i="66"/>
  <c r="L606" i="66"/>
  <c r="D607" i="66"/>
  <c r="E575" i="66" s="1"/>
  <c r="E607" i="66"/>
  <c r="F607" i="66"/>
  <c r="J607" i="66"/>
  <c r="K607" i="66"/>
  <c r="L607" i="66"/>
  <c r="D608" i="66"/>
  <c r="E576" i="66" s="1"/>
  <c r="E608" i="66"/>
  <c r="F608" i="66"/>
  <c r="J608" i="66"/>
  <c r="K608" i="66"/>
  <c r="L608" i="66"/>
  <c r="D609" i="66"/>
  <c r="E577" i="66" s="1"/>
  <c r="E609" i="66"/>
  <c r="F609" i="66"/>
  <c r="J609" i="66"/>
  <c r="K609" i="66"/>
  <c r="L609" i="66"/>
  <c r="D610" i="66"/>
  <c r="E578" i="66" s="1"/>
  <c r="E610" i="66"/>
  <c r="F610" i="66"/>
  <c r="J610" i="66"/>
  <c r="K610" i="66"/>
  <c r="L610" i="66"/>
  <c r="D611" i="66"/>
  <c r="E579" i="66" s="1"/>
  <c r="E611" i="66"/>
  <c r="F611" i="66"/>
  <c r="J611" i="66"/>
  <c r="K611" i="66"/>
  <c r="L611" i="66"/>
  <c r="C611" i="66"/>
  <c r="C1332" i="66" s="1"/>
  <c r="C606" i="66"/>
  <c r="C1327" i="66" s="1"/>
  <c r="C607" i="66"/>
  <c r="C1328" i="66" s="1"/>
  <c r="C608" i="66"/>
  <c r="C1329" i="66" s="1"/>
  <c r="C609" i="66"/>
  <c r="C1330" i="66" s="1"/>
  <c r="C610" i="66"/>
  <c r="C1331" i="66" s="1"/>
  <c r="AS584" i="66"/>
  <c r="AU584" i="66"/>
  <c r="AT584" i="66"/>
  <c r="F584" i="66"/>
  <c r="G584" i="66"/>
  <c r="H584" i="66"/>
  <c r="I584" i="66"/>
  <c r="J584" i="66"/>
  <c r="K584" i="66"/>
  <c r="L584" i="66"/>
  <c r="M584" i="66"/>
  <c r="N584" i="66"/>
  <c r="O584" i="66"/>
  <c r="P584" i="66"/>
  <c r="Q584" i="66"/>
  <c r="R584" i="66"/>
  <c r="S584" i="66"/>
  <c r="T584" i="66"/>
  <c r="U584" i="66"/>
  <c r="V584" i="66"/>
  <c r="W584" i="66"/>
  <c r="X584" i="66"/>
  <c r="Y584" i="66"/>
  <c r="Z584" i="66"/>
  <c r="AA584" i="66"/>
  <c r="AB584" i="66"/>
  <c r="AC584" i="66"/>
  <c r="AD584" i="66"/>
  <c r="AE584" i="66"/>
  <c r="AF584" i="66"/>
  <c r="AG584" i="66"/>
  <c r="AH584" i="66"/>
  <c r="AI584" i="66"/>
  <c r="AJ584" i="66"/>
  <c r="AK584" i="66"/>
  <c r="AL584" i="66"/>
  <c r="AM584" i="66"/>
  <c r="AN584" i="66"/>
  <c r="AO584" i="66"/>
  <c r="AP584" i="66"/>
  <c r="AQ584" i="66"/>
  <c r="AR584" i="66"/>
  <c r="D584" i="66"/>
  <c r="E584" i="66"/>
  <c r="C584" i="66"/>
  <c r="C677" i="66" l="1"/>
  <c r="D677" i="66"/>
  <c r="G677" i="66"/>
  <c r="G741" i="66" s="1"/>
  <c r="H677" i="66"/>
  <c r="H741" i="66" s="1"/>
  <c r="C678" i="66"/>
  <c r="D678" i="66"/>
  <c r="G678" i="66"/>
  <c r="G742" i="66" s="1"/>
  <c r="H678" i="66"/>
  <c r="H742" i="66" s="1"/>
  <c r="C679" i="66"/>
  <c r="D679" i="66"/>
  <c r="D743" i="66" s="1"/>
  <c r="G679" i="66"/>
  <c r="G743" i="66" s="1"/>
  <c r="H679" i="66"/>
  <c r="H743" i="66" s="1"/>
  <c r="C680" i="66"/>
  <c r="D680" i="66"/>
  <c r="G680" i="66"/>
  <c r="G744" i="66" s="1"/>
  <c r="H680" i="66"/>
  <c r="H744" i="66" s="1"/>
  <c r="C681" i="66"/>
  <c r="D681" i="66"/>
  <c r="G681" i="66"/>
  <c r="G745" i="66" s="1"/>
  <c r="H681" i="66"/>
  <c r="H745" i="66" s="1"/>
  <c r="C682" i="66"/>
  <c r="D682" i="66"/>
  <c r="G682" i="66"/>
  <c r="G746" i="66" s="1"/>
  <c r="H682" i="66"/>
  <c r="H746" i="66" s="1"/>
  <c r="C683" i="66"/>
  <c r="D683" i="66"/>
  <c r="G683" i="66"/>
  <c r="G747" i="66" s="1"/>
  <c r="H683" i="66"/>
  <c r="H747" i="66" s="1"/>
  <c r="C684" i="66"/>
  <c r="D684" i="66"/>
  <c r="G684" i="66"/>
  <c r="G748" i="66" s="1"/>
  <c r="H684" i="66"/>
  <c r="H748" i="66" s="1"/>
  <c r="C685" i="66"/>
  <c r="D685" i="66"/>
  <c r="D749" i="66" s="1"/>
  <c r="G685" i="66"/>
  <c r="G749" i="66" s="1"/>
  <c r="H685" i="66"/>
  <c r="H749" i="66" s="1"/>
  <c r="C686" i="66"/>
  <c r="D686" i="66"/>
  <c r="G686" i="66"/>
  <c r="G750" i="66" s="1"/>
  <c r="H686" i="66"/>
  <c r="H750" i="66" s="1"/>
  <c r="C687" i="66"/>
  <c r="D687" i="66"/>
  <c r="G687" i="66"/>
  <c r="G751" i="66" s="1"/>
  <c r="H687" i="66"/>
  <c r="H751" i="66" s="1"/>
  <c r="C688" i="66"/>
  <c r="D688" i="66"/>
  <c r="G688" i="66"/>
  <c r="G752" i="66" s="1"/>
  <c r="H688" i="66"/>
  <c r="H752" i="66" s="1"/>
  <c r="C689" i="66"/>
  <c r="D689" i="66"/>
  <c r="G689" i="66"/>
  <c r="G753" i="66" s="1"/>
  <c r="H689" i="66"/>
  <c r="H753" i="66" s="1"/>
  <c r="C690" i="66"/>
  <c r="D690" i="66"/>
  <c r="G690" i="66"/>
  <c r="G754" i="66" s="1"/>
  <c r="H690" i="66"/>
  <c r="H754" i="66" s="1"/>
  <c r="C691" i="66"/>
  <c r="D691" i="66"/>
  <c r="D755" i="66" s="1"/>
  <c r="G691" i="66"/>
  <c r="G755" i="66" s="1"/>
  <c r="H691" i="66"/>
  <c r="H755" i="66" s="1"/>
  <c r="C692" i="66"/>
  <c r="D692" i="66"/>
  <c r="G692" i="66"/>
  <c r="G756" i="66" s="1"/>
  <c r="H692" i="66"/>
  <c r="H756" i="66" s="1"/>
  <c r="C693" i="66"/>
  <c r="D693" i="66"/>
  <c r="G693" i="66"/>
  <c r="G757" i="66" s="1"/>
  <c r="H693" i="66"/>
  <c r="H757" i="66" s="1"/>
  <c r="C694" i="66"/>
  <c r="D694" i="66"/>
  <c r="G694" i="66"/>
  <c r="G758" i="66" s="1"/>
  <c r="H694" i="66"/>
  <c r="H758" i="66" s="1"/>
  <c r="C695" i="66"/>
  <c r="D695" i="66"/>
  <c r="G695" i="66"/>
  <c r="G759" i="66" s="1"/>
  <c r="H695" i="66"/>
  <c r="H759" i="66" s="1"/>
  <c r="C696" i="66"/>
  <c r="D696" i="66"/>
  <c r="G696" i="66"/>
  <c r="G760" i="66" s="1"/>
  <c r="H696" i="66"/>
  <c r="H760" i="66" s="1"/>
  <c r="C697" i="66"/>
  <c r="D697" i="66"/>
  <c r="D761" i="66" s="1"/>
  <c r="G697" i="66"/>
  <c r="G761" i="66" s="1"/>
  <c r="H697" i="66"/>
  <c r="H761" i="66" s="1"/>
  <c r="H676" i="66"/>
  <c r="H740" i="66" s="1"/>
  <c r="G676" i="66"/>
  <c r="G740" i="66" s="1"/>
  <c r="D676" i="66"/>
  <c r="C1354" i="66" l="1"/>
  <c r="C761" i="66"/>
  <c r="C1353" i="66"/>
  <c r="C760" i="66"/>
  <c r="C1350" i="66"/>
  <c r="C757" i="66"/>
  <c r="C1348" i="66"/>
  <c r="C755" i="66"/>
  <c r="C1347" i="66"/>
  <c r="C754" i="66"/>
  <c r="C1345" i="66"/>
  <c r="C752" i="66"/>
  <c r="C1342" i="66"/>
  <c r="C749" i="66"/>
  <c r="C1340" i="66"/>
  <c r="C747" i="66"/>
  <c r="C1337" i="66"/>
  <c r="C744" i="66"/>
  <c r="C1335" i="66"/>
  <c r="C742" i="66"/>
  <c r="F676" i="66"/>
  <c r="F740" i="66" s="1"/>
  <c r="D740" i="66"/>
  <c r="C1352" i="66"/>
  <c r="C759" i="66"/>
  <c r="C1351" i="66"/>
  <c r="C758" i="66"/>
  <c r="C1349" i="66"/>
  <c r="C756" i="66"/>
  <c r="C1346" i="66"/>
  <c r="C753" i="66"/>
  <c r="C1344" i="66"/>
  <c r="C751" i="66"/>
  <c r="C1343" i="66"/>
  <c r="C750" i="66"/>
  <c r="C1341" i="66"/>
  <c r="C748" i="66"/>
  <c r="C1339" i="66"/>
  <c r="C746" i="66"/>
  <c r="C1338" i="66"/>
  <c r="C745" i="66"/>
  <c r="C1336" i="66"/>
  <c r="C743" i="66"/>
  <c r="C1334" i="66"/>
  <c r="C741" i="66"/>
  <c r="F696" i="66"/>
  <c r="F760" i="66" s="1"/>
  <c r="D760" i="66"/>
  <c r="E695" i="66"/>
  <c r="E759" i="66" s="1"/>
  <c r="D759" i="66"/>
  <c r="F694" i="66"/>
  <c r="F758" i="66" s="1"/>
  <c r="D758" i="66"/>
  <c r="E693" i="66"/>
  <c r="E757" i="66" s="1"/>
  <c r="D757" i="66"/>
  <c r="E692" i="66"/>
  <c r="E756" i="66" s="1"/>
  <c r="D756" i="66"/>
  <c r="F690" i="66"/>
  <c r="F754" i="66" s="1"/>
  <c r="D754" i="66"/>
  <c r="F689" i="66"/>
  <c r="F753" i="66" s="1"/>
  <c r="D753" i="66"/>
  <c r="F688" i="66"/>
  <c r="F752" i="66" s="1"/>
  <c r="D752" i="66"/>
  <c r="F687" i="66"/>
  <c r="F751" i="66" s="1"/>
  <c r="D751" i="66"/>
  <c r="F686" i="66"/>
  <c r="F750" i="66" s="1"/>
  <c r="D750" i="66"/>
  <c r="F684" i="66"/>
  <c r="F748" i="66" s="1"/>
  <c r="D748" i="66"/>
  <c r="E683" i="66"/>
  <c r="E747" i="66" s="1"/>
  <c r="D747" i="66"/>
  <c r="F682" i="66"/>
  <c r="F746" i="66" s="1"/>
  <c r="D746" i="66"/>
  <c r="E681" i="66"/>
  <c r="E745" i="66" s="1"/>
  <c r="D745" i="66"/>
  <c r="E680" i="66"/>
  <c r="E744" i="66" s="1"/>
  <c r="D744" i="66"/>
  <c r="F678" i="66"/>
  <c r="F742" i="66" s="1"/>
  <c r="D742" i="66"/>
  <c r="E677" i="66"/>
  <c r="E741" i="66" s="1"/>
  <c r="D741" i="66"/>
  <c r="I686" i="66"/>
  <c r="I750" i="66" s="1"/>
  <c r="F695" i="66"/>
  <c r="F692" i="66"/>
  <c r="E687" i="66"/>
  <c r="E751" i="66" s="1"/>
  <c r="F693" i="66"/>
  <c r="E686" i="66"/>
  <c r="E750" i="66" s="1"/>
  <c r="E688" i="66"/>
  <c r="E752" i="66" s="1"/>
  <c r="F681" i="66"/>
  <c r="F680" i="66"/>
  <c r="E690" i="66"/>
  <c r="E754" i="66" s="1"/>
  <c r="E682" i="66"/>
  <c r="E746" i="66" s="1"/>
  <c r="E694" i="66"/>
  <c r="E758" i="66" s="1"/>
  <c r="E696" i="66"/>
  <c r="E760" i="66" s="1"/>
  <c r="F683" i="66"/>
  <c r="I684" i="66"/>
  <c r="I748" i="66" s="1"/>
  <c r="E678" i="66"/>
  <c r="E742" i="66" s="1"/>
  <c r="I696" i="66"/>
  <c r="I760" i="66" s="1"/>
  <c r="I690" i="66"/>
  <c r="I754" i="66" s="1"/>
  <c r="E684" i="66"/>
  <c r="E748" i="66" s="1"/>
  <c r="F677" i="66"/>
  <c r="I687" i="66"/>
  <c r="I751" i="66" s="1"/>
  <c r="I689" i="66"/>
  <c r="I753" i="66" s="1"/>
  <c r="E676" i="66"/>
  <c r="E740" i="66" s="1"/>
  <c r="F697" i="66"/>
  <c r="I694" i="66"/>
  <c r="I758" i="66" s="1"/>
  <c r="F691" i="66"/>
  <c r="I688" i="66"/>
  <c r="I752" i="66" s="1"/>
  <c r="F685" i="66"/>
  <c r="I682" i="66"/>
  <c r="I746" i="66" s="1"/>
  <c r="F679" i="66"/>
  <c r="E697" i="66"/>
  <c r="E761" i="66" s="1"/>
  <c r="E691" i="66"/>
  <c r="E755" i="66" s="1"/>
  <c r="E685" i="66"/>
  <c r="E749" i="66" s="1"/>
  <c r="E679" i="66"/>
  <c r="E743" i="66" s="1"/>
  <c r="E689" i="66"/>
  <c r="E753" i="66" s="1"/>
  <c r="I676" i="66" l="1"/>
  <c r="I740" i="66" s="1"/>
  <c r="I678" i="66"/>
  <c r="I742" i="66" s="1"/>
  <c r="I679" i="66"/>
  <c r="I743" i="66" s="1"/>
  <c r="F743" i="66"/>
  <c r="I691" i="66"/>
  <c r="I755" i="66" s="1"/>
  <c r="F755" i="66"/>
  <c r="I692" i="66"/>
  <c r="I756" i="66" s="1"/>
  <c r="F756" i="66"/>
  <c r="I685" i="66"/>
  <c r="I749" i="66" s="1"/>
  <c r="F749" i="66"/>
  <c r="I697" i="66"/>
  <c r="I761" i="66" s="1"/>
  <c r="F761" i="66"/>
  <c r="I677" i="66"/>
  <c r="I741" i="66" s="1"/>
  <c r="F741" i="66"/>
  <c r="I680" i="66"/>
  <c r="I744" i="66" s="1"/>
  <c r="F744" i="66"/>
  <c r="I695" i="66"/>
  <c r="I759" i="66" s="1"/>
  <c r="F759" i="66"/>
  <c r="I681" i="66"/>
  <c r="I745" i="66" s="1"/>
  <c r="F745" i="66"/>
  <c r="I693" i="66"/>
  <c r="I757" i="66" s="1"/>
  <c r="F757" i="66"/>
  <c r="I683" i="66"/>
  <c r="I747" i="66" s="1"/>
  <c r="F747" i="66"/>
  <c r="Q39" i="56"/>
  <c r="D6" i="66" l="1"/>
  <c r="I407" i="66" l="1"/>
  <c r="G407" i="66"/>
  <c r="G422" i="66"/>
  <c r="H422" i="66"/>
  <c r="I422" i="66"/>
  <c r="G418" i="66"/>
  <c r="G417" i="66"/>
  <c r="G419" i="66"/>
  <c r="G410" i="66"/>
  <c r="G415" i="66"/>
  <c r="G413" i="66"/>
  <c r="G426" i="66"/>
  <c r="G414" i="66"/>
  <c r="I420" i="66"/>
  <c r="H418" i="66"/>
  <c r="H417" i="66"/>
  <c r="H419" i="66"/>
  <c r="H410" i="66"/>
  <c r="H415" i="66"/>
  <c r="H413" i="66"/>
  <c r="H426" i="66"/>
  <c r="H414" i="66"/>
  <c r="I423" i="66"/>
  <c r="H416" i="66"/>
  <c r="G409" i="66"/>
  <c r="H408" i="66"/>
  <c r="H411" i="66"/>
  <c r="I425" i="66"/>
  <c r="H409" i="66"/>
  <c r="I408" i="66"/>
  <c r="I418" i="66"/>
  <c r="I417" i="66"/>
  <c r="I419" i="66"/>
  <c r="I410" i="66"/>
  <c r="H407" i="66"/>
  <c r="I415" i="66"/>
  <c r="I413" i="66"/>
  <c r="I426" i="66"/>
  <c r="I414" i="66"/>
  <c r="G411" i="66"/>
  <c r="H425" i="66"/>
  <c r="H412" i="66"/>
  <c r="G423" i="66"/>
  <c r="I424" i="66"/>
  <c r="H421" i="66"/>
  <c r="I412" i="66"/>
  <c r="H423" i="66"/>
  <c r="I411" i="66"/>
  <c r="G424" i="66"/>
  <c r="G416" i="66"/>
  <c r="G464" i="66" s="1"/>
  <c r="G425" i="66"/>
  <c r="G421" i="66"/>
  <c r="I409" i="66"/>
  <c r="G412" i="66"/>
  <c r="G420" i="66"/>
  <c r="G408" i="66"/>
  <c r="H424" i="66"/>
  <c r="I421" i="66"/>
  <c r="H420" i="66"/>
  <c r="I416" i="66"/>
  <c r="H611" i="66"/>
  <c r="G609" i="66"/>
  <c r="H607" i="66"/>
  <c r="H610" i="66"/>
  <c r="I608" i="66"/>
  <c r="O608" i="66" s="1"/>
  <c r="G611" i="66"/>
  <c r="I609" i="66"/>
  <c r="G607" i="66"/>
  <c r="M607" i="66" s="1"/>
  <c r="I610" i="66"/>
  <c r="I611" i="66"/>
  <c r="H609" i="66"/>
  <c r="I607" i="66"/>
  <c r="I606" i="66"/>
  <c r="G610" i="66"/>
  <c r="H608" i="66"/>
  <c r="N608" i="66" s="1"/>
  <c r="G606" i="66"/>
  <c r="G608" i="66"/>
  <c r="H606" i="66"/>
  <c r="G13" i="68"/>
  <c r="H799" i="66"/>
  <c r="I799" i="66"/>
  <c r="H800" i="66"/>
  <c r="I800" i="66"/>
  <c r="H801" i="66"/>
  <c r="I801" i="66"/>
  <c r="H802" i="66"/>
  <c r="I802" i="66"/>
  <c r="H803" i="66"/>
  <c r="I803" i="66"/>
  <c r="H804" i="66"/>
  <c r="I804" i="66"/>
  <c r="H805" i="66"/>
  <c r="I805" i="66"/>
  <c r="H806" i="66"/>
  <c r="I806" i="66"/>
  <c r="H807" i="66"/>
  <c r="I807" i="66"/>
  <c r="H808" i="66"/>
  <c r="I808" i="66"/>
  <c r="H809" i="66"/>
  <c r="I809" i="66"/>
  <c r="H810" i="66"/>
  <c r="I810" i="66"/>
  <c r="H811" i="66"/>
  <c r="I811" i="66"/>
  <c r="H812" i="66"/>
  <c r="I812" i="66"/>
  <c r="I798" i="66"/>
  <c r="H798" i="66"/>
  <c r="G799" i="66"/>
  <c r="G800" i="66"/>
  <c r="G801" i="66"/>
  <c r="G802" i="66"/>
  <c r="G803" i="66"/>
  <c r="G804" i="66"/>
  <c r="G805" i="66"/>
  <c r="G806" i="66"/>
  <c r="G807" i="66"/>
  <c r="G808" i="66"/>
  <c r="G809" i="66"/>
  <c r="G810" i="66"/>
  <c r="G811" i="66"/>
  <c r="G812" i="66"/>
  <c r="G798" i="66"/>
  <c r="J88" i="60" l="1"/>
  <c r="H460" i="66"/>
  <c r="J96" i="60"/>
  <c r="H468" i="66"/>
  <c r="K85" i="60"/>
  <c r="I457" i="66"/>
  <c r="J99" i="60"/>
  <c r="H471" i="66"/>
  <c r="J101" i="60"/>
  <c r="H473" i="66"/>
  <c r="J83" i="60"/>
  <c r="H455" i="66"/>
  <c r="J85" i="60"/>
  <c r="H457" i="66"/>
  <c r="K99" i="60"/>
  <c r="I471" i="66"/>
  <c r="J95" i="60"/>
  <c r="H467" i="66"/>
  <c r="I89" i="60"/>
  <c r="G461" i="66"/>
  <c r="K98" i="60"/>
  <c r="I470" i="66"/>
  <c r="K91" i="60"/>
  <c r="I463" i="66"/>
  <c r="K97" i="60"/>
  <c r="I469" i="66"/>
  <c r="I97" i="60"/>
  <c r="G469" i="66"/>
  <c r="K88" i="60"/>
  <c r="I460" i="66"/>
  <c r="I87" i="60"/>
  <c r="G459" i="66"/>
  <c r="K86" i="60"/>
  <c r="I458" i="66"/>
  <c r="K101" i="60"/>
  <c r="I473" i="66"/>
  <c r="J90" i="60"/>
  <c r="H462" i="66"/>
  <c r="J93" i="60"/>
  <c r="H465" i="66"/>
  <c r="I91" i="60"/>
  <c r="G463" i="66"/>
  <c r="J98" i="60"/>
  <c r="H470" i="66"/>
  <c r="K87" i="60"/>
  <c r="I459" i="66"/>
  <c r="J86" i="60"/>
  <c r="H458" i="66"/>
  <c r="J100" i="60"/>
  <c r="H472" i="66"/>
  <c r="I101" i="60"/>
  <c r="G473" i="66"/>
  <c r="J97" i="60"/>
  <c r="H469" i="66"/>
  <c r="O414" i="66"/>
  <c r="I462" i="66"/>
  <c r="K95" i="60"/>
  <c r="I467" i="66"/>
  <c r="J87" i="60"/>
  <c r="H459" i="66"/>
  <c r="J102" i="60"/>
  <c r="H474" i="66"/>
  <c r="J94" i="60"/>
  <c r="H466" i="66"/>
  <c r="I86" i="60"/>
  <c r="G458" i="66"/>
  <c r="I98" i="60"/>
  <c r="G470" i="66"/>
  <c r="M412" i="66"/>
  <c r="G460" i="66"/>
  <c r="J92" i="60"/>
  <c r="H464" i="66"/>
  <c r="I94" i="60"/>
  <c r="G466" i="66"/>
  <c r="I84" i="60"/>
  <c r="G456" i="66"/>
  <c r="O424" i="66"/>
  <c r="I472" i="66"/>
  <c r="K102" i="60"/>
  <c r="I474" i="66"/>
  <c r="K93" i="60"/>
  <c r="I465" i="66"/>
  <c r="N408" i="66"/>
  <c r="H456" i="66"/>
  <c r="J89" i="60"/>
  <c r="H461" i="66"/>
  <c r="K96" i="60"/>
  <c r="I468" i="66"/>
  <c r="I95" i="60"/>
  <c r="G467" i="66"/>
  <c r="M407" i="66"/>
  <c r="M455" i="66" s="1"/>
  <c r="G455" i="66"/>
  <c r="K92" i="60"/>
  <c r="I464" i="66"/>
  <c r="K84" i="60"/>
  <c r="I456" i="66"/>
  <c r="I102" i="60"/>
  <c r="G474" i="66"/>
  <c r="I96" i="60"/>
  <c r="G468" i="66"/>
  <c r="I100" i="60"/>
  <c r="G472" i="66"/>
  <c r="M423" i="66"/>
  <c r="G471" i="66"/>
  <c r="K89" i="60"/>
  <c r="I461" i="66"/>
  <c r="K94" i="60"/>
  <c r="I466" i="66"/>
  <c r="I85" i="60"/>
  <c r="G457" i="66"/>
  <c r="J91" i="60"/>
  <c r="H463" i="66"/>
  <c r="I90" i="60"/>
  <c r="G462" i="66"/>
  <c r="M417" i="66"/>
  <c r="G465" i="66"/>
  <c r="K83" i="60"/>
  <c r="I455" i="66"/>
  <c r="I92" i="60"/>
  <c r="M416" i="66"/>
  <c r="M464" i="66" s="1"/>
  <c r="N422" i="66"/>
  <c r="M422" i="66"/>
  <c r="N419" i="66"/>
  <c r="M409" i="66"/>
  <c r="O422" i="66"/>
  <c r="I93" i="60"/>
  <c r="O421" i="66"/>
  <c r="N414" i="66"/>
  <c r="I99" i="60"/>
  <c r="J84" i="60"/>
  <c r="K90" i="60"/>
  <c r="K100" i="60"/>
  <c r="I88" i="60"/>
  <c r="M414" i="66"/>
  <c r="N421" i="66"/>
  <c r="O426" i="66"/>
  <c r="O412" i="66"/>
  <c r="M410" i="66"/>
  <c r="O419" i="66"/>
  <c r="N409" i="66"/>
  <c r="O407" i="66"/>
  <c r="O418" i="66"/>
  <c r="O420" i="66"/>
  <c r="O425" i="66"/>
  <c r="N411" i="66"/>
  <c r="O413" i="66"/>
  <c r="N415" i="66"/>
  <c r="O415" i="66"/>
  <c r="N423" i="66"/>
  <c r="O423" i="66"/>
  <c r="N417" i="66"/>
  <c r="N412" i="66"/>
  <c r="M424" i="66"/>
  <c r="M418" i="66"/>
  <c r="N425" i="66"/>
  <c r="M426" i="66"/>
  <c r="N407" i="66"/>
  <c r="N413" i="66"/>
  <c r="M411" i="66"/>
  <c r="M459" i="66" s="1"/>
  <c r="O409" i="66"/>
  <c r="M421" i="66"/>
  <c r="M425" i="66"/>
  <c r="N424" i="66"/>
  <c r="O416" i="66"/>
  <c r="N410" i="66"/>
  <c r="O417" i="66"/>
  <c r="M408" i="66"/>
  <c r="M420" i="66"/>
  <c r="O408" i="66"/>
  <c r="M415" i="66"/>
  <c r="M419" i="66"/>
  <c r="N416" i="66"/>
  <c r="N464" i="66" s="1"/>
  <c r="N426" i="66"/>
  <c r="N420" i="66"/>
  <c r="O410" i="66"/>
  <c r="I83" i="60"/>
  <c r="M413" i="66"/>
  <c r="O411" i="66"/>
  <c r="N418" i="66"/>
  <c r="O147" i="60"/>
  <c r="I147" i="60"/>
  <c r="M611" i="66"/>
  <c r="O151" i="60" s="1"/>
  <c r="I151" i="60"/>
  <c r="M608" i="66"/>
  <c r="I148" i="60"/>
  <c r="O610" i="66"/>
  <c r="Q150" i="60" s="1"/>
  <c r="K150" i="60"/>
  <c r="N611" i="66"/>
  <c r="P151" i="60" s="1"/>
  <c r="J151" i="60"/>
  <c r="M606" i="66"/>
  <c r="O146" i="60" s="1"/>
  <c r="I146" i="60"/>
  <c r="N606" i="66"/>
  <c r="P146" i="60" s="1"/>
  <c r="J146" i="60"/>
  <c r="O611" i="66"/>
  <c r="Q151" i="60" s="1"/>
  <c r="K151" i="60"/>
  <c r="P148" i="60"/>
  <c r="J148" i="60"/>
  <c r="O606" i="66"/>
  <c r="Q146" i="60" s="1"/>
  <c r="K146" i="60"/>
  <c r="O607" i="66"/>
  <c r="Q147" i="60" s="1"/>
  <c r="K147" i="60"/>
  <c r="N607" i="66"/>
  <c r="P147" i="60" s="1"/>
  <c r="J147" i="60"/>
  <c r="M610" i="66"/>
  <c r="I150" i="60"/>
  <c r="N610" i="66"/>
  <c r="P150" i="60" s="1"/>
  <c r="J150" i="60"/>
  <c r="M609" i="66"/>
  <c r="O149" i="60" s="1"/>
  <c r="I149" i="60"/>
  <c r="N609" i="66"/>
  <c r="P149" i="60" s="1"/>
  <c r="J149" i="60"/>
  <c r="Q148" i="60"/>
  <c r="K148" i="60"/>
  <c r="O609" i="66"/>
  <c r="Q149" i="60" s="1"/>
  <c r="K149" i="60"/>
  <c r="J803" i="66"/>
  <c r="J809" i="66"/>
  <c r="J812" i="66"/>
  <c r="J806" i="66"/>
  <c r="J800" i="66"/>
  <c r="J811" i="66"/>
  <c r="J805" i="66"/>
  <c r="J799" i="66"/>
  <c r="J810" i="66"/>
  <c r="J804" i="66"/>
  <c r="J808" i="66"/>
  <c r="J802" i="66"/>
  <c r="J798" i="66"/>
  <c r="J807" i="66"/>
  <c r="J801" i="66"/>
  <c r="F1135" i="66"/>
  <c r="F1136" i="66"/>
  <c r="F1137" i="66"/>
  <c r="F1138" i="66"/>
  <c r="F1139" i="66"/>
  <c r="F1140" i="66"/>
  <c r="F1141" i="66"/>
  <c r="F1142" i="66"/>
  <c r="F1143" i="66"/>
  <c r="F1134" i="66"/>
  <c r="J72" i="65"/>
  <c r="I72" i="65"/>
  <c r="J25" i="65"/>
  <c r="I25" i="65"/>
  <c r="O83" i="60" l="1"/>
  <c r="O101" i="60"/>
  <c r="M473" i="66"/>
  <c r="O86" i="60"/>
  <c r="M458" i="66"/>
  <c r="Q87" i="60"/>
  <c r="O459" i="66"/>
  <c r="P102" i="60"/>
  <c r="N474" i="66"/>
  <c r="O84" i="60"/>
  <c r="M456" i="66"/>
  <c r="O97" i="60"/>
  <c r="M469" i="66"/>
  <c r="P101" i="60"/>
  <c r="N473" i="66"/>
  <c r="P99" i="60"/>
  <c r="N471" i="66"/>
  <c r="Q96" i="60"/>
  <c r="O468" i="66"/>
  <c r="Q88" i="60"/>
  <c r="O460" i="66"/>
  <c r="Q98" i="60"/>
  <c r="O470" i="66"/>
  <c r="P84" i="60"/>
  <c r="N456" i="66"/>
  <c r="Q100" i="60"/>
  <c r="O472" i="66"/>
  <c r="P96" i="60"/>
  <c r="N468" i="66"/>
  <c r="O89" i="60"/>
  <c r="M461" i="66"/>
  <c r="Q93" i="60"/>
  <c r="O465" i="66"/>
  <c r="Q85" i="60"/>
  <c r="O457" i="66"/>
  <c r="O94" i="60"/>
  <c r="M466" i="66"/>
  <c r="Q91" i="60"/>
  <c r="O463" i="66"/>
  <c r="Q94" i="60"/>
  <c r="O466" i="66"/>
  <c r="Q102" i="60"/>
  <c r="O474" i="66"/>
  <c r="O85" i="60"/>
  <c r="M457" i="66"/>
  <c r="O96" i="60"/>
  <c r="M468" i="66"/>
  <c r="Q101" i="60"/>
  <c r="O473" i="66"/>
  <c r="O95" i="60"/>
  <c r="M467" i="66"/>
  <c r="P86" i="60"/>
  <c r="N458" i="66"/>
  <c r="O100" i="60"/>
  <c r="M472" i="66"/>
  <c r="P91" i="60"/>
  <c r="N463" i="66"/>
  <c r="Q83" i="60"/>
  <c r="O455" i="66"/>
  <c r="P97" i="60"/>
  <c r="N469" i="66"/>
  <c r="P95" i="60"/>
  <c r="N467" i="66"/>
  <c r="O88" i="60"/>
  <c r="M460" i="66"/>
  <c r="P94" i="60"/>
  <c r="N466" i="66"/>
  <c r="Q99" i="60"/>
  <c r="O471" i="66"/>
  <c r="O91" i="60"/>
  <c r="M463" i="66"/>
  <c r="Q92" i="60"/>
  <c r="O464" i="66"/>
  <c r="P89" i="60"/>
  <c r="N461" i="66"/>
  <c r="P88" i="60"/>
  <c r="N460" i="66"/>
  <c r="Q89" i="60"/>
  <c r="O461" i="66"/>
  <c r="P85" i="60"/>
  <c r="N457" i="66"/>
  <c r="O90" i="60"/>
  <c r="M462" i="66"/>
  <c r="P90" i="60"/>
  <c r="N462" i="66"/>
  <c r="O98" i="60"/>
  <c r="M470" i="66"/>
  <c r="O102" i="60"/>
  <c r="M474" i="66"/>
  <c r="Q86" i="60"/>
  <c r="O458" i="66"/>
  <c r="Q84" i="60"/>
  <c r="O456" i="66"/>
  <c r="P100" i="60"/>
  <c r="N472" i="66"/>
  <c r="P83" i="60"/>
  <c r="N455" i="66"/>
  <c r="P93" i="60"/>
  <c r="N465" i="66"/>
  <c r="P87" i="60"/>
  <c r="N459" i="66"/>
  <c r="Q95" i="60"/>
  <c r="O467" i="66"/>
  <c r="Q97" i="60"/>
  <c r="O469" i="66"/>
  <c r="P98" i="60"/>
  <c r="N470" i="66"/>
  <c r="O93" i="60"/>
  <c r="M465" i="66"/>
  <c r="O99" i="60"/>
  <c r="M471" i="66"/>
  <c r="Q90" i="60"/>
  <c r="O462" i="66"/>
  <c r="P92" i="60"/>
  <c r="P416" i="66"/>
  <c r="O92" i="60"/>
  <c r="P422" i="66"/>
  <c r="P407" i="66"/>
  <c r="O87" i="60"/>
  <c r="M427" i="66"/>
  <c r="D341" i="66" s="1"/>
  <c r="P414" i="66"/>
  <c r="P409" i="66"/>
  <c r="P423" i="66"/>
  <c r="P425" i="66"/>
  <c r="P417" i="66"/>
  <c r="P410" i="66"/>
  <c r="P424" i="66"/>
  <c r="P412" i="66"/>
  <c r="P418" i="66"/>
  <c r="P421" i="66"/>
  <c r="P426" i="66"/>
  <c r="P408" i="66"/>
  <c r="P411" i="66"/>
  <c r="O427" i="66"/>
  <c r="F341" i="66" s="1"/>
  <c r="P420" i="66"/>
  <c r="P415" i="66"/>
  <c r="P419" i="66"/>
  <c r="N427" i="66"/>
  <c r="E341" i="66" s="1"/>
  <c r="P413" i="66"/>
  <c r="O150" i="60"/>
  <c r="P610" i="66"/>
  <c r="R150" i="60" s="1"/>
  <c r="O148" i="60"/>
  <c r="P608" i="66"/>
  <c r="R148" i="60" s="1"/>
  <c r="P609" i="66"/>
  <c r="R149" i="60" s="1"/>
  <c r="P606" i="66"/>
  <c r="R146" i="60" s="1"/>
  <c r="P611" i="66"/>
  <c r="R151" i="60" s="1"/>
  <c r="P607" i="66"/>
  <c r="R147" i="60" s="1"/>
  <c r="E1135" i="66"/>
  <c r="E1136" i="66"/>
  <c r="E1137" i="66"/>
  <c r="E1138" i="66"/>
  <c r="E1139" i="66"/>
  <c r="E1140" i="66"/>
  <c r="E1141" i="66"/>
  <c r="E1142" i="66"/>
  <c r="E1143" i="66"/>
  <c r="E1134" i="66"/>
  <c r="G1134" i="66" s="1"/>
  <c r="E849" i="66"/>
  <c r="E844" i="66"/>
  <c r="P103" i="60" l="1"/>
  <c r="Q103" i="60"/>
  <c r="R95" i="60"/>
  <c r="P467" i="66"/>
  <c r="R100" i="60"/>
  <c r="P472" i="66"/>
  <c r="R90" i="60"/>
  <c r="P462" i="66"/>
  <c r="R92" i="60"/>
  <c r="P464" i="66"/>
  <c r="R84" i="60"/>
  <c r="P456" i="66"/>
  <c r="R91" i="60"/>
  <c r="P463" i="66"/>
  <c r="R96" i="60"/>
  <c r="P468" i="66"/>
  <c r="R97" i="60"/>
  <c r="P469" i="66"/>
  <c r="R101" i="60"/>
  <c r="P473" i="66"/>
  <c r="R83" i="60"/>
  <c r="P455" i="66"/>
  <c r="R102" i="60"/>
  <c r="P474" i="66"/>
  <c r="R94" i="60"/>
  <c r="P466" i="66"/>
  <c r="R99" i="60"/>
  <c r="P471" i="66"/>
  <c r="R98" i="60"/>
  <c r="P470" i="66"/>
  <c r="R86" i="60"/>
  <c r="P458" i="66"/>
  <c r="R93" i="60"/>
  <c r="P465" i="66"/>
  <c r="R89" i="60"/>
  <c r="P461" i="66"/>
  <c r="R87" i="60"/>
  <c r="P459" i="66"/>
  <c r="R88" i="60"/>
  <c r="P460" i="66"/>
  <c r="R85" i="60"/>
  <c r="P457" i="66"/>
  <c r="O103" i="60"/>
  <c r="G342" i="66"/>
  <c r="P427" i="66"/>
  <c r="G341" i="66" s="1"/>
  <c r="G1143" i="66"/>
  <c r="G1137" i="66"/>
  <c r="G1138" i="66"/>
  <c r="G1142" i="66"/>
  <c r="G1136" i="66"/>
  <c r="G1141" i="66"/>
  <c r="G1135" i="66"/>
  <c r="G1140" i="66"/>
  <c r="G1139" i="66"/>
  <c r="F864" i="66"/>
  <c r="E1111" i="66"/>
  <c r="E1112" i="66"/>
  <c r="E1113" i="66"/>
  <c r="E1114" i="66"/>
  <c r="E1115" i="66"/>
  <c r="E1116" i="66"/>
  <c r="E1117" i="66"/>
  <c r="E1118" i="66"/>
  <c r="E1119" i="66"/>
  <c r="F1111" i="66"/>
  <c r="F1112" i="66"/>
  <c r="F1113" i="66"/>
  <c r="F1114" i="66"/>
  <c r="F1115" i="66"/>
  <c r="F1116" i="66"/>
  <c r="F1117" i="66"/>
  <c r="F1118" i="66"/>
  <c r="F1119" i="66"/>
  <c r="F1110" i="66"/>
  <c r="F845" i="66"/>
  <c r="F846" i="66"/>
  <c r="F847" i="66"/>
  <c r="F848" i="66"/>
  <c r="F849" i="66"/>
  <c r="F850" i="66"/>
  <c r="F851" i="66"/>
  <c r="F852" i="66"/>
  <c r="F853" i="66"/>
  <c r="F854" i="66"/>
  <c r="F855" i="66"/>
  <c r="F856" i="66"/>
  <c r="F857" i="66"/>
  <c r="F858" i="66"/>
  <c r="F859" i="66"/>
  <c r="F860" i="66"/>
  <c r="F861" i="66"/>
  <c r="F862" i="66"/>
  <c r="F863" i="66"/>
  <c r="F865" i="66"/>
  <c r="F844" i="66"/>
  <c r="R103" i="60" l="1"/>
  <c r="G1144" i="66"/>
  <c r="G1127" i="66" s="1"/>
  <c r="K601" i="66"/>
  <c r="L601" i="66"/>
  <c r="K602" i="66"/>
  <c r="L602" i="66"/>
  <c r="K603" i="66"/>
  <c r="L603" i="66"/>
  <c r="K604" i="66"/>
  <c r="L604" i="66"/>
  <c r="K605" i="66"/>
  <c r="L605" i="66"/>
  <c r="J602" i="66"/>
  <c r="J603" i="66"/>
  <c r="J604" i="66"/>
  <c r="J605" i="66"/>
  <c r="J601" i="66"/>
  <c r="E491" i="66"/>
  <c r="E492" i="66"/>
  <c r="D799" i="66" l="1"/>
  <c r="E799" i="66"/>
  <c r="F799" i="66"/>
  <c r="D800" i="66"/>
  <c r="E800" i="66"/>
  <c r="F800" i="66"/>
  <c r="D801" i="66"/>
  <c r="E801" i="66"/>
  <c r="F801" i="66"/>
  <c r="D802" i="66"/>
  <c r="E802" i="66"/>
  <c r="F802" i="66"/>
  <c r="D803" i="66"/>
  <c r="E803" i="66"/>
  <c r="F803" i="66"/>
  <c r="D804" i="66"/>
  <c r="E804" i="66"/>
  <c r="F804" i="66"/>
  <c r="D805" i="66"/>
  <c r="E805" i="66"/>
  <c r="F805" i="66"/>
  <c r="D806" i="66"/>
  <c r="E806" i="66"/>
  <c r="F806" i="66"/>
  <c r="D807" i="66"/>
  <c r="E807" i="66"/>
  <c r="F807" i="66"/>
  <c r="D808" i="66"/>
  <c r="E808" i="66"/>
  <c r="F808" i="66"/>
  <c r="D809" i="66"/>
  <c r="E809" i="66"/>
  <c r="F809" i="66"/>
  <c r="D810" i="66"/>
  <c r="E810" i="66"/>
  <c r="F810" i="66"/>
  <c r="D811" i="66"/>
  <c r="E811" i="66"/>
  <c r="F811" i="66"/>
  <c r="D812" i="66"/>
  <c r="E812" i="66"/>
  <c r="F812" i="66"/>
  <c r="F798" i="66"/>
  <c r="E798" i="66"/>
  <c r="D798" i="66"/>
  <c r="C172" i="66"/>
  <c r="L16" i="64" l="1"/>
  <c r="F1196" i="66" l="1"/>
  <c r="E1196" i="66"/>
  <c r="F1195" i="66"/>
  <c r="E1195" i="66"/>
  <c r="F1200" i="66"/>
  <c r="F1194" i="66"/>
  <c r="E1194" i="66"/>
  <c r="G1196" i="66"/>
  <c r="G1195" i="66"/>
  <c r="G1194" i="66"/>
  <c r="D1196" i="66"/>
  <c r="D1195" i="66"/>
  <c r="D1194" i="66"/>
  <c r="D33" i="66" l="1"/>
  <c r="G5" i="68" s="1"/>
  <c r="D31" i="66"/>
  <c r="G3" i="68" s="1"/>
  <c r="I47" i="68"/>
  <c r="I63" i="68" s="1"/>
  <c r="C1111" i="66"/>
  <c r="C1401" i="66" s="1"/>
  <c r="C1112" i="66"/>
  <c r="C1402" i="66" s="1"/>
  <c r="C1113" i="66"/>
  <c r="C1403" i="66" s="1"/>
  <c r="C1114" i="66"/>
  <c r="C1404" i="66" s="1"/>
  <c r="C1115" i="66"/>
  <c r="C1405" i="66" s="1"/>
  <c r="C1116" i="66"/>
  <c r="C1406" i="66" s="1"/>
  <c r="C1117" i="66"/>
  <c r="C1407" i="66" s="1"/>
  <c r="C1118" i="66"/>
  <c r="C1408" i="66" s="1"/>
  <c r="C1119" i="66"/>
  <c r="C1409" i="66" s="1"/>
  <c r="C1110" i="66"/>
  <c r="C1400" i="66" s="1"/>
  <c r="C602" i="66"/>
  <c r="C1323" i="66" s="1"/>
  <c r="C603" i="66"/>
  <c r="C1324" i="66" s="1"/>
  <c r="C604" i="66"/>
  <c r="C1325" i="66" s="1"/>
  <c r="C605" i="66"/>
  <c r="C1326" i="66" s="1"/>
  <c r="C601" i="66"/>
  <c r="C1322" i="66" s="1"/>
  <c r="C511" i="66"/>
  <c r="C1318" i="66" s="1"/>
  <c r="C512" i="66"/>
  <c r="C1319" i="66" s="1"/>
  <c r="C513" i="66"/>
  <c r="C1320" i="66" s="1"/>
  <c r="C514" i="66"/>
  <c r="C1321" i="66" s="1"/>
  <c r="C510" i="66"/>
  <c r="C1317" i="66" s="1"/>
  <c r="C317" i="66"/>
  <c r="C318" i="66"/>
  <c r="C319" i="66"/>
  <c r="C320" i="66"/>
  <c r="C321" i="66"/>
  <c r="C322" i="66"/>
  <c r="C323" i="66"/>
  <c r="C324" i="66"/>
  <c r="C325" i="66"/>
  <c r="C326" i="66"/>
  <c r="C327" i="66"/>
  <c r="C328" i="66"/>
  <c r="C329" i="66"/>
  <c r="C330" i="66"/>
  <c r="C331" i="66"/>
  <c r="C332" i="66"/>
  <c r="C333" i="66"/>
  <c r="C334" i="66"/>
  <c r="C335" i="66"/>
  <c r="C316" i="66"/>
  <c r="C1296" i="66" l="1"/>
  <c r="C454" i="66"/>
  <c r="C1283" i="66"/>
  <c r="C441" i="66"/>
  <c r="C1294" i="66"/>
  <c r="C452" i="66"/>
  <c r="C1290" i="66"/>
  <c r="C448" i="66"/>
  <c r="C1278" i="66"/>
  <c r="C436" i="66"/>
  <c r="C1289" i="66"/>
  <c r="C447" i="66"/>
  <c r="C1288" i="66"/>
  <c r="C446" i="66"/>
  <c r="C1293" i="66"/>
  <c r="C451" i="66"/>
  <c r="C1287" i="66"/>
  <c r="C445" i="66"/>
  <c r="C1281" i="66"/>
  <c r="C439" i="66"/>
  <c r="C1284" i="66"/>
  <c r="C442" i="66"/>
  <c r="C1295" i="66"/>
  <c r="C453" i="66"/>
  <c r="C1282" i="66"/>
  <c r="C440" i="66"/>
  <c r="C1292" i="66"/>
  <c r="C450" i="66"/>
  <c r="C1286" i="66"/>
  <c r="C444" i="66"/>
  <c r="C1280" i="66"/>
  <c r="C438" i="66"/>
  <c r="C1277" i="66"/>
  <c r="C435" i="66"/>
  <c r="C1291" i="66"/>
  <c r="C449" i="66"/>
  <c r="C1285" i="66"/>
  <c r="C443" i="66"/>
  <c r="C1279" i="66"/>
  <c r="C437" i="66"/>
  <c r="I55" i="68"/>
  <c r="I71" i="68"/>
  <c r="C1135" i="66"/>
  <c r="C1411" i="66" s="1"/>
  <c r="C1136" i="66"/>
  <c r="C1412" i="66" s="1"/>
  <c r="C1137" i="66"/>
  <c r="C1413" i="66" s="1"/>
  <c r="C1138" i="66"/>
  <c r="C1414" i="66" s="1"/>
  <c r="C1139" i="66"/>
  <c r="C1415" i="66" s="1"/>
  <c r="C1140" i="66"/>
  <c r="C1416" i="66" s="1"/>
  <c r="C1141" i="66"/>
  <c r="C1417" i="66" s="1"/>
  <c r="C1142" i="66"/>
  <c r="C1418" i="66" s="1"/>
  <c r="C1143" i="66"/>
  <c r="C1419" i="66" s="1"/>
  <c r="C1134" i="66"/>
  <c r="C1410" i="66" s="1"/>
  <c r="C845" i="66"/>
  <c r="C1379" i="66" s="1"/>
  <c r="C846" i="66"/>
  <c r="C1380" i="66" s="1"/>
  <c r="C847" i="66"/>
  <c r="C1381" i="66" s="1"/>
  <c r="C848" i="66"/>
  <c r="C1382" i="66" s="1"/>
  <c r="C849" i="66"/>
  <c r="C1383" i="66" s="1"/>
  <c r="C850" i="66"/>
  <c r="C1384" i="66" s="1"/>
  <c r="C851" i="66"/>
  <c r="C1385" i="66" s="1"/>
  <c r="C852" i="66"/>
  <c r="C1386" i="66" s="1"/>
  <c r="C853" i="66"/>
  <c r="C1387" i="66" s="1"/>
  <c r="C854" i="66"/>
  <c r="C1388" i="66" s="1"/>
  <c r="C855" i="66"/>
  <c r="C1389" i="66" s="1"/>
  <c r="C856" i="66"/>
  <c r="C1390" i="66" s="1"/>
  <c r="C857" i="66"/>
  <c r="C1391" i="66" s="1"/>
  <c r="C858" i="66"/>
  <c r="C1392" i="66" s="1"/>
  <c r="C859" i="66"/>
  <c r="C1393" i="66" s="1"/>
  <c r="C860" i="66"/>
  <c r="C1394" i="66" s="1"/>
  <c r="C861" i="66"/>
  <c r="C1395" i="66" s="1"/>
  <c r="C862" i="66"/>
  <c r="C1396" i="66" s="1"/>
  <c r="C863" i="66"/>
  <c r="C1397" i="66" s="1"/>
  <c r="C864" i="66"/>
  <c r="C1398" i="66" s="1"/>
  <c r="C865" i="66"/>
  <c r="C1399" i="66" s="1"/>
  <c r="C844" i="66"/>
  <c r="C1378" i="66" s="1"/>
  <c r="D845" i="66"/>
  <c r="C871" i="66" s="1"/>
  <c r="D846" i="66"/>
  <c r="C872" i="66" s="1"/>
  <c r="D847" i="66"/>
  <c r="C873" i="66" s="1"/>
  <c r="D848" i="66"/>
  <c r="C874" i="66" s="1"/>
  <c r="D849" i="66"/>
  <c r="C875" i="66" s="1"/>
  <c r="D850" i="66"/>
  <c r="C876" i="66" s="1"/>
  <c r="D851" i="66"/>
  <c r="C877" i="66" s="1"/>
  <c r="D852" i="66"/>
  <c r="C878" i="66" s="1"/>
  <c r="D853" i="66"/>
  <c r="C879" i="66" s="1"/>
  <c r="D854" i="66"/>
  <c r="C880" i="66" s="1"/>
  <c r="D855" i="66"/>
  <c r="C881" i="66" s="1"/>
  <c r="D856" i="66"/>
  <c r="C882" i="66" s="1"/>
  <c r="D857" i="66"/>
  <c r="C883" i="66" s="1"/>
  <c r="D858" i="66"/>
  <c r="C884" i="66" s="1"/>
  <c r="D859" i="66"/>
  <c r="C885" i="66" s="1"/>
  <c r="D860" i="66"/>
  <c r="C886" i="66" s="1"/>
  <c r="D861" i="66"/>
  <c r="C887" i="66" s="1"/>
  <c r="D862" i="66"/>
  <c r="C888" i="66" s="1"/>
  <c r="D863" i="66"/>
  <c r="C889" i="66" s="1"/>
  <c r="D864" i="66"/>
  <c r="C890" i="66" s="1"/>
  <c r="D865" i="66"/>
  <c r="C891" i="66" s="1"/>
  <c r="D844" i="66"/>
  <c r="C870" i="66" s="1"/>
  <c r="C799" i="66"/>
  <c r="C1364" i="66" s="1"/>
  <c r="C800" i="66"/>
  <c r="C1365" i="66" s="1"/>
  <c r="C801" i="66"/>
  <c r="C1366" i="66" s="1"/>
  <c r="C802" i="66"/>
  <c r="C1367" i="66" s="1"/>
  <c r="C803" i="66"/>
  <c r="C1368" i="66" s="1"/>
  <c r="C804" i="66"/>
  <c r="C1369" i="66" s="1"/>
  <c r="C805" i="66"/>
  <c r="C1370" i="66" s="1"/>
  <c r="C806" i="66"/>
  <c r="C1371" i="66" s="1"/>
  <c r="C807" i="66"/>
  <c r="C1372" i="66" s="1"/>
  <c r="C808" i="66"/>
  <c r="C1373" i="66" s="1"/>
  <c r="C809" i="66"/>
  <c r="C1374" i="66" s="1"/>
  <c r="C810" i="66"/>
  <c r="C1375" i="66" s="1"/>
  <c r="C811" i="66"/>
  <c r="C1376" i="66" s="1"/>
  <c r="C812" i="66"/>
  <c r="C1377" i="66" s="1"/>
  <c r="C798" i="66"/>
  <c r="C1363" i="66" s="1"/>
  <c r="C727" i="66"/>
  <c r="C728" i="66"/>
  <c r="C729" i="66"/>
  <c r="C730" i="66"/>
  <c r="C731" i="66"/>
  <c r="C732" i="66"/>
  <c r="C733" i="66"/>
  <c r="C726" i="66"/>
  <c r="C676" i="66"/>
  <c r="D173" i="66"/>
  <c r="C1246" i="66" s="1"/>
  <c r="D174" i="66"/>
  <c r="C1247" i="66" s="1"/>
  <c r="D175" i="66"/>
  <c r="C1248" i="66" s="1"/>
  <c r="D176" i="66"/>
  <c r="C1249" i="66" s="1"/>
  <c r="D177" i="66"/>
  <c r="C1250" i="66" s="1"/>
  <c r="D178" i="66"/>
  <c r="C1251" i="66" s="1"/>
  <c r="D179" i="66"/>
  <c r="C1252" i="66" s="1"/>
  <c r="D180" i="66"/>
  <c r="C1253" i="66" s="1"/>
  <c r="D181" i="66"/>
  <c r="C1254" i="66" s="1"/>
  <c r="D182" i="66"/>
  <c r="C1255" i="66" s="1"/>
  <c r="D183" i="66"/>
  <c r="C1256" i="66" s="1"/>
  <c r="D184" i="66"/>
  <c r="C1257" i="66" s="1"/>
  <c r="D185" i="66"/>
  <c r="C1258" i="66" s="1"/>
  <c r="D186" i="66"/>
  <c r="C1259" i="66" s="1"/>
  <c r="D187" i="66"/>
  <c r="C1260" i="66" s="1"/>
  <c r="D188" i="66"/>
  <c r="C1261" i="66" s="1"/>
  <c r="D189" i="66"/>
  <c r="C1262" i="66" s="1"/>
  <c r="D190" i="66"/>
  <c r="C1263" i="66" s="1"/>
  <c r="D191" i="66"/>
  <c r="C1264" i="66" s="1"/>
  <c r="D192" i="66"/>
  <c r="C1265" i="66" s="1"/>
  <c r="D193" i="66"/>
  <c r="C1266" i="66" s="1"/>
  <c r="D194" i="66"/>
  <c r="C1267" i="66" s="1"/>
  <c r="D195" i="66"/>
  <c r="C1268" i="66" s="1"/>
  <c r="D196" i="66"/>
  <c r="C1269" i="66" s="1"/>
  <c r="D197" i="66"/>
  <c r="C1270" i="66" s="1"/>
  <c r="D198" i="66"/>
  <c r="C1271" i="66" s="1"/>
  <c r="D199" i="66"/>
  <c r="C1272" i="66" s="1"/>
  <c r="D200" i="66"/>
  <c r="C1273" i="66" s="1"/>
  <c r="D201" i="66"/>
  <c r="C1274" i="66" s="1"/>
  <c r="D202" i="66"/>
  <c r="C1275" i="66" s="1"/>
  <c r="D203" i="66"/>
  <c r="C1276" i="66" s="1"/>
  <c r="D172" i="66"/>
  <c r="C1245" i="66" s="1"/>
  <c r="C104" i="66"/>
  <c r="C1223" i="66" s="1"/>
  <c r="C173" i="66"/>
  <c r="E173" i="66"/>
  <c r="C174" i="66"/>
  <c r="E174" i="66"/>
  <c r="C175" i="66"/>
  <c r="E175" i="66"/>
  <c r="C176" i="66"/>
  <c r="E176" i="66"/>
  <c r="C177" i="66"/>
  <c r="E177" i="66"/>
  <c r="C178" i="66"/>
  <c r="E178" i="66"/>
  <c r="C179" i="66"/>
  <c r="E179" i="66"/>
  <c r="C180" i="66"/>
  <c r="E180" i="66"/>
  <c r="C181" i="66"/>
  <c r="E181" i="66"/>
  <c r="C182" i="66"/>
  <c r="E182" i="66"/>
  <c r="C183" i="66"/>
  <c r="E183" i="66"/>
  <c r="C184" i="66"/>
  <c r="E184" i="66"/>
  <c r="C185" i="66"/>
  <c r="E185" i="66"/>
  <c r="C186" i="66"/>
  <c r="E186" i="66"/>
  <c r="C187" i="66"/>
  <c r="E187" i="66"/>
  <c r="C188" i="66"/>
  <c r="E188" i="66"/>
  <c r="C189" i="66"/>
  <c r="E189" i="66"/>
  <c r="C190" i="66"/>
  <c r="E190" i="66"/>
  <c r="C191" i="66"/>
  <c r="E191" i="66"/>
  <c r="C192" i="66"/>
  <c r="E192" i="66"/>
  <c r="C193" i="66"/>
  <c r="E193" i="66"/>
  <c r="C194" i="66"/>
  <c r="E194" i="66"/>
  <c r="C195" i="66"/>
  <c r="E195" i="66"/>
  <c r="C196" i="66"/>
  <c r="E196" i="66"/>
  <c r="C197" i="66"/>
  <c r="E197" i="66"/>
  <c r="C198" i="66"/>
  <c r="E198" i="66"/>
  <c r="C199" i="66"/>
  <c r="E199" i="66"/>
  <c r="C200" i="66"/>
  <c r="E200" i="66"/>
  <c r="C201" i="66"/>
  <c r="E201" i="66"/>
  <c r="C202" i="66"/>
  <c r="E202" i="66"/>
  <c r="C203" i="66"/>
  <c r="E203" i="66"/>
  <c r="C105" i="66"/>
  <c r="C1224" i="66" s="1"/>
  <c r="C106" i="66"/>
  <c r="C1225" i="66" s="1"/>
  <c r="C107" i="66"/>
  <c r="C1226" i="66" s="1"/>
  <c r="C108" i="66"/>
  <c r="C1227" i="66" s="1"/>
  <c r="C109" i="66"/>
  <c r="C1228" i="66" s="1"/>
  <c r="C110" i="66"/>
  <c r="C1229" i="66" s="1"/>
  <c r="C111" i="66"/>
  <c r="C1230" i="66" s="1"/>
  <c r="C112" i="66"/>
  <c r="C1231" i="66" s="1"/>
  <c r="C113" i="66"/>
  <c r="C1232" i="66" s="1"/>
  <c r="C114" i="66"/>
  <c r="C1233" i="66" s="1"/>
  <c r="C115" i="66"/>
  <c r="C1234" i="66" s="1"/>
  <c r="C116" i="66"/>
  <c r="C1235" i="66" s="1"/>
  <c r="C117" i="66"/>
  <c r="C1236" i="66" s="1"/>
  <c r="C118" i="66"/>
  <c r="C1237" i="66" s="1"/>
  <c r="C119" i="66"/>
  <c r="C1238" i="66" s="1"/>
  <c r="C120" i="66"/>
  <c r="C1239" i="66" s="1"/>
  <c r="C121" i="66"/>
  <c r="C1240" i="66" s="1"/>
  <c r="C122" i="66"/>
  <c r="C1241" i="66" s="1"/>
  <c r="C123" i="66"/>
  <c r="C1242" i="66" s="1"/>
  <c r="C124" i="66"/>
  <c r="C1243" i="66" s="1"/>
  <c r="C125" i="66"/>
  <c r="C1244" i="66" s="1"/>
  <c r="D1193" i="66"/>
  <c r="F57" i="68" s="1"/>
  <c r="F1165" i="66"/>
  <c r="G1165" i="66"/>
  <c r="F1166" i="66"/>
  <c r="G1166" i="66"/>
  <c r="F1168" i="66"/>
  <c r="G1168" i="66"/>
  <c r="H1168" i="66"/>
  <c r="F1169" i="66"/>
  <c r="G1184" i="66" s="1"/>
  <c r="G1169" i="66"/>
  <c r="H1184" i="66" s="1"/>
  <c r="F1170" i="66"/>
  <c r="G1185" i="66" s="1"/>
  <c r="I35" i="68" s="1"/>
  <c r="G1170" i="66"/>
  <c r="H1185" i="66" s="1"/>
  <c r="J35" i="68" s="1"/>
  <c r="F1171" i="66"/>
  <c r="G1186" i="66" s="1"/>
  <c r="I36" i="68" s="1"/>
  <c r="G1171" i="66"/>
  <c r="H1186" i="66" s="1"/>
  <c r="J36" i="68" s="1"/>
  <c r="H1171" i="66"/>
  <c r="I1186" i="66" s="1"/>
  <c r="K36" i="68" s="1"/>
  <c r="E1171" i="66"/>
  <c r="F1186" i="66" s="1"/>
  <c r="H36" i="68" s="1"/>
  <c r="E1168" i="66"/>
  <c r="E1166" i="66"/>
  <c r="E1165" i="66"/>
  <c r="D1111" i="66"/>
  <c r="J1110" i="66" s="1"/>
  <c r="D1112" i="66"/>
  <c r="J1111" i="66" s="1"/>
  <c r="D1113" i="66"/>
  <c r="J1112" i="66" s="1"/>
  <c r="D1114" i="66"/>
  <c r="J1113" i="66" s="1"/>
  <c r="D1115" i="66"/>
  <c r="J1114" i="66" s="1"/>
  <c r="D1116" i="66"/>
  <c r="J1115" i="66" s="1"/>
  <c r="D1117" i="66"/>
  <c r="J1116" i="66" s="1"/>
  <c r="D1118" i="66"/>
  <c r="J1117" i="66" s="1"/>
  <c r="D1119" i="66"/>
  <c r="J1118" i="66" s="1"/>
  <c r="E1110" i="66"/>
  <c r="D1110" i="66"/>
  <c r="J1109" i="66" s="1"/>
  <c r="J511" i="66"/>
  <c r="K511" i="66"/>
  <c r="L511" i="66"/>
  <c r="J512" i="66"/>
  <c r="K512" i="66"/>
  <c r="L512" i="66"/>
  <c r="J513" i="66"/>
  <c r="K513" i="66"/>
  <c r="L513" i="66"/>
  <c r="J514" i="66"/>
  <c r="K514" i="66"/>
  <c r="L514" i="66"/>
  <c r="K510" i="66"/>
  <c r="L510" i="66"/>
  <c r="D512" i="66"/>
  <c r="E500" i="66" s="1"/>
  <c r="E512" i="66"/>
  <c r="F512" i="66"/>
  <c r="D513" i="66"/>
  <c r="E513" i="66"/>
  <c r="F513" i="66"/>
  <c r="D514" i="66"/>
  <c r="E502" i="66" s="1"/>
  <c r="E514" i="66"/>
  <c r="F514" i="66"/>
  <c r="F511" i="66"/>
  <c r="E511" i="66"/>
  <c r="D511" i="66"/>
  <c r="F510" i="66"/>
  <c r="E510" i="66"/>
  <c r="D510" i="66"/>
  <c r="E489" i="66"/>
  <c r="E490" i="66"/>
  <c r="C1333" i="66" l="1"/>
  <c r="C740" i="66"/>
  <c r="C1356" i="66"/>
  <c r="C763" i="66"/>
  <c r="C1355" i="66"/>
  <c r="C762" i="66"/>
  <c r="C1359" i="66"/>
  <c r="C766" i="66"/>
  <c r="C1360" i="66"/>
  <c r="C767" i="66"/>
  <c r="C1362" i="66"/>
  <c r="C769" i="66"/>
  <c r="C1358" i="66"/>
  <c r="C765" i="66"/>
  <c r="C1361" i="66"/>
  <c r="C768" i="66"/>
  <c r="C1357" i="66"/>
  <c r="C764" i="66"/>
  <c r="E498" i="66"/>
  <c r="G1187" i="66"/>
  <c r="I34" i="68"/>
  <c r="J34" i="68"/>
  <c r="H1187" i="66"/>
  <c r="E501" i="66"/>
  <c r="E499" i="66"/>
  <c r="D1223" i="66"/>
  <c r="D1224" i="66" s="1"/>
  <c r="L22" i="64"/>
  <c r="G1180" i="66"/>
  <c r="I30" i="68" s="1"/>
  <c r="F1180" i="66"/>
  <c r="H30" i="68" s="1"/>
  <c r="H1180" i="66"/>
  <c r="J30" i="68" s="1"/>
  <c r="K1168" i="66"/>
  <c r="K1171" i="66"/>
  <c r="D105" i="66"/>
  <c r="D104" i="66"/>
  <c r="F104" i="66" s="1"/>
  <c r="I105" i="66"/>
  <c r="J105" i="66"/>
  <c r="K105" i="66"/>
  <c r="I106" i="66"/>
  <c r="J106" i="66"/>
  <c r="K106" i="66"/>
  <c r="I107" i="66"/>
  <c r="J107" i="66"/>
  <c r="K107" i="66"/>
  <c r="I108" i="66"/>
  <c r="J108" i="66"/>
  <c r="K108" i="66"/>
  <c r="I109" i="66"/>
  <c r="J109" i="66"/>
  <c r="K109" i="66"/>
  <c r="I110" i="66"/>
  <c r="J110" i="66"/>
  <c r="K110" i="66"/>
  <c r="I111" i="66"/>
  <c r="J111" i="66"/>
  <c r="K111" i="66"/>
  <c r="I112" i="66"/>
  <c r="J112" i="66"/>
  <c r="K112" i="66"/>
  <c r="I113" i="66"/>
  <c r="J113" i="66"/>
  <c r="K113" i="66"/>
  <c r="I114" i="66"/>
  <c r="J114" i="66"/>
  <c r="K114" i="66"/>
  <c r="I115" i="66"/>
  <c r="J115" i="66"/>
  <c r="K115" i="66"/>
  <c r="I116" i="66"/>
  <c r="J116" i="66"/>
  <c r="K116" i="66"/>
  <c r="I117" i="66"/>
  <c r="J117" i="66"/>
  <c r="K117" i="66"/>
  <c r="I118" i="66"/>
  <c r="J118" i="66"/>
  <c r="K118" i="66"/>
  <c r="I119" i="66"/>
  <c r="J119" i="66"/>
  <c r="K119" i="66"/>
  <c r="I120" i="66"/>
  <c r="J120" i="66"/>
  <c r="K120" i="66"/>
  <c r="I121" i="66"/>
  <c r="J121" i="66"/>
  <c r="K121" i="66"/>
  <c r="I122" i="66"/>
  <c r="J122" i="66"/>
  <c r="K122" i="66"/>
  <c r="I123" i="66"/>
  <c r="J123" i="66"/>
  <c r="K123" i="66"/>
  <c r="I124" i="66"/>
  <c r="J124" i="66"/>
  <c r="K124" i="66"/>
  <c r="I125" i="66"/>
  <c r="J125" i="66"/>
  <c r="K125" i="66"/>
  <c r="J104" i="66"/>
  <c r="K104" i="66"/>
  <c r="E105" i="66"/>
  <c r="D106" i="66"/>
  <c r="E106" i="66"/>
  <c r="D107" i="66"/>
  <c r="E107" i="66"/>
  <c r="D108" i="66"/>
  <c r="E108" i="66"/>
  <c r="D109" i="66"/>
  <c r="E109" i="66"/>
  <c r="D110" i="66"/>
  <c r="E110" i="66"/>
  <c r="D111" i="66"/>
  <c r="E111" i="66"/>
  <c r="D112" i="66"/>
  <c r="E112" i="66"/>
  <c r="D113" i="66"/>
  <c r="E113" i="66"/>
  <c r="D114" i="66"/>
  <c r="E114" i="66"/>
  <c r="D115" i="66"/>
  <c r="E115" i="66"/>
  <c r="D116" i="66"/>
  <c r="E116" i="66"/>
  <c r="D117" i="66"/>
  <c r="E117" i="66"/>
  <c r="D118" i="66"/>
  <c r="E118" i="66"/>
  <c r="D119" i="66"/>
  <c r="E119" i="66"/>
  <c r="D120" i="66"/>
  <c r="E120" i="66"/>
  <c r="D121" i="66"/>
  <c r="E121" i="66"/>
  <c r="D122" i="66"/>
  <c r="E122" i="66"/>
  <c r="D123" i="66"/>
  <c r="E123" i="66"/>
  <c r="D124" i="66"/>
  <c r="E124" i="66"/>
  <c r="D125" i="66"/>
  <c r="E125" i="66"/>
  <c r="E104" i="66"/>
  <c r="F173" i="66"/>
  <c r="G173" i="66"/>
  <c r="H173" i="66"/>
  <c r="F174" i="66"/>
  <c r="G174" i="66"/>
  <c r="H174" i="66"/>
  <c r="F175" i="66"/>
  <c r="G175" i="66"/>
  <c r="H175" i="66"/>
  <c r="F176" i="66"/>
  <c r="G176" i="66"/>
  <c r="H176" i="66"/>
  <c r="F177" i="66"/>
  <c r="G177" i="66"/>
  <c r="H177" i="66"/>
  <c r="F178" i="66"/>
  <c r="G178" i="66"/>
  <c r="H178" i="66"/>
  <c r="F179" i="66"/>
  <c r="G179" i="66"/>
  <c r="H179" i="66"/>
  <c r="F180" i="66"/>
  <c r="G180" i="66"/>
  <c r="H180" i="66"/>
  <c r="F181" i="66"/>
  <c r="G181" i="66"/>
  <c r="H181" i="66"/>
  <c r="F182" i="66"/>
  <c r="G182" i="66"/>
  <c r="H182" i="66"/>
  <c r="F183" i="66"/>
  <c r="G183" i="66"/>
  <c r="H183" i="66"/>
  <c r="F184" i="66"/>
  <c r="G184" i="66"/>
  <c r="H184" i="66"/>
  <c r="F185" i="66"/>
  <c r="G185" i="66"/>
  <c r="H185" i="66"/>
  <c r="F186" i="66"/>
  <c r="G186" i="66"/>
  <c r="H186" i="66"/>
  <c r="F187" i="66"/>
  <c r="G187" i="66"/>
  <c r="H187" i="66"/>
  <c r="F188" i="66"/>
  <c r="G188" i="66"/>
  <c r="H188" i="66"/>
  <c r="F189" i="66"/>
  <c r="G189" i="66"/>
  <c r="H189" i="66"/>
  <c r="F190" i="66"/>
  <c r="G190" i="66"/>
  <c r="H190" i="66"/>
  <c r="F191" i="66"/>
  <c r="G191" i="66"/>
  <c r="H191" i="66"/>
  <c r="F192" i="66"/>
  <c r="G192" i="66"/>
  <c r="H192" i="66"/>
  <c r="F193" i="66"/>
  <c r="G193" i="66"/>
  <c r="H193" i="66"/>
  <c r="F194" i="66"/>
  <c r="G194" i="66"/>
  <c r="H194" i="66"/>
  <c r="F195" i="66"/>
  <c r="G195" i="66"/>
  <c r="H195" i="66"/>
  <c r="F196" i="66"/>
  <c r="G196" i="66"/>
  <c r="H196" i="66"/>
  <c r="F197" i="66"/>
  <c r="G197" i="66"/>
  <c r="H197" i="66"/>
  <c r="F198" i="66"/>
  <c r="G198" i="66"/>
  <c r="H198" i="66"/>
  <c r="F199" i="66"/>
  <c r="G199" i="66"/>
  <c r="H199" i="66"/>
  <c r="F200" i="66"/>
  <c r="G200" i="66"/>
  <c r="H200" i="66"/>
  <c r="F201" i="66"/>
  <c r="G201" i="66"/>
  <c r="H201" i="66"/>
  <c r="F202" i="66"/>
  <c r="G202" i="66"/>
  <c r="H202" i="66"/>
  <c r="F203" i="66"/>
  <c r="G203" i="66"/>
  <c r="H203" i="66"/>
  <c r="G172" i="66"/>
  <c r="H172" i="66"/>
  <c r="F172" i="66"/>
  <c r="E172" i="66"/>
  <c r="F119" i="66" l="1"/>
  <c r="H119" i="66"/>
  <c r="G119" i="66"/>
  <c r="H121" i="66"/>
  <c r="F121" i="66"/>
  <c r="G121" i="66"/>
  <c r="F118" i="66"/>
  <c r="G118" i="66"/>
  <c r="H118" i="66"/>
  <c r="F115" i="66"/>
  <c r="G115" i="66"/>
  <c r="H115" i="66"/>
  <c r="H112" i="66"/>
  <c r="F112" i="66"/>
  <c r="G112" i="66"/>
  <c r="H109" i="66"/>
  <c r="G109" i="66"/>
  <c r="F109" i="66"/>
  <c r="G125" i="66"/>
  <c r="H125" i="66"/>
  <c r="F125" i="66"/>
  <c r="G116" i="66"/>
  <c r="F116" i="66"/>
  <c r="H116" i="66"/>
  <c r="G113" i="66"/>
  <c r="F113" i="66"/>
  <c r="H113" i="66"/>
  <c r="F107" i="66"/>
  <c r="H107" i="66"/>
  <c r="G107" i="66"/>
  <c r="F106" i="66"/>
  <c r="H106" i="66"/>
  <c r="G106" i="66"/>
  <c r="H104" i="66"/>
  <c r="G104" i="66"/>
  <c r="H122" i="66"/>
  <c r="F122" i="66"/>
  <c r="G122" i="66"/>
  <c r="F110" i="66"/>
  <c r="G110" i="66"/>
  <c r="H110" i="66"/>
  <c r="F124" i="66"/>
  <c r="H124" i="66"/>
  <c r="G124" i="66"/>
  <c r="G123" i="66"/>
  <c r="H123" i="66"/>
  <c r="F123" i="66"/>
  <c r="G120" i="66"/>
  <c r="F120" i="66"/>
  <c r="H120" i="66"/>
  <c r="F117" i="66"/>
  <c r="G117" i="66"/>
  <c r="H117" i="66"/>
  <c r="G114" i="66"/>
  <c r="H114" i="66"/>
  <c r="F114" i="66"/>
  <c r="G111" i="66"/>
  <c r="H111" i="66"/>
  <c r="F111" i="66"/>
  <c r="H108" i="66"/>
  <c r="F108" i="66"/>
  <c r="G108" i="66"/>
  <c r="F105" i="66"/>
  <c r="G105" i="66"/>
  <c r="H105" i="66"/>
  <c r="J17" i="68"/>
  <c r="J37" i="68"/>
  <c r="I17" i="68"/>
  <c r="I37" i="68"/>
  <c r="D1225" i="66"/>
  <c r="D1226" i="66" s="1"/>
  <c r="E1223" i="66"/>
  <c r="F204" i="66"/>
  <c r="N97" i="62" s="1"/>
  <c r="H204" i="66"/>
  <c r="P97" i="62" s="1"/>
  <c r="G204" i="66"/>
  <c r="O97" i="62" s="1"/>
  <c r="I175" i="66"/>
  <c r="Q68" i="62" s="1"/>
  <c r="I172" i="66"/>
  <c r="Q65" i="62" s="1"/>
  <c r="I192" i="66"/>
  <c r="Q85" i="62" s="1"/>
  <c r="I188" i="66"/>
  <c r="Q81" i="62" s="1"/>
  <c r="I182" i="66"/>
  <c r="I180" i="66"/>
  <c r="Q73" i="62" s="1"/>
  <c r="I174" i="66"/>
  <c r="Q67" i="62" s="1"/>
  <c r="I194" i="66"/>
  <c r="Q87" i="62" s="1"/>
  <c r="I190" i="66"/>
  <c r="Q83" i="62" s="1"/>
  <c r="I176" i="66"/>
  <c r="Q69" i="62" s="1"/>
  <c r="I186" i="66"/>
  <c r="Q79" i="62" s="1"/>
  <c r="I184" i="66"/>
  <c r="Q77" i="62" s="1"/>
  <c r="I178" i="66"/>
  <c r="Q71" i="62" s="1"/>
  <c r="I201" i="66"/>
  <c r="Q94" i="62" s="1"/>
  <c r="I195" i="66"/>
  <c r="Q88" i="62" s="1"/>
  <c r="I191" i="66"/>
  <c r="Q84" i="62" s="1"/>
  <c r="I185" i="66"/>
  <c r="Q78" i="62" s="1"/>
  <c r="I179" i="66"/>
  <c r="Q72" i="62" s="1"/>
  <c r="I173" i="66"/>
  <c r="Q66" i="62" s="1"/>
  <c r="I203" i="66"/>
  <c r="Q96" i="62" s="1"/>
  <c r="I199" i="66"/>
  <c r="Q92" i="62" s="1"/>
  <c r="I197" i="66"/>
  <c r="Q90" i="62" s="1"/>
  <c r="I193" i="66"/>
  <c r="Q86" i="62" s="1"/>
  <c r="I189" i="66"/>
  <c r="Q82" i="62" s="1"/>
  <c r="I187" i="66"/>
  <c r="Q80" i="62" s="1"/>
  <c r="I183" i="66"/>
  <c r="Q76" i="62" s="1"/>
  <c r="I181" i="66"/>
  <c r="Q74" i="62" s="1"/>
  <c r="I177" i="66"/>
  <c r="Q70" i="62" s="1"/>
  <c r="I202" i="66"/>
  <c r="Q95" i="62" s="1"/>
  <c r="I200" i="66"/>
  <c r="Q93" i="62" s="1"/>
  <c r="I196" i="66"/>
  <c r="Q89" i="62" s="1"/>
  <c r="I198" i="66"/>
  <c r="Q91" i="62" s="1"/>
  <c r="D131" i="66" l="1"/>
  <c r="E1159" i="66" s="1"/>
  <c r="E1224" i="66"/>
  <c r="D1227" i="66"/>
  <c r="D1228" i="66" s="1"/>
  <c r="D1229" i="66" s="1"/>
  <c r="E131" i="66"/>
  <c r="F1159" i="66" s="1"/>
  <c r="F131" i="66"/>
  <c r="G1159" i="66" s="1"/>
  <c r="Q75" i="62"/>
  <c r="I204" i="66"/>
  <c r="D1230" i="66" l="1"/>
  <c r="D1231" i="66" s="1"/>
  <c r="K1159" i="66"/>
  <c r="G132" i="66"/>
  <c r="G131" i="66"/>
  <c r="H1159" i="66" s="1"/>
  <c r="Q97" i="62"/>
  <c r="G1128" i="66"/>
  <c r="G819" i="66"/>
  <c r="D1151" i="66"/>
  <c r="D1150" i="66"/>
  <c r="I104" i="65"/>
  <c r="I105" i="65"/>
  <c r="I106" i="65"/>
  <c r="I107" i="65"/>
  <c r="I108" i="65"/>
  <c r="I109" i="65"/>
  <c r="I110" i="65"/>
  <c r="I111" i="65"/>
  <c r="I112" i="65"/>
  <c r="D1135" i="66"/>
  <c r="D1136" i="66"/>
  <c r="D1137" i="66"/>
  <c r="D1138" i="66"/>
  <c r="D1139" i="66"/>
  <c r="D1140" i="66"/>
  <c r="D1141" i="66"/>
  <c r="D1142" i="66"/>
  <c r="D1143" i="66"/>
  <c r="D1134" i="66"/>
  <c r="M1113" i="66"/>
  <c r="M1112" i="66"/>
  <c r="D1232" i="66" l="1"/>
  <c r="D1233" i="66" s="1"/>
  <c r="D1234" i="66" s="1"/>
  <c r="D1235" i="66" s="1"/>
  <c r="D1236" i="66" s="1"/>
  <c r="D1237" i="66" s="1"/>
  <c r="D1238" i="66" s="1"/>
  <c r="D1239" i="66" s="1"/>
  <c r="D1240" i="66" s="1"/>
  <c r="D1241" i="66" s="1"/>
  <c r="D1242" i="66" s="1"/>
  <c r="D1243" i="66" s="1"/>
  <c r="D1244" i="66" s="1"/>
  <c r="D1245" i="66" s="1"/>
  <c r="D1246" i="66" s="1"/>
  <c r="D1247" i="66" s="1"/>
  <c r="D1248" i="66" s="1"/>
  <c r="D1249" i="66" s="1"/>
  <c r="D1250" i="66" s="1"/>
  <c r="D1251" i="66" s="1"/>
  <c r="D1252" i="66" s="1"/>
  <c r="D1253" i="66" s="1"/>
  <c r="D1254" i="66" s="1"/>
  <c r="D1255" i="66" s="1"/>
  <c r="D1256" i="66" s="1"/>
  <c r="D1257" i="66" s="1"/>
  <c r="D1258" i="66" s="1"/>
  <c r="D1259" i="66" s="1"/>
  <c r="D1260" i="66" s="1"/>
  <c r="D1261" i="66" s="1"/>
  <c r="D1262" i="66" s="1"/>
  <c r="D1263" i="66" s="1"/>
  <c r="D1264" i="66" s="1"/>
  <c r="D1265" i="66" s="1"/>
  <c r="D1266" i="66" s="1"/>
  <c r="D1267" i="66" s="1"/>
  <c r="D1268" i="66" s="1"/>
  <c r="D1269" i="66" s="1"/>
  <c r="D1270" i="66" s="1"/>
  <c r="D1271" i="66" s="1"/>
  <c r="D1272" i="66" s="1"/>
  <c r="D1273" i="66" s="1"/>
  <c r="D1274" i="66" s="1"/>
  <c r="D1275" i="66" s="1"/>
  <c r="D1276" i="66" s="1"/>
  <c r="D1277" i="66" s="1"/>
  <c r="D1278" i="66" s="1"/>
  <c r="D1279" i="66" s="1"/>
  <c r="D1280" i="66" s="1"/>
  <c r="D1281" i="66" s="1"/>
  <c r="D1282" i="66" s="1"/>
  <c r="D1283" i="66" s="1"/>
  <c r="D1284" i="66" s="1"/>
  <c r="D1285" i="66" s="1"/>
  <c r="D1286" i="66" s="1"/>
  <c r="D1287" i="66" s="1"/>
  <c r="D1288" i="66" s="1"/>
  <c r="D1289" i="66" s="1"/>
  <c r="D1290" i="66" s="1"/>
  <c r="D1291" i="66" s="1"/>
  <c r="D1292" i="66" s="1"/>
  <c r="D1293" i="66" s="1"/>
  <c r="D1294" i="66" s="1"/>
  <c r="D1295" i="66" s="1"/>
  <c r="D1296" i="66" s="1"/>
  <c r="D1297" i="66" s="1"/>
  <c r="D1298" i="66" s="1"/>
  <c r="D1299" i="66" s="1"/>
  <c r="D1300" i="66" s="1"/>
  <c r="D1301" i="66" s="1"/>
  <c r="D1302" i="66" s="1"/>
  <c r="D1303" i="66" s="1"/>
  <c r="D1304" i="66" s="1"/>
  <c r="D1305" i="66" s="1"/>
  <c r="D1306" i="66" s="1"/>
  <c r="D1307" i="66" s="1"/>
  <c r="D1308" i="66" s="1"/>
  <c r="D1309" i="66" s="1"/>
  <c r="D1310" i="66" s="1"/>
  <c r="D1311" i="66" s="1"/>
  <c r="D1312" i="66" s="1"/>
  <c r="D1313" i="66" s="1"/>
  <c r="D1314" i="66" s="1"/>
  <c r="D1315" i="66" s="1"/>
  <c r="D1316" i="66" s="1"/>
  <c r="D1317" i="66" s="1"/>
  <c r="D1318" i="66" s="1"/>
  <c r="D1319" i="66" s="1"/>
  <c r="D1320" i="66" s="1"/>
  <c r="D1321" i="66" s="1"/>
  <c r="D1322" i="66" s="1"/>
  <c r="D1323" i="66" s="1"/>
  <c r="D1324" i="66" s="1"/>
  <c r="D1325" i="66" s="1"/>
  <c r="D1326" i="66" s="1"/>
  <c r="D1327" i="66" s="1"/>
  <c r="D1328" i="66" s="1"/>
  <c r="D1329" i="66" s="1"/>
  <c r="D1330" i="66" s="1"/>
  <c r="D1331" i="66" s="1"/>
  <c r="D1332" i="66" s="1"/>
  <c r="D1333" i="66" s="1"/>
  <c r="D1334" i="66" s="1"/>
  <c r="D1335" i="66" s="1"/>
  <c r="D1336" i="66" s="1"/>
  <c r="D1337" i="66" s="1"/>
  <c r="D1338" i="66" s="1"/>
  <c r="D1339" i="66" s="1"/>
  <c r="D1340" i="66" s="1"/>
  <c r="D1341" i="66" s="1"/>
  <c r="D1342" i="66" s="1"/>
  <c r="D1343" i="66" s="1"/>
  <c r="D1344" i="66" s="1"/>
  <c r="D1345" i="66" s="1"/>
  <c r="D1346" i="66" s="1"/>
  <c r="D1347" i="66" s="1"/>
  <c r="D1348" i="66" s="1"/>
  <c r="D1349" i="66" s="1"/>
  <c r="D1350" i="66" s="1"/>
  <c r="D1351" i="66" s="1"/>
  <c r="D1352" i="66" s="1"/>
  <c r="D1353" i="66" s="1"/>
  <c r="D1354" i="66" s="1"/>
  <c r="D1355" i="66" s="1"/>
  <c r="D1356" i="66" s="1"/>
  <c r="D1357" i="66" s="1"/>
  <c r="D1358" i="66" s="1"/>
  <c r="D1359" i="66" s="1"/>
  <c r="D1360" i="66" s="1"/>
  <c r="D1361" i="66" s="1"/>
  <c r="D1362" i="66" s="1"/>
  <c r="D1363" i="66" s="1"/>
  <c r="D1364" i="66" s="1"/>
  <c r="D1365" i="66" s="1"/>
  <c r="D1366" i="66" s="1"/>
  <c r="D1367" i="66" s="1"/>
  <c r="D1368" i="66" s="1"/>
  <c r="D1369" i="66" s="1"/>
  <c r="D1370" i="66" s="1"/>
  <c r="D1371" i="66" s="1"/>
  <c r="D1372" i="66" s="1"/>
  <c r="D1373" i="66" s="1"/>
  <c r="D1374" i="66" s="1"/>
  <c r="D1375" i="66" s="1"/>
  <c r="D1376" i="66" s="1"/>
  <c r="D1377" i="66" s="1"/>
  <c r="D1378" i="66" s="1"/>
  <c r="D1379" i="66" s="1"/>
  <c r="D1380" i="66" s="1"/>
  <c r="D1381" i="66" s="1"/>
  <c r="D1382" i="66" s="1"/>
  <c r="D1383" i="66" s="1"/>
  <c r="D1384" i="66" s="1"/>
  <c r="D1385" i="66" s="1"/>
  <c r="D1386" i="66" s="1"/>
  <c r="D1387" i="66" s="1"/>
  <c r="D1388" i="66" s="1"/>
  <c r="D1389" i="66" s="1"/>
  <c r="D1390" i="66" s="1"/>
  <c r="D1391" i="66" s="1"/>
  <c r="D1392" i="66" s="1"/>
  <c r="D1393" i="66" s="1"/>
  <c r="D1394" i="66" s="1"/>
  <c r="D1395" i="66" s="1"/>
  <c r="D1396" i="66" s="1"/>
  <c r="D1397" i="66" s="1"/>
  <c r="D1398" i="66" s="1"/>
  <c r="D1399" i="66" s="1"/>
  <c r="D1400" i="66" s="1"/>
  <c r="D1401" i="66" s="1"/>
  <c r="D1402" i="66" s="1"/>
  <c r="D1403" i="66" s="1"/>
  <c r="D1404" i="66" s="1"/>
  <c r="D1405" i="66" s="1"/>
  <c r="D1406" i="66" s="1"/>
  <c r="D1407" i="66" s="1"/>
  <c r="D1408" i="66" s="1"/>
  <c r="D1409" i="66" s="1"/>
  <c r="D1410" i="66" s="1"/>
  <c r="D1411" i="66" s="1"/>
  <c r="D1412" i="66" s="1"/>
  <c r="D1413" i="66" s="1"/>
  <c r="D1414" i="66" s="1"/>
  <c r="D1415" i="66" s="1"/>
  <c r="D1416" i="66" s="1"/>
  <c r="D1417" i="66" s="1"/>
  <c r="D1418" i="66" s="1"/>
  <c r="D1419" i="66" s="1"/>
  <c r="I103" i="65"/>
  <c r="G727" i="66"/>
  <c r="G763" i="66" s="1"/>
  <c r="G728" i="66"/>
  <c r="G764" i="66" s="1"/>
  <c r="G729" i="66"/>
  <c r="G765" i="66" s="1"/>
  <c r="G730" i="66"/>
  <c r="G766" i="66" s="1"/>
  <c r="G731" i="66"/>
  <c r="G767" i="66" s="1"/>
  <c r="G732" i="66"/>
  <c r="G768" i="66" s="1"/>
  <c r="G733" i="66"/>
  <c r="G769" i="66" s="1"/>
  <c r="G726" i="66"/>
  <c r="G762" i="66" s="1"/>
  <c r="H727" i="66"/>
  <c r="H763" i="66" s="1"/>
  <c r="H728" i="66"/>
  <c r="H764" i="66" s="1"/>
  <c r="H729" i="66"/>
  <c r="H765" i="66" s="1"/>
  <c r="H730" i="66"/>
  <c r="H766" i="66" s="1"/>
  <c r="H731" i="66"/>
  <c r="H767" i="66" s="1"/>
  <c r="H732" i="66"/>
  <c r="H768" i="66" s="1"/>
  <c r="H733" i="66"/>
  <c r="H769" i="66" s="1"/>
  <c r="H726" i="66"/>
  <c r="H762" i="66" s="1"/>
  <c r="D727" i="66"/>
  <c r="D763" i="66" s="1"/>
  <c r="D728" i="66"/>
  <c r="D764" i="66" s="1"/>
  <c r="D729" i="66"/>
  <c r="D765" i="66" s="1"/>
  <c r="D730" i="66"/>
  <c r="D766" i="66" s="1"/>
  <c r="D731" i="66"/>
  <c r="D767" i="66" s="1"/>
  <c r="D732" i="66"/>
  <c r="D768" i="66" s="1"/>
  <c r="D733" i="66"/>
  <c r="D769" i="66" s="1"/>
  <c r="D726" i="66"/>
  <c r="D762" i="66" s="1"/>
  <c r="G42" i="27" l="1"/>
  <c r="G30" i="27"/>
  <c r="G24" i="27"/>
  <c r="H39" i="27"/>
  <c r="G33" i="27"/>
  <c r="H27" i="27"/>
  <c r="F729" i="66"/>
  <c r="G22" i="27"/>
  <c r="G32" i="27"/>
  <c r="G26" i="27"/>
  <c r="F726" i="66"/>
  <c r="F728" i="66"/>
  <c r="H43" i="27"/>
  <c r="H37" i="27"/>
  <c r="G31" i="27"/>
  <c r="G25" i="27"/>
  <c r="F733" i="66"/>
  <c r="F727" i="66"/>
  <c r="N41" i="27"/>
  <c r="H35" i="27"/>
  <c r="H29" i="27"/>
  <c r="F731" i="66"/>
  <c r="N40" i="27"/>
  <c r="H34" i="27"/>
  <c r="N28" i="27"/>
  <c r="F730" i="66"/>
  <c r="F732" i="66"/>
  <c r="G36" i="27"/>
  <c r="H23" i="27"/>
  <c r="G38" i="27"/>
  <c r="H38" i="27"/>
  <c r="E728" i="66"/>
  <c r="E729" i="66"/>
  <c r="E726" i="66"/>
  <c r="E730" i="66"/>
  <c r="E733" i="66"/>
  <c r="E727" i="66"/>
  <c r="E732" i="66"/>
  <c r="E731" i="66"/>
  <c r="H26" i="27"/>
  <c r="G35" i="27"/>
  <c r="G40" i="27"/>
  <c r="G34" i="27"/>
  <c r="G28" i="27"/>
  <c r="H22" i="27"/>
  <c r="G39" i="27"/>
  <c r="G27" i="27"/>
  <c r="H32" i="27"/>
  <c r="H33" i="27"/>
  <c r="G41" i="27"/>
  <c r="G29" i="27"/>
  <c r="H42" i="27"/>
  <c r="G43" i="27"/>
  <c r="G37" i="27"/>
  <c r="G65" i="27" l="1"/>
  <c r="E767" i="66"/>
  <c r="H66" i="27"/>
  <c r="F768" i="66"/>
  <c r="G66" i="27"/>
  <c r="E768" i="66"/>
  <c r="H65" i="27"/>
  <c r="F767" i="66"/>
  <c r="G67" i="27"/>
  <c r="E769" i="66"/>
  <c r="G62" i="27"/>
  <c r="E764" i="66"/>
  <c r="H62" i="27"/>
  <c r="F764" i="66"/>
  <c r="H64" i="27"/>
  <c r="F766" i="66"/>
  <c r="G64" i="27"/>
  <c r="E766" i="66"/>
  <c r="I726" i="66"/>
  <c r="F762" i="66"/>
  <c r="H63" i="27"/>
  <c r="F765" i="66"/>
  <c r="G60" i="27"/>
  <c r="E762" i="66"/>
  <c r="H61" i="27"/>
  <c r="F763" i="66"/>
  <c r="G61" i="27"/>
  <c r="E763" i="66"/>
  <c r="G63" i="27"/>
  <c r="E765" i="66"/>
  <c r="H67" i="27"/>
  <c r="F769" i="66"/>
  <c r="I732" i="66"/>
  <c r="N23" i="27"/>
  <c r="H60" i="27"/>
  <c r="N39" i="27"/>
  <c r="I733" i="66"/>
  <c r="I730" i="66"/>
  <c r="N37" i="27"/>
  <c r="H41" i="27"/>
  <c r="N34" i="27"/>
  <c r="N29" i="27"/>
  <c r="N27" i="27"/>
  <c r="I727" i="66"/>
  <c r="I763" i="66" s="1"/>
  <c r="I729" i="66"/>
  <c r="H40" i="27"/>
  <c r="N35" i="27"/>
  <c r="N32" i="27"/>
  <c r="N36" i="27"/>
  <c r="I728" i="66"/>
  <c r="I764" i="66" s="1"/>
  <c r="N38" i="27"/>
  <c r="N24" i="27"/>
  <c r="N42" i="27"/>
  <c r="H28" i="27"/>
  <c r="N31" i="27"/>
  <c r="N30" i="27"/>
  <c r="I731" i="66"/>
  <c r="N25" i="27"/>
  <c r="N43" i="27"/>
  <c r="N26" i="27"/>
  <c r="H36" i="27"/>
  <c r="H25" i="27"/>
  <c r="H31" i="27"/>
  <c r="H24" i="27"/>
  <c r="H30" i="27"/>
  <c r="M64" i="27" l="1"/>
  <c r="I766" i="66"/>
  <c r="M60" i="27"/>
  <c r="I762" i="66"/>
  <c r="M65" i="27"/>
  <c r="I767" i="66"/>
  <c r="M63" i="27"/>
  <c r="I765" i="66"/>
  <c r="M67" i="27"/>
  <c r="I769" i="66"/>
  <c r="M66" i="27"/>
  <c r="I768" i="66"/>
  <c r="N33" i="27"/>
  <c r="N22" i="27"/>
  <c r="I698" i="66"/>
  <c r="G621" i="66" s="1"/>
  <c r="H1165" i="66" s="1"/>
  <c r="E845" i="66"/>
  <c r="E846" i="66"/>
  <c r="E847" i="66"/>
  <c r="E848" i="66"/>
  <c r="E850" i="66"/>
  <c r="E851" i="66"/>
  <c r="E852" i="66"/>
  <c r="E853" i="66"/>
  <c r="E854" i="66"/>
  <c r="E855" i="66"/>
  <c r="E856" i="66"/>
  <c r="E857" i="66"/>
  <c r="E858" i="66"/>
  <c r="E859" i="66"/>
  <c r="E860" i="66"/>
  <c r="E861" i="66"/>
  <c r="E862" i="66"/>
  <c r="E863" i="66"/>
  <c r="E864" i="66"/>
  <c r="E865" i="66"/>
  <c r="E488" i="66"/>
  <c r="BA487" i="66"/>
  <c r="AZ487" i="66"/>
  <c r="AY487" i="66"/>
  <c r="AX487" i="66"/>
  <c r="AW487" i="66"/>
  <c r="AV487" i="66"/>
  <c r="AU487" i="66"/>
  <c r="AT487" i="66"/>
  <c r="AS487" i="66"/>
  <c r="AR487" i="66"/>
  <c r="AQ487" i="66"/>
  <c r="AP487" i="66"/>
  <c r="AO487" i="66"/>
  <c r="AN487" i="66"/>
  <c r="AM487" i="66"/>
  <c r="AL487" i="66"/>
  <c r="AK487" i="66"/>
  <c r="AJ487" i="66"/>
  <c r="AI487" i="66"/>
  <c r="AH487" i="66"/>
  <c r="AG487" i="66"/>
  <c r="AF487" i="66"/>
  <c r="AE487" i="66"/>
  <c r="AD487" i="66"/>
  <c r="AC487" i="66"/>
  <c r="AB487" i="66"/>
  <c r="AA487" i="66"/>
  <c r="Z487" i="66"/>
  <c r="Y487" i="66"/>
  <c r="X487" i="66"/>
  <c r="W487" i="66"/>
  <c r="V487" i="66"/>
  <c r="U487" i="66"/>
  <c r="T487" i="66"/>
  <c r="S487" i="66"/>
  <c r="R487" i="66"/>
  <c r="Q487" i="66"/>
  <c r="P487" i="66"/>
  <c r="O487" i="66"/>
  <c r="N487" i="66"/>
  <c r="M487" i="66"/>
  <c r="L487" i="66"/>
  <c r="K487" i="66"/>
  <c r="J487" i="66"/>
  <c r="I487" i="66"/>
  <c r="H487" i="66"/>
  <c r="G487" i="66"/>
  <c r="G511" i="66" l="1"/>
  <c r="G513" i="66"/>
  <c r="G510" i="66"/>
  <c r="I510" i="66"/>
  <c r="G512" i="66"/>
  <c r="G514" i="66"/>
  <c r="I511" i="66"/>
  <c r="H514" i="66"/>
  <c r="H513" i="66"/>
  <c r="H511" i="66"/>
  <c r="I514" i="66"/>
  <c r="I513" i="66"/>
  <c r="H510" i="66"/>
  <c r="H512" i="66"/>
  <c r="I512" i="66"/>
  <c r="E602" i="66"/>
  <c r="E603" i="66"/>
  <c r="E604" i="66"/>
  <c r="E605" i="66"/>
  <c r="F602" i="66"/>
  <c r="F603" i="66"/>
  <c r="F604" i="66"/>
  <c r="F605" i="66"/>
  <c r="F601" i="66"/>
  <c r="E601" i="66"/>
  <c r="D602" i="66"/>
  <c r="D603" i="66"/>
  <c r="E571" i="66" s="1"/>
  <c r="D604" i="66"/>
  <c r="E572" i="66" s="1"/>
  <c r="D605" i="66"/>
  <c r="E573" i="66" s="1"/>
  <c r="D601" i="66"/>
  <c r="E569" i="66" s="1"/>
  <c r="I601" i="66" l="1"/>
  <c r="G601" i="66"/>
  <c r="H601" i="66"/>
  <c r="G605" i="66"/>
  <c r="I145" i="60" s="1"/>
  <c r="H605" i="66"/>
  <c r="J145" i="60" s="1"/>
  <c r="I605" i="66"/>
  <c r="K145" i="60" s="1"/>
  <c r="G604" i="66"/>
  <c r="I604" i="66"/>
  <c r="H604" i="66"/>
  <c r="G603" i="66"/>
  <c r="I603" i="66"/>
  <c r="H603" i="66"/>
  <c r="E570" i="66"/>
  <c r="I602" i="66"/>
  <c r="G602" i="66"/>
  <c r="M602" i="66" s="1"/>
  <c r="H602" i="66"/>
  <c r="K316" i="66" l="1"/>
  <c r="K435" i="66" s="1"/>
  <c r="L316" i="66"/>
  <c r="L435" i="66" s="1"/>
  <c r="K317" i="66"/>
  <c r="K436" i="66" s="1"/>
  <c r="L317" i="66"/>
  <c r="L436" i="66" s="1"/>
  <c r="K318" i="66"/>
  <c r="K437" i="66" s="1"/>
  <c r="L318" i="66"/>
  <c r="L437" i="66" s="1"/>
  <c r="K319" i="66"/>
  <c r="K438" i="66" s="1"/>
  <c r="L319" i="66"/>
  <c r="L438" i="66" s="1"/>
  <c r="K320" i="66"/>
  <c r="K439" i="66" s="1"/>
  <c r="L320" i="66"/>
  <c r="L439" i="66" s="1"/>
  <c r="K321" i="66"/>
  <c r="K440" i="66" s="1"/>
  <c r="L321" i="66"/>
  <c r="L440" i="66" s="1"/>
  <c r="K322" i="66"/>
  <c r="K441" i="66" s="1"/>
  <c r="L322" i="66"/>
  <c r="L441" i="66" s="1"/>
  <c r="K323" i="66"/>
  <c r="K442" i="66" s="1"/>
  <c r="L323" i="66"/>
  <c r="L442" i="66" s="1"/>
  <c r="K324" i="66"/>
  <c r="K443" i="66" s="1"/>
  <c r="L324" i="66"/>
  <c r="L443" i="66" s="1"/>
  <c r="K325" i="66"/>
  <c r="K444" i="66" s="1"/>
  <c r="L325" i="66"/>
  <c r="L444" i="66" s="1"/>
  <c r="K326" i="66"/>
  <c r="K445" i="66" s="1"/>
  <c r="L326" i="66"/>
  <c r="L445" i="66" s="1"/>
  <c r="K327" i="66"/>
  <c r="K446" i="66" s="1"/>
  <c r="L327" i="66"/>
  <c r="L446" i="66" s="1"/>
  <c r="K328" i="66"/>
  <c r="K447" i="66" s="1"/>
  <c r="L328" i="66"/>
  <c r="L447" i="66" s="1"/>
  <c r="K329" i="66"/>
  <c r="K448" i="66" s="1"/>
  <c r="L329" i="66"/>
  <c r="L448" i="66" s="1"/>
  <c r="K330" i="66"/>
  <c r="K449" i="66" s="1"/>
  <c r="L330" i="66"/>
  <c r="L449" i="66" s="1"/>
  <c r="K331" i="66"/>
  <c r="K450" i="66" s="1"/>
  <c r="L331" i="66"/>
  <c r="L450" i="66" s="1"/>
  <c r="K332" i="66"/>
  <c r="K451" i="66" s="1"/>
  <c r="L332" i="66"/>
  <c r="L451" i="66" s="1"/>
  <c r="K333" i="66"/>
  <c r="K452" i="66" s="1"/>
  <c r="L333" i="66"/>
  <c r="L452" i="66" s="1"/>
  <c r="K334" i="66"/>
  <c r="K453" i="66" s="1"/>
  <c r="L334" i="66"/>
  <c r="L453" i="66" s="1"/>
  <c r="K335" i="66"/>
  <c r="K454" i="66" s="1"/>
  <c r="L335" i="66"/>
  <c r="L454" i="66" s="1"/>
  <c r="J317" i="66"/>
  <c r="J436" i="66" s="1"/>
  <c r="J318" i="66"/>
  <c r="J437" i="66" s="1"/>
  <c r="J319" i="66"/>
  <c r="J438" i="66" s="1"/>
  <c r="J320" i="66"/>
  <c r="J439" i="66" s="1"/>
  <c r="J321" i="66"/>
  <c r="J440" i="66" s="1"/>
  <c r="J322" i="66"/>
  <c r="J441" i="66" s="1"/>
  <c r="J323" i="66"/>
  <c r="J442" i="66" s="1"/>
  <c r="J324" i="66"/>
  <c r="J443" i="66" s="1"/>
  <c r="J325" i="66"/>
  <c r="J444" i="66" s="1"/>
  <c r="J326" i="66"/>
  <c r="J445" i="66" s="1"/>
  <c r="J327" i="66"/>
  <c r="J446" i="66" s="1"/>
  <c r="J328" i="66"/>
  <c r="J447" i="66" s="1"/>
  <c r="J329" i="66"/>
  <c r="J448" i="66" s="1"/>
  <c r="J330" i="66"/>
  <c r="J449" i="66" s="1"/>
  <c r="J331" i="66"/>
  <c r="J450" i="66" s="1"/>
  <c r="J332" i="66"/>
  <c r="J451" i="66" s="1"/>
  <c r="J333" i="66"/>
  <c r="J452" i="66" s="1"/>
  <c r="J334" i="66"/>
  <c r="J453" i="66" s="1"/>
  <c r="J335" i="66"/>
  <c r="J454" i="66" s="1"/>
  <c r="J316" i="66"/>
  <c r="J435" i="66" s="1"/>
  <c r="F317" i="66"/>
  <c r="F436" i="66" s="1"/>
  <c r="F318" i="66"/>
  <c r="F437" i="66" s="1"/>
  <c r="F319" i="66"/>
  <c r="F438" i="66" s="1"/>
  <c r="F320" i="66"/>
  <c r="F439" i="66" s="1"/>
  <c r="F321" i="66"/>
  <c r="F440" i="66" s="1"/>
  <c r="F322" i="66"/>
  <c r="F441" i="66" s="1"/>
  <c r="F323" i="66"/>
  <c r="F442" i="66" s="1"/>
  <c r="F324" i="66"/>
  <c r="F443" i="66" s="1"/>
  <c r="F325" i="66"/>
  <c r="F444" i="66" s="1"/>
  <c r="F326" i="66"/>
  <c r="F445" i="66" s="1"/>
  <c r="F327" i="66"/>
  <c r="F446" i="66" s="1"/>
  <c r="F328" i="66"/>
  <c r="F447" i="66" s="1"/>
  <c r="F329" i="66"/>
  <c r="F448" i="66" s="1"/>
  <c r="F330" i="66"/>
  <c r="F449" i="66" s="1"/>
  <c r="F331" i="66"/>
  <c r="F450" i="66" s="1"/>
  <c r="F332" i="66"/>
  <c r="F451" i="66" s="1"/>
  <c r="F333" i="66"/>
  <c r="F452" i="66" s="1"/>
  <c r="F334" i="66"/>
  <c r="F453" i="66" s="1"/>
  <c r="F335" i="66"/>
  <c r="F454" i="66" s="1"/>
  <c r="F316" i="66"/>
  <c r="F435" i="66" s="1"/>
  <c r="E317" i="66"/>
  <c r="E436" i="66" s="1"/>
  <c r="E318" i="66"/>
  <c r="E437" i="66" s="1"/>
  <c r="E319" i="66"/>
  <c r="E438" i="66" s="1"/>
  <c r="E320" i="66"/>
  <c r="E439" i="66" s="1"/>
  <c r="E321" i="66"/>
  <c r="E440" i="66" s="1"/>
  <c r="E322" i="66"/>
  <c r="E441" i="66" s="1"/>
  <c r="E323" i="66"/>
  <c r="E442" i="66" s="1"/>
  <c r="E324" i="66"/>
  <c r="E443" i="66" s="1"/>
  <c r="E325" i="66"/>
  <c r="E444" i="66" s="1"/>
  <c r="E326" i="66"/>
  <c r="E445" i="66" s="1"/>
  <c r="E327" i="66"/>
  <c r="E446" i="66" s="1"/>
  <c r="E328" i="66"/>
  <c r="E447" i="66" s="1"/>
  <c r="E329" i="66"/>
  <c r="E448" i="66" s="1"/>
  <c r="E330" i="66"/>
  <c r="E449" i="66" s="1"/>
  <c r="E331" i="66"/>
  <c r="E450" i="66" s="1"/>
  <c r="E332" i="66"/>
  <c r="E451" i="66" s="1"/>
  <c r="E333" i="66"/>
  <c r="E452" i="66" s="1"/>
  <c r="E334" i="66"/>
  <c r="E453" i="66" s="1"/>
  <c r="E335" i="66"/>
  <c r="E454" i="66" s="1"/>
  <c r="E316" i="66"/>
  <c r="D317" i="66"/>
  <c r="D318" i="66"/>
  <c r="D319" i="66"/>
  <c r="D320" i="66"/>
  <c r="D321" i="66"/>
  <c r="D322" i="66"/>
  <c r="D323" i="66"/>
  <c r="D324" i="66"/>
  <c r="D325" i="66"/>
  <c r="D326" i="66"/>
  <c r="D327" i="66"/>
  <c r="D328" i="66"/>
  <c r="D329" i="66"/>
  <c r="D330" i="66"/>
  <c r="D331" i="66"/>
  <c r="D332" i="66"/>
  <c r="D333" i="66"/>
  <c r="D334" i="66"/>
  <c r="D335" i="66"/>
  <c r="E282" i="66" l="1"/>
  <c r="D444" i="66"/>
  <c r="E275" i="66"/>
  <c r="D437" i="66"/>
  <c r="E283" i="66"/>
  <c r="D445" i="66"/>
  <c r="E289" i="66"/>
  <c r="D451" i="66"/>
  <c r="E277" i="66"/>
  <c r="D439" i="66"/>
  <c r="E288" i="66"/>
  <c r="D450" i="66"/>
  <c r="E276" i="66"/>
  <c r="D438" i="66"/>
  <c r="E287" i="66"/>
  <c r="D449" i="66"/>
  <c r="E281" i="66"/>
  <c r="D443" i="66"/>
  <c r="E292" i="66"/>
  <c r="D454" i="66"/>
  <c r="E286" i="66"/>
  <c r="D448" i="66"/>
  <c r="E280" i="66"/>
  <c r="D442" i="66"/>
  <c r="E274" i="66"/>
  <c r="D436" i="66"/>
  <c r="E291" i="66"/>
  <c r="D453" i="66"/>
  <c r="E285" i="66"/>
  <c r="D447" i="66"/>
  <c r="E279" i="66"/>
  <c r="D441" i="66"/>
  <c r="G316" i="66"/>
  <c r="G435" i="66" s="1"/>
  <c r="E435" i="66"/>
  <c r="E290" i="66"/>
  <c r="D452" i="66"/>
  <c r="E284" i="66"/>
  <c r="D446" i="66"/>
  <c r="E278" i="66"/>
  <c r="D440" i="66"/>
  <c r="G332" i="66"/>
  <c r="G451" i="66" s="1"/>
  <c r="G326" i="66"/>
  <c r="G445" i="66" s="1"/>
  <c r="G331" i="66"/>
  <c r="G450" i="66" s="1"/>
  <c r="G325" i="66"/>
  <c r="G444" i="66" s="1"/>
  <c r="G330" i="66"/>
  <c r="G449" i="66" s="1"/>
  <c r="G324" i="66"/>
  <c r="G443" i="66" s="1"/>
  <c r="G335" i="66"/>
  <c r="G454" i="66" s="1"/>
  <c r="G323" i="66"/>
  <c r="G442" i="66" s="1"/>
  <c r="G334" i="66"/>
  <c r="G453" i="66" s="1"/>
  <c r="G328" i="66"/>
  <c r="G447" i="66" s="1"/>
  <c r="G322" i="66"/>
  <c r="G441" i="66" s="1"/>
  <c r="G329" i="66"/>
  <c r="G448" i="66" s="1"/>
  <c r="G333" i="66"/>
  <c r="G452" i="66" s="1"/>
  <c r="G327" i="66"/>
  <c r="G446" i="66" s="1"/>
  <c r="G321" i="66"/>
  <c r="G440" i="66" s="1"/>
  <c r="G317" i="66"/>
  <c r="G436" i="66" s="1"/>
  <c r="G318" i="66"/>
  <c r="G437" i="66" s="1"/>
  <c r="G319" i="66"/>
  <c r="G438" i="66" s="1"/>
  <c r="G320" i="66"/>
  <c r="H322" i="66"/>
  <c r="H441" i="66" s="1"/>
  <c r="I322" i="66"/>
  <c r="I441" i="66" s="1"/>
  <c r="H327" i="66"/>
  <c r="H446" i="66" s="1"/>
  <c r="I327" i="66"/>
  <c r="I446" i="66" s="1"/>
  <c r="H332" i="66"/>
  <c r="H451" i="66" s="1"/>
  <c r="I332" i="66"/>
  <c r="I451" i="66" s="1"/>
  <c r="H326" i="66"/>
  <c r="H445" i="66" s="1"/>
  <c r="I326" i="66"/>
  <c r="I445" i="66" s="1"/>
  <c r="H320" i="66"/>
  <c r="H439" i="66" s="1"/>
  <c r="I320" i="66"/>
  <c r="I439" i="66" s="1"/>
  <c r="H334" i="66"/>
  <c r="H453" i="66" s="1"/>
  <c r="I334" i="66"/>
  <c r="I453" i="66" s="1"/>
  <c r="I333" i="66"/>
  <c r="I452" i="66" s="1"/>
  <c r="H333" i="66"/>
  <c r="H452" i="66" s="1"/>
  <c r="I331" i="66"/>
  <c r="I450" i="66" s="1"/>
  <c r="H331" i="66"/>
  <c r="H450" i="66" s="1"/>
  <c r="I325" i="66"/>
  <c r="I444" i="66" s="1"/>
  <c r="H325" i="66"/>
  <c r="H444" i="66" s="1"/>
  <c r="I319" i="66"/>
  <c r="I438" i="66" s="1"/>
  <c r="H319" i="66"/>
  <c r="H438" i="66" s="1"/>
  <c r="I330" i="66"/>
  <c r="I449" i="66" s="1"/>
  <c r="H330" i="66"/>
  <c r="H449" i="66" s="1"/>
  <c r="I324" i="66"/>
  <c r="I443" i="66" s="1"/>
  <c r="H324" i="66"/>
  <c r="H443" i="66" s="1"/>
  <c r="H318" i="66"/>
  <c r="H437" i="66" s="1"/>
  <c r="I318" i="66"/>
  <c r="I437" i="66" s="1"/>
  <c r="H328" i="66"/>
  <c r="H447" i="66" s="1"/>
  <c r="I328" i="66"/>
  <c r="I447" i="66" s="1"/>
  <c r="I321" i="66"/>
  <c r="I440" i="66" s="1"/>
  <c r="H321" i="66"/>
  <c r="H440" i="66" s="1"/>
  <c r="I335" i="66"/>
  <c r="I454" i="66" s="1"/>
  <c r="H335" i="66"/>
  <c r="H454" i="66" s="1"/>
  <c r="I329" i="66"/>
  <c r="I448" i="66" s="1"/>
  <c r="H329" i="66"/>
  <c r="H448" i="66" s="1"/>
  <c r="I323" i="66"/>
  <c r="I442" i="66" s="1"/>
  <c r="H323" i="66"/>
  <c r="H442" i="66" s="1"/>
  <c r="I317" i="66"/>
  <c r="I436" i="66" s="1"/>
  <c r="H317" i="66"/>
  <c r="H436" i="66" s="1"/>
  <c r="H316" i="66"/>
  <c r="H435" i="66" s="1"/>
  <c r="I316" i="66"/>
  <c r="I435" i="66" s="1"/>
  <c r="F1204" i="66"/>
  <c r="E1200" i="66"/>
  <c r="E1204" i="66" s="1"/>
  <c r="D1200" i="66"/>
  <c r="D1204" i="66" s="1"/>
  <c r="G1193" i="66"/>
  <c r="F1193" i="66"/>
  <c r="E1193" i="66"/>
  <c r="F65" i="68" s="1"/>
  <c r="D1203" i="66"/>
  <c r="I113" i="65"/>
  <c r="M320" i="66" l="1"/>
  <c r="M439" i="66" s="1"/>
  <c r="G439" i="66"/>
  <c r="F1205" i="66"/>
  <c r="G71" i="68" s="1"/>
  <c r="F1206" i="66"/>
  <c r="G73" i="68" s="1"/>
  <c r="F1207" i="66"/>
  <c r="G75" i="68" s="1"/>
  <c r="E1205" i="66"/>
  <c r="G63" i="68" s="1"/>
  <c r="E1207" i="66"/>
  <c r="G67" i="68" s="1"/>
  <c r="E1206" i="66"/>
  <c r="G65" i="68" s="1"/>
  <c r="D1205" i="66"/>
  <c r="G55" i="68" s="1"/>
  <c r="D1207" i="66"/>
  <c r="G59" i="68" s="1"/>
  <c r="D1206" i="66"/>
  <c r="G57" i="68" s="1"/>
  <c r="F1203" i="66"/>
  <c r="F73" i="68"/>
  <c r="G1203" i="66"/>
  <c r="F49" i="68"/>
  <c r="L105" i="66"/>
  <c r="L111" i="66"/>
  <c r="I34" i="62"/>
  <c r="J34" i="62"/>
  <c r="I43" i="60"/>
  <c r="K43" i="60"/>
  <c r="J43" i="60"/>
  <c r="M604" i="66"/>
  <c r="M601" i="66"/>
  <c r="I43" i="62"/>
  <c r="J46" i="62"/>
  <c r="L125" i="66"/>
  <c r="J42" i="62"/>
  <c r="J36" i="62"/>
  <c r="L117" i="66"/>
  <c r="I47" i="62"/>
  <c r="I41" i="62"/>
  <c r="I35" i="62"/>
  <c r="L106" i="66"/>
  <c r="L107" i="66"/>
  <c r="L115" i="66"/>
  <c r="J37" i="62"/>
  <c r="J27" i="62"/>
  <c r="J43" i="62"/>
  <c r="L123" i="66"/>
  <c r="I48" i="62"/>
  <c r="L119" i="66"/>
  <c r="L113" i="66"/>
  <c r="I40" i="62"/>
  <c r="J47" i="62"/>
  <c r="J41" i="62"/>
  <c r="J35" i="62"/>
  <c r="I29" i="62"/>
  <c r="I30" i="62"/>
  <c r="I37" i="62"/>
  <c r="I27" i="62"/>
  <c r="L120" i="66"/>
  <c r="I46" i="62"/>
  <c r="J48" i="62"/>
  <c r="I42" i="62"/>
  <c r="I36" i="62"/>
  <c r="J40" i="62"/>
  <c r="L124" i="66"/>
  <c r="L118" i="66"/>
  <c r="L112" i="66"/>
  <c r="J29" i="62"/>
  <c r="J30" i="62"/>
  <c r="L109" i="66"/>
  <c r="I31" i="62"/>
  <c r="I28" i="62"/>
  <c r="I45" i="62"/>
  <c r="I39" i="62"/>
  <c r="I33" i="62"/>
  <c r="L121" i="66"/>
  <c r="L104" i="66"/>
  <c r="J31" i="62"/>
  <c r="J28" i="62"/>
  <c r="J45" i="62"/>
  <c r="J39" i="62"/>
  <c r="J33" i="62"/>
  <c r="I44" i="62"/>
  <c r="I38" i="62"/>
  <c r="I32" i="62"/>
  <c r="L108" i="66"/>
  <c r="L122" i="66"/>
  <c r="L116" i="66"/>
  <c r="L110" i="66"/>
  <c r="J44" i="62"/>
  <c r="J38" i="62"/>
  <c r="J32" i="62"/>
  <c r="L114" i="66"/>
  <c r="D1152" i="66"/>
  <c r="I39" i="60"/>
  <c r="M321" i="66"/>
  <c r="M440" i="66" s="1"/>
  <c r="K44" i="60"/>
  <c r="M331" i="66"/>
  <c r="M450" i="66" s="1"/>
  <c r="O331" i="66"/>
  <c r="O450" i="66" s="1"/>
  <c r="N316" i="66"/>
  <c r="N435" i="66" s="1"/>
  <c r="O316" i="66"/>
  <c r="O435" i="66" s="1"/>
  <c r="N321" i="66"/>
  <c r="F1199" i="66"/>
  <c r="D1199" i="66"/>
  <c r="G1199" i="66"/>
  <c r="E1199" i="66"/>
  <c r="E1203" i="66"/>
  <c r="P1" i="65"/>
  <c r="P44" i="60" l="1"/>
  <c r="N440" i="66"/>
  <c r="I142" i="60"/>
  <c r="O142" i="60"/>
  <c r="K142" i="60"/>
  <c r="O602" i="66"/>
  <c r="Q142" i="60" s="1"/>
  <c r="J142" i="60"/>
  <c r="N602" i="66"/>
  <c r="P142" i="60" s="1"/>
  <c r="J144" i="60"/>
  <c r="N604" i="66"/>
  <c r="P144" i="60" s="1"/>
  <c r="K141" i="60"/>
  <c r="O601" i="66"/>
  <c r="J143" i="60"/>
  <c r="N603" i="66"/>
  <c r="P143" i="60" s="1"/>
  <c r="K143" i="60"/>
  <c r="O603" i="66"/>
  <c r="Q143" i="60" s="1"/>
  <c r="J141" i="60"/>
  <c r="N601" i="66"/>
  <c r="I143" i="60"/>
  <c r="M603" i="66"/>
  <c r="O143" i="60" s="1"/>
  <c r="K144" i="60"/>
  <c r="O604" i="66"/>
  <c r="Q144" i="60" s="1"/>
  <c r="O605" i="66"/>
  <c r="Q145" i="60" s="1"/>
  <c r="M605" i="66"/>
  <c r="O145" i="60" s="1"/>
  <c r="N605" i="66"/>
  <c r="P145" i="60" s="1"/>
  <c r="H34" i="62"/>
  <c r="H39" i="62"/>
  <c r="N320" i="66"/>
  <c r="N439" i="66" s="1"/>
  <c r="O320" i="66"/>
  <c r="O439" i="66" s="1"/>
  <c r="I275" i="68"/>
  <c r="I273" i="68"/>
  <c r="P272" i="68"/>
  <c r="P275" i="68"/>
  <c r="P273" i="68"/>
  <c r="I272" i="68"/>
  <c r="I257" i="68"/>
  <c r="I255" i="68"/>
  <c r="P254" i="68"/>
  <c r="P257" i="68"/>
  <c r="P255" i="68"/>
  <c r="I254" i="68"/>
  <c r="I239" i="68"/>
  <c r="I237" i="68"/>
  <c r="P221" i="68"/>
  <c r="P185" i="68"/>
  <c r="P149" i="68"/>
  <c r="P113" i="68"/>
  <c r="P219" i="68"/>
  <c r="P183" i="68"/>
  <c r="P147" i="68"/>
  <c r="P111" i="68"/>
  <c r="P236" i="68"/>
  <c r="P218" i="68"/>
  <c r="P182" i="68"/>
  <c r="P146" i="68"/>
  <c r="P110" i="68"/>
  <c r="P203" i="68"/>
  <c r="P167" i="68"/>
  <c r="P131" i="68"/>
  <c r="P239" i="68"/>
  <c r="P237" i="68"/>
  <c r="I236" i="68"/>
  <c r="P201" i="68"/>
  <c r="P165" i="68"/>
  <c r="P129" i="68"/>
  <c r="P200" i="68"/>
  <c r="P164" i="68"/>
  <c r="P128" i="68"/>
  <c r="I221" i="68"/>
  <c r="I219" i="68"/>
  <c r="I218" i="68"/>
  <c r="I200" i="68"/>
  <c r="I203" i="68"/>
  <c r="I201" i="68"/>
  <c r="I185" i="68"/>
  <c r="I183" i="68"/>
  <c r="I182" i="68"/>
  <c r="I164" i="68"/>
  <c r="I167" i="68"/>
  <c r="I165" i="68"/>
  <c r="I146" i="68"/>
  <c r="I147" i="68"/>
  <c r="I149" i="68"/>
  <c r="I131" i="68"/>
  <c r="I129" i="68"/>
  <c r="I128" i="68"/>
  <c r="I110" i="68"/>
  <c r="P92" i="68"/>
  <c r="I95" i="68"/>
  <c r="I113" i="68"/>
  <c r="I111" i="68"/>
  <c r="P95" i="68"/>
  <c r="P93" i="68"/>
  <c r="I93" i="68"/>
  <c r="I92" i="68"/>
  <c r="I144" i="60"/>
  <c r="H37" i="62"/>
  <c r="N37" i="62"/>
  <c r="H28" i="62"/>
  <c r="H35" i="62"/>
  <c r="H42" i="62"/>
  <c r="H38" i="62"/>
  <c r="N38" i="62"/>
  <c r="H40" i="62"/>
  <c r="H36" i="62"/>
  <c r="H41" i="62"/>
  <c r="N41" i="62"/>
  <c r="H30" i="62"/>
  <c r="H33" i="62"/>
  <c r="H47" i="62"/>
  <c r="N47" i="62"/>
  <c r="H43" i="62"/>
  <c r="H46" i="62"/>
  <c r="H45" i="62"/>
  <c r="N45" i="62"/>
  <c r="H44" i="62"/>
  <c r="H48" i="62"/>
  <c r="H31" i="62"/>
  <c r="N31" i="62"/>
  <c r="H32" i="62"/>
  <c r="I128" i="60"/>
  <c r="M513" i="66"/>
  <c r="K128" i="60"/>
  <c r="O513" i="66"/>
  <c r="Q128" i="60" s="1"/>
  <c r="J128" i="60"/>
  <c r="N513" i="66"/>
  <c r="P128" i="60" s="1"/>
  <c r="N512" i="66"/>
  <c r="J127" i="60"/>
  <c r="O512" i="66"/>
  <c r="K127" i="60"/>
  <c r="O514" i="66"/>
  <c r="Q129" i="60" s="1"/>
  <c r="K129" i="60"/>
  <c r="M512" i="66"/>
  <c r="I127" i="60"/>
  <c r="N514" i="66"/>
  <c r="P129" i="60" s="1"/>
  <c r="J129" i="60"/>
  <c r="M514" i="66"/>
  <c r="O129" i="60" s="1"/>
  <c r="I129" i="60"/>
  <c r="N510" i="66"/>
  <c r="J125" i="60"/>
  <c r="O510" i="66"/>
  <c r="K125" i="60"/>
  <c r="M510" i="66"/>
  <c r="I125" i="60"/>
  <c r="N511" i="66"/>
  <c r="J126" i="60"/>
  <c r="O511" i="66"/>
  <c r="K126" i="60"/>
  <c r="M511" i="66"/>
  <c r="I126" i="60"/>
  <c r="H29" i="62"/>
  <c r="N123" i="66"/>
  <c r="P46" i="62" s="1"/>
  <c r="N39" i="62"/>
  <c r="N117" i="66"/>
  <c r="P40" i="62" s="1"/>
  <c r="M115" i="66"/>
  <c r="O38" i="62" s="1"/>
  <c r="M120" i="66"/>
  <c r="O43" i="62" s="1"/>
  <c r="N110" i="66"/>
  <c r="P33" i="62" s="1"/>
  <c r="N105" i="66"/>
  <c r="P28" i="62" s="1"/>
  <c r="M118" i="66"/>
  <c r="O41" i="62" s="1"/>
  <c r="M124" i="66"/>
  <c r="O47" i="62" s="1"/>
  <c r="M114" i="66"/>
  <c r="O37" i="62" s="1"/>
  <c r="N115" i="66"/>
  <c r="P38" i="62" s="1"/>
  <c r="N27" i="62"/>
  <c r="H27" i="62"/>
  <c r="M122" i="66"/>
  <c r="O45" i="62" s="1"/>
  <c r="N46" i="62"/>
  <c r="M107" i="66"/>
  <c r="O30" i="62" s="1"/>
  <c r="M108" i="66"/>
  <c r="O31" i="62" s="1"/>
  <c r="M109" i="66"/>
  <c r="O32" i="62" s="1"/>
  <c r="M116" i="66"/>
  <c r="O39" i="62" s="1"/>
  <c r="M105" i="66"/>
  <c r="O28" i="62" s="1"/>
  <c r="N108" i="66"/>
  <c r="P31" i="62" s="1"/>
  <c r="N107" i="66"/>
  <c r="P30" i="62" s="1"/>
  <c r="M113" i="66"/>
  <c r="O36" i="62" s="1"/>
  <c r="N124" i="66"/>
  <c r="P47" i="62" s="1"/>
  <c r="N48" i="62"/>
  <c r="M123" i="66"/>
  <c r="O46" i="62" s="1"/>
  <c r="N122" i="66"/>
  <c r="P45" i="62" s="1"/>
  <c r="N40" i="62"/>
  <c r="M110" i="66"/>
  <c r="O33" i="62" s="1"/>
  <c r="N28" i="62"/>
  <c r="N120" i="66"/>
  <c r="P43" i="62" s="1"/>
  <c r="N113" i="66"/>
  <c r="P36" i="62" s="1"/>
  <c r="M119" i="66"/>
  <c r="O42" i="62" s="1"/>
  <c r="N116" i="66"/>
  <c r="P39" i="62" s="1"/>
  <c r="N109" i="66"/>
  <c r="P32" i="62" s="1"/>
  <c r="N104" i="66"/>
  <c r="P27" i="62" s="1"/>
  <c r="N119" i="66"/>
  <c r="P42" i="62" s="1"/>
  <c r="M125" i="66"/>
  <c r="O48" i="62" s="1"/>
  <c r="M104" i="66"/>
  <c r="O27" i="62" s="1"/>
  <c r="N34" i="62"/>
  <c r="N30" i="62"/>
  <c r="N32" i="62"/>
  <c r="N121" i="66"/>
  <c r="P44" i="62" s="1"/>
  <c r="N43" i="62"/>
  <c r="N111" i="66"/>
  <c r="P34" i="62" s="1"/>
  <c r="M117" i="66"/>
  <c r="O40" i="62" s="1"/>
  <c r="N125" i="66"/>
  <c r="P48" i="62" s="1"/>
  <c r="N44" i="62"/>
  <c r="N36" i="62"/>
  <c r="M111" i="66"/>
  <c r="N118" i="66"/>
  <c r="P41" i="62" s="1"/>
  <c r="M121" i="66"/>
  <c r="O44" i="62" s="1"/>
  <c r="N114" i="66"/>
  <c r="P37" i="62" s="1"/>
  <c r="N33" i="62"/>
  <c r="N112" i="66"/>
  <c r="P35" i="62" s="1"/>
  <c r="M112" i="66"/>
  <c r="O35" i="62" s="1"/>
  <c r="M106" i="66"/>
  <c r="O29" i="62" s="1"/>
  <c r="N106" i="66"/>
  <c r="P29" i="62" s="1"/>
  <c r="N29" i="62"/>
  <c r="M61" i="27"/>
  <c r="I141" i="60"/>
  <c r="D1210" i="66"/>
  <c r="O321" i="66"/>
  <c r="J44" i="60"/>
  <c r="I44" i="60"/>
  <c r="K39" i="60"/>
  <c r="Q39" i="60"/>
  <c r="J57" i="60"/>
  <c r="N334" i="66"/>
  <c r="I41" i="60"/>
  <c r="M318" i="66"/>
  <c r="M437" i="66" s="1"/>
  <c r="J55" i="60"/>
  <c r="N332" i="66"/>
  <c r="J40" i="60"/>
  <c r="N317" i="66"/>
  <c r="K58" i="60"/>
  <c r="O335" i="66"/>
  <c r="O323" i="66"/>
  <c r="O442" i="66" s="1"/>
  <c r="K46" i="60"/>
  <c r="N323" i="66"/>
  <c r="J46" i="60"/>
  <c r="I54" i="60"/>
  <c r="M330" i="66"/>
  <c r="M449" i="66" s="1"/>
  <c r="I53" i="60"/>
  <c r="O324" i="66"/>
  <c r="K47" i="60"/>
  <c r="I55" i="60"/>
  <c r="M332" i="66"/>
  <c r="M451" i="66" s="1"/>
  <c r="N330" i="66"/>
  <c r="J53" i="60"/>
  <c r="P39" i="60"/>
  <c r="J39" i="60"/>
  <c r="K56" i="60"/>
  <c r="O333" i="66"/>
  <c r="O319" i="66"/>
  <c r="K42" i="60"/>
  <c r="N319" i="66"/>
  <c r="J42" i="60"/>
  <c r="M329" i="66"/>
  <c r="M448" i="66" s="1"/>
  <c r="I52" i="60"/>
  <c r="J54" i="60"/>
  <c r="N331" i="66"/>
  <c r="O322" i="66"/>
  <c r="K45" i="60"/>
  <c r="M316" i="66"/>
  <c r="N333" i="66"/>
  <c r="J56" i="60"/>
  <c r="J51" i="60"/>
  <c r="N328" i="66"/>
  <c r="N447" i="66" s="1"/>
  <c r="I49" i="60"/>
  <c r="M326" i="66"/>
  <c r="M445" i="66" s="1"/>
  <c r="K54" i="60"/>
  <c r="Q54" i="60"/>
  <c r="I51" i="60"/>
  <c r="M328" i="66"/>
  <c r="M447" i="66" s="1"/>
  <c r="I57" i="60"/>
  <c r="M334" i="66"/>
  <c r="M453" i="66" s="1"/>
  <c r="M327" i="66"/>
  <c r="M446" i="66" s="1"/>
  <c r="I50" i="60"/>
  <c r="O334" i="66"/>
  <c r="K57" i="60"/>
  <c r="O317" i="66"/>
  <c r="K40" i="60"/>
  <c r="N326" i="66"/>
  <c r="J49" i="60"/>
  <c r="I47" i="60"/>
  <c r="M324" i="66"/>
  <c r="M443" i="66" s="1"/>
  <c r="K52" i="60"/>
  <c r="O329" i="66"/>
  <c r="N329" i="66"/>
  <c r="J52" i="60"/>
  <c r="J58" i="60"/>
  <c r="N335" i="66"/>
  <c r="M325" i="66"/>
  <c r="M444" i="66" s="1"/>
  <c r="I48" i="60"/>
  <c r="O330" i="66"/>
  <c r="K53" i="60"/>
  <c r="N318" i="66"/>
  <c r="N437" i="66" s="1"/>
  <c r="J41" i="60"/>
  <c r="J47" i="60"/>
  <c r="N324" i="66"/>
  <c r="I45" i="60"/>
  <c r="M322" i="66"/>
  <c r="M441" i="66" s="1"/>
  <c r="K50" i="60"/>
  <c r="O327" i="66"/>
  <c r="N327" i="66"/>
  <c r="J50" i="60"/>
  <c r="I58" i="60"/>
  <c r="M335" i="66"/>
  <c r="M454" i="66" s="1"/>
  <c r="M323" i="66"/>
  <c r="M442" i="66" s="1"/>
  <c r="I46" i="60"/>
  <c r="O328" i="66"/>
  <c r="K51" i="60"/>
  <c r="O332" i="66"/>
  <c r="K55" i="60"/>
  <c r="J45" i="60"/>
  <c r="N322" i="66"/>
  <c r="M317" i="66"/>
  <c r="M436" i="66" s="1"/>
  <c r="I40" i="60"/>
  <c r="K48" i="60"/>
  <c r="O325" i="66"/>
  <c r="J48" i="60"/>
  <c r="N325" i="66"/>
  <c r="M333" i="66"/>
  <c r="M452" i="66" s="1"/>
  <c r="I56" i="60"/>
  <c r="I42" i="60"/>
  <c r="M319" i="66"/>
  <c r="M438" i="66" s="1"/>
  <c r="O326" i="66"/>
  <c r="K49" i="60"/>
  <c r="O318" i="66"/>
  <c r="K41" i="60"/>
  <c r="O44" i="60"/>
  <c r="Q52" i="60" l="1"/>
  <c r="O448" i="66"/>
  <c r="P40" i="60"/>
  <c r="N436" i="66"/>
  <c r="Q41" i="60"/>
  <c r="O437" i="66"/>
  <c r="Q51" i="60"/>
  <c r="O447" i="66"/>
  <c r="P50" i="60"/>
  <c r="N446" i="66"/>
  <c r="Q40" i="60"/>
  <c r="O436" i="66"/>
  <c r="P46" i="60"/>
  <c r="N442" i="66"/>
  <c r="P47" i="60"/>
  <c r="N443" i="66"/>
  <c r="P316" i="66"/>
  <c r="P435" i="66" s="1"/>
  <c r="M435" i="66"/>
  <c r="M475" i="66" s="1"/>
  <c r="Q44" i="60"/>
  <c r="O440" i="66"/>
  <c r="P48" i="60"/>
  <c r="N444" i="66"/>
  <c r="Q50" i="60"/>
  <c r="O446" i="66"/>
  <c r="P42" i="60"/>
  <c r="N438" i="66"/>
  <c r="Q49" i="60"/>
  <c r="O445" i="66"/>
  <c r="Q57" i="60"/>
  <c r="O453" i="66"/>
  <c r="P54" i="60"/>
  <c r="N450" i="66"/>
  <c r="Q48" i="60"/>
  <c r="O444" i="66"/>
  <c r="Q42" i="60"/>
  <c r="O438" i="66"/>
  <c r="P53" i="60"/>
  <c r="N449" i="66"/>
  <c r="Q58" i="60"/>
  <c r="O454" i="66"/>
  <c r="P57" i="60"/>
  <c r="N453" i="66"/>
  <c r="P45" i="60"/>
  <c r="N441" i="66"/>
  <c r="P58" i="60"/>
  <c r="N454" i="66"/>
  <c r="Q45" i="60"/>
  <c r="O441" i="66"/>
  <c r="Q47" i="60"/>
  <c r="O443" i="66"/>
  <c r="P55" i="60"/>
  <c r="N451" i="66"/>
  <c r="Q55" i="60"/>
  <c r="O451" i="66"/>
  <c r="Q53" i="60"/>
  <c r="O449" i="66"/>
  <c r="P52" i="60"/>
  <c r="N448" i="66"/>
  <c r="P49" i="60"/>
  <c r="N445" i="66"/>
  <c r="P56" i="60"/>
  <c r="N452" i="66"/>
  <c r="Q56" i="60"/>
  <c r="O452" i="66"/>
  <c r="P320" i="66"/>
  <c r="P439" i="66" s="1"/>
  <c r="P126" i="60"/>
  <c r="E480" i="66"/>
  <c r="O126" i="60"/>
  <c r="D480" i="66"/>
  <c r="Q126" i="60"/>
  <c r="F480" i="66"/>
  <c r="P127" i="60"/>
  <c r="E482" i="66"/>
  <c r="F1163" i="66" s="1"/>
  <c r="G1178" i="66" s="1"/>
  <c r="I28" i="68" s="1"/>
  <c r="O127" i="60"/>
  <c r="D482" i="66"/>
  <c r="E1163" i="66" s="1"/>
  <c r="F1178" i="66" s="1"/>
  <c r="H28" i="68" s="1"/>
  <c r="Q127" i="60"/>
  <c r="F482" i="66"/>
  <c r="G1163" i="66" s="1"/>
  <c r="H1178" i="66" s="1"/>
  <c r="J28" i="68" s="1"/>
  <c r="P125" i="60"/>
  <c r="E481" i="66"/>
  <c r="F1162" i="66" s="1"/>
  <c r="G1177" i="66" s="1"/>
  <c r="I27" i="68" s="1"/>
  <c r="O125" i="60"/>
  <c r="D481" i="66"/>
  <c r="E1162" i="66" s="1"/>
  <c r="F1177" i="66" s="1"/>
  <c r="H27" i="68" s="1"/>
  <c r="Q125" i="60"/>
  <c r="F481" i="66"/>
  <c r="G1162" i="66" s="1"/>
  <c r="H1177" i="66" s="1"/>
  <c r="J27" i="68" s="1"/>
  <c r="N612" i="66"/>
  <c r="E521" i="66" s="1"/>
  <c r="O612" i="66"/>
  <c r="M612" i="66"/>
  <c r="P601" i="66"/>
  <c r="L126" i="66"/>
  <c r="D42" i="66" s="1"/>
  <c r="P512" i="66"/>
  <c r="R127" i="60" s="1"/>
  <c r="O144" i="60"/>
  <c r="P604" i="66"/>
  <c r="O515" i="66"/>
  <c r="O128" i="60"/>
  <c r="P513" i="66"/>
  <c r="R128" i="60" s="1"/>
  <c r="M515" i="66"/>
  <c r="P514" i="66"/>
  <c r="R129" i="60" s="1"/>
  <c r="N515" i="66"/>
  <c r="P511" i="66"/>
  <c r="R126" i="60" s="1"/>
  <c r="P510" i="66"/>
  <c r="R125" i="60" s="1"/>
  <c r="N35" i="62"/>
  <c r="O112" i="66"/>
  <c r="Q35" i="62" s="1"/>
  <c r="O34" i="62"/>
  <c r="O111" i="66"/>
  <c r="Q34" i="62" s="1"/>
  <c r="O105" i="66"/>
  <c r="Q28" i="62" s="1"/>
  <c r="O122" i="66"/>
  <c r="Q45" i="62" s="1"/>
  <c r="O104" i="66"/>
  <c r="O109" i="66"/>
  <c r="Q32" i="62" s="1"/>
  <c r="O115" i="66"/>
  <c r="Q38" i="62" s="1"/>
  <c r="O108" i="66"/>
  <c r="Q31" i="62" s="1"/>
  <c r="O116" i="66"/>
  <c r="Q39" i="62" s="1"/>
  <c r="O117" i="66"/>
  <c r="Q40" i="62" s="1"/>
  <c r="O110" i="66"/>
  <c r="Q33" i="62" s="1"/>
  <c r="O124" i="66"/>
  <c r="Q47" i="62" s="1"/>
  <c r="O121" i="66"/>
  <c r="Q44" i="62" s="1"/>
  <c r="O119" i="66"/>
  <c r="Q42" i="62" s="1"/>
  <c r="N42" i="62"/>
  <c r="O107" i="66"/>
  <c r="Q30" i="62" s="1"/>
  <c r="O114" i="66"/>
  <c r="Q37" i="62" s="1"/>
  <c r="O113" i="66"/>
  <c r="Q36" i="62" s="1"/>
  <c r="O118" i="66"/>
  <c r="Q41" i="62" s="1"/>
  <c r="O125" i="66"/>
  <c r="O123" i="66"/>
  <c r="Q46" i="62" s="1"/>
  <c r="O120" i="66"/>
  <c r="Q43" i="62" s="1"/>
  <c r="N126" i="66"/>
  <c r="M126" i="66"/>
  <c r="O106" i="66"/>
  <c r="Q29" i="62" s="1"/>
  <c r="O141" i="60"/>
  <c r="P141" i="60"/>
  <c r="Q141" i="60"/>
  <c r="P331" i="66"/>
  <c r="P321" i="66"/>
  <c r="P603" i="66"/>
  <c r="P602" i="66"/>
  <c r="P605" i="66"/>
  <c r="P317" i="66"/>
  <c r="O48" i="60"/>
  <c r="P325" i="66"/>
  <c r="P444" i="66" s="1"/>
  <c r="O39" i="60"/>
  <c r="O54" i="60"/>
  <c r="P324" i="66"/>
  <c r="O47" i="60"/>
  <c r="O51" i="60"/>
  <c r="P328" i="66"/>
  <c r="P51" i="60"/>
  <c r="P323" i="66"/>
  <c r="O46" i="60"/>
  <c r="P41" i="60"/>
  <c r="O42" i="60"/>
  <c r="P319" i="66"/>
  <c r="O58" i="60"/>
  <c r="P335" i="66"/>
  <c r="P454" i="66" s="1"/>
  <c r="P322" i="66"/>
  <c r="O45" i="60"/>
  <c r="O50" i="60"/>
  <c r="P327" i="66"/>
  <c r="P330" i="66"/>
  <c r="O53" i="60"/>
  <c r="Q46" i="60"/>
  <c r="P334" i="66"/>
  <c r="O57" i="60"/>
  <c r="O49" i="60"/>
  <c r="P326" i="66"/>
  <c r="O55" i="60"/>
  <c r="P332" i="66"/>
  <c r="O41" i="60"/>
  <c r="P318" i="66"/>
  <c r="O56" i="60"/>
  <c r="P333" i="66"/>
  <c r="P329" i="66"/>
  <c r="O52" i="60"/>
  <c r="O40" i="60"/>
  <c r="M336" i="66"/>
  <c r="O43" i="60"/>
  <c r="Q43" i="60"/>
  <c r="O336" i="66"/>
  <c r="F214" i="66" s="1"/>
  <c r="P43" i="60"/>
  <c r="N336" i="66"/>
  <c r="E214" i="66" s="1"/>
  <c r="R56" i="60" l="1"/>
  <c r="P452" i="66"/>
  <c r="R49" i="60"/>
  <c r="P445" i="66"/>
  <c r="R53" i="60"/>
  <c r="P449" i="66"/>
  <c r="R50" i="60"/>
  <c r="P446" i="66"/>
  <c r="R42" i="60"/>
  <c r="P438" i="66"/>
  <c r="R51" i="60"/>
  <c r="P447" i="66"/>
  <c r="R39" i="60"/>
  <c r="O475" i="66"/>
  <c r="R55" i="60"/>
  <c r="P451" i="66"/>
  <c r="R47" i="60"/>
  <c r="P443" i="66"/>
  <c r="R41" i="60"/>
  <c r="P437" i="66"/>
  <c r="R44" i="60"/>
  <c r="P440" i="66"/>
  <c r="R57" i="60"/>
  <c r="P453" i="66"/>
  <c r="R54" i="60"/>
  <c r="P450" i="66"/>
  <c r="N475" i="66"/>
  <c r="R45" i="60"/>
  <c r="P441" i="66"/>
  <c r="R40" i="60"/>
  <c r="P436" i="66"/>
  <c r="R52" i="60"/>
  <c r="P448" i="66"/>
  <c r="R46" i="60"/>
  <c r="P442" i="66"/>
  <c r="R130" i="60"/>
  <c r="G481" i="66"/>
  <c r="H1162" i="66" s="1"/>
  <c r="I1177" i="66" s="1"/>
  <c r="K27" i="68" s="1"/>
  <c r="F1160" i="66"/>
  <c r="G1175" i="66" s="1"/>
  <c r="I25" i="68" s="1"/>
  <c r="G1160" i="66"/>
  <c r="H1175" i="66" s="1"/>
  <c r="J25" i="68" s="1"/>
  <c r="O130" i="60"/>
  <c r="K1162" i="66"/>
  <c r="K1163" i="66"/>
  <c r="G1161" i="66"/>
  <c r="H1176" i="66" s="1"/>
  <c r="J26" i="68" s="1"/>
  <c r="H480" i="66"/>
  <c r="F1161" i="66"/>
  <c r="G1176" i="66" s="1"/>
  <c r="I26" i="68" s="1"/>
  <c r="G480" i="66"/>
  <c r="E1161" i="66"/>
  <c r="F1176" i="66" s="1"/>
  <c r="H482" i="66"/>
  <c r="G482" i="66"/>
  <c r="H1163" i="66" s="1"/>
  <c r="I1178" i="66" s="1"/>
  <c r="H481" i="66"/>
  <c r="R145" i="60"/>
  <c r="D521" i="66"/>
  <c r="E1164" i="66" s="1"/>
  <c r="F1179" i="66" s="1"/>
  <c r="H29" i="68" s="1"/>
  <c r="O152" i="60"/>
  <c r="P612" i="66"/>
  <c r="G521" i="66" s="1"/>
  <c r="P152" i="60"/>
  <c r="F1164" i="66"/>
  <c r="G1179" i="66" s="1"/>
  <c r="I29" i="68" s="1"/>
  <c r="Q152" i="60"/>
  <c r="F521" i="66"/>
  <c r="G1164" i="66" s="1"/>
  <c r="H1179" i="66" s="1"/>
  <c r="J29" i="68" s="1"/>
  <c r="R143" i="60"/>
  <c r="R144" i="60"/>
  <c r="P515" i="66"/>
  <c r="R142" i="60"/>
  <c r="Q48" i="62"/>
  <c r="R48" i="60"/>
  <c r="R58" i="60"/>
  <c r="Q27" i="62"/>
  <c r="E42" i="66"/>
  <c r="F1158" i="66" s="1"/>
  <c r="G1174" i="66" s="1"/>
  <c r="I24" i="68" s="1"/>
  <c r="O49" i="62"/>
  <c r="F42" i="66"/>
  <c r="G1158" i="66" s="1"/>
  <c r="H1174" i="66" s="1"/>
  <c r="J24" i="68" s="1"/>
  <c r="P49" i="62"/>
  <c r="E1158" i="66"/>
  <c r="N49" i="62"/>
  <c r="O126" i="66"/>
  <c r="R141" i="60"/>
  <c r="D214" i="66"/>
  <c r="E1160" i="66" s="1"/>
  <c r="F1175" i="66" s="1"/>
  <c r="R43" i="60"/>
  <c r="P336" i="66"/>
  <c r="G214" i="66" s="1"/>
  <c r="H1160" i="66" s="1"/>
  <c r="Q130" i="60"/>
  <c r="P475" i="66" l="1"/>
  <c r="K28" i="68"/>
  <c r="K1161" i="66"/>
  <c r="H1161" i="66"/>
  <c r="I1176" i="66" s="1"/>
  <c r="H26" i="68"/>
  <c r="I1175" i="66"/>
  <c r="R152" i="60"/>
  <c r="F1174" i="66"/>
  <c r="H24" i="68" s="1"/>
  <c r="K1158" i="66"/>
  <c r="G215" i="66"/>
  <c r="K1164" i="66"/>
  <c r="G43" i="66"/>
  <c r="G42" i="66"/>
  <c r="H1158" i="66" s="1"/>
  <c r="I1174" i="66" s="1"/>
  <c r="Q49" i="62"/>
  <c r="G522" i="66"/>
  <c r="H1164" i="66"/>
  <c r="K26" i="68" l="1"/>
  <c r="K25" i="68"/>
  <c r="I1179" i="66"/>
  <c r="K24" i="68"/>
  <c r="K1160" i="66"/>
  <c r="K29" i="68" l="1"/>
  <c r="H25" i="68"/>
  <c r="O59" i="60" l="1"/>
  <c r="P59" i="60"/>
  <c r="Q59" i="60"/>
  <c r="R59" i="60" l="1"/>
  <c r="P130" i="60" l="1"/>
  <c r="P39" i="56" l="1"/>
  <c r="O39" i="56"/>
  <c r="N39" i="56"/>
  <c r="M39" i="56"/>
  <c r="L39" i="56"/>
  <c r="K39" i="56"/>
  <c r="J39" i="56"/>
  <c r="I39" i="56"/>
  <c r="H39" i="56"/>
  <c r="G39" i="56"/>
  <c r="F39" i="56"/>
  <c r="Y5" i="52" l="1"/>
  <c r="Y6" i="52"/>
  <c r="H20" i="52"/>
  <c r="I27" i="52" s="1"/>
  <c r="I29" i="52"/>
  <c r="J29" i="52" s="1"/>
  <c r="I30" i="52"/>
  <c r="I31" i="52"/>
  <c r="J31" i="52" s="1"/>
  <c r="I40" i="52"/>
  <c r="I41" i="52"/>
  <c r="I42" i="52"/>
  <c r="L30" i="52" l="1"/>
  <c r="J30" i="52"/>
  <c r="L29" i="52"/>
  <c r="L31" i="52"/>
  <c r="I38" i="52"/>
  <c r="I813" i="66" l="1"/>
  <c r="F775" i="66" s="1"/>
  <c r="G1167" i="66" s="1"/>
  <c r="H1181" i="66" s="1"/>
  <c r="K31" i="64"/>
  <c r="N44" i="27"/>
  <c r="J31" i="68" l="1"/>
  <c r="H1182" i="66"/>
  <c r="L27" i="64"/>
  <c r="H1189" i="66" l="1"/>
  <c r="J39" i="68" s="1"/>
  <c r="J32" i="68"/>
  <c r="J16" i="68"/>
  <c r="J19" i="68" s="1"/>
  <c r="L21" i="64"/>
  <c r="L28" i="64"/>
  <c r="L20" i="64"/>
  <c r="L19" i="64"/>
  <c r="L24" i="64"/>
  <c r="L17" i="64"/>
  <c r="H813" i="66"/>
  <c r="E775" i="66" s="1"/>
  <c r="F1167" i="66" s="1"/>
  <c r="G1181" i="66" s="1"/>
  <c r="L29" i="64"/>
  <c r="L23" i="64"/>
  <c r="L25" i="64"/>
  <c r="L26" i="64"/>
  <c r="I31" i="68" l="1"/>
  <c r="G1182" i="66"/>
  <c r="L18" i="64"/>
  <c r="L30" i="64"/>
  <c r="G1189" i="66" l="1"/>
  <c r="I39" i="68" s="1"/>
  <c r="I32" i="68"/>
  <c r="I16" i="68"/>
  <c r="I19" i="68" s="1"/>
  <c r="L31" i="64"/>
  <c r="I734" i="66" l="1"/>
  <c r="G704" i="66" s="1"/>
  <c r="H1166" i="66" s="1"/>
  <c r="D1103" i="66" l="1"/>
  <c r="D837" i="66"/>
  <c r="E1169" i="66" s="1"/>
  <c r="I1180" i="66"/>
  <c r="M62" i="27"/>
  <c r="M68" i="27" s="1"/>
  <c r="G1104" i="66" l="1"/>
  <c r="E1170" i="66"/>
  <c r="F1184" i="66"/>
  <c r="K1169" i="66"/>
  <c r="K30" i="68"/>
  <c r="H34" i="68" l="1"/>
  <c r="F1185" i="66"/>
  <c r="H35" i="68" s="1"/>
  <c r="K1170" i="66"/>
  <c r="I104" i="66"/>
  <c r="F1187" i="66" l="1"/>
  <c r="I31" i="64"/>
  <c r="H37" i="68" l="1"/>
  <c r="H17" i="68"/>
  <c r="J31" i="64"/>
  <c r="G813" i="66" l="1"/>
  <c r="D775" i="66" s="1"/>
  <c r="J813" i="66"/>
  <c r="G775" i="66" s="1"/>
  <c r="H1167" i="66" s="1"/>
  <c r="I1158" i="66" s="1"/>
  <c r="I1181" i="66" l="1"/>
  <c r="D1153" i="66"/>
  <c r="E1167" i="66"/>
  <c r="G776" i="66"/>
  <c r="F1181" i="66" l="1"/>
  <c r="K1167" i="66"/>
  <c r="K31" i="68"/>
  <c r="I1182" i="66"/>
  <c r="K1177" i="66" l="1"/>
  <c r="K1178" i="66"/>
  <c r="K1176" i="66"/>
  <c r="K1174" i="66"/>
  <c r="K1175" i="66"/>
  <c r="K1179" i="66"/>
  <c r="K1180" i="66"/>
  <c r="K1181" i="66"/>
  <c r="K32" i="68"/>
  <c r="K16" i="68"/>
  <c r="K1186" i="66"/>
  <c r="K1182" i="66"/>
  <c r="H31" i="68"/>
  <c r="F1182" i="66"/>
  <c r="H32" i="68" l="1"/>
  <c r="F1189" i="66"/>
  <c r="H39" i="68" s="1"/>
  <c r="H16" i="68"/>
  <c r="H19" i="68" s="1"/>
  <c r="E81" i="68" l="1"/>
  <c r="H85" i="68" s="1"/>
  <c r="H88" i="68" l="1"/>
  <c r="H83" i="68"/>
  <c r="L81" i="68"/>
  <c r="H87" i="68"/>
  <c r="H94" i="68"/>
  <c r="H84" i="68"/>
  <c r="H86" i="68"/>
  <c r="H92" i="68"/>
  <c r="H93" i="68"/>
  <c r="H89" i="68"/>
  <c r="O88" i="68" l="1"/>
  <c r="O85" i="68"/>
  <c r="O87" i="68"/>
  <c r="O92" i="68"/>
  <c r="O89" i="68"/>
  <c r="O93" i="68"/>
  <c r="O84" i="68"/>
  <c r="O86" i="68"/>
  <c r="O94" i="68"/>
  <c r="O83" i="68"/>
  <c r="H90" i="68"/>
  <c r="H95" i="68"/>
  <c r="E1225" i="66"/>
  <c r="E99" i="68" s="1"/>
  <c r="H106" i="68" l="1"/>
  <c r="H103" i="68"/>
  <c r="O90" i="68"/>
  <c r="O95" i="68"/>
  <c r="E1226" i="66"/>
  <c r="L99" i="68" s="1"/>
  <c r="H97" i="68"/>
  <c r="H105" i="68"/>
  <c r="H101" i="68"/>
  <c r="H102" i="68"/>
  <c r="H112" i="68"/>
  <c r="H107" i="68"/>
  <c r="H104" i="68"/>
  <c r="H110" i="68"/>
  <c r="H111" i="68"/>
  <c r="O102" i="68" l="1"/>
  <c r="O103" i="68"/>
  <c r="O106" i="68"/>
  <c r="O101" i="68"/>
  <c r="O110" i="68"/>
  <c r="O104" i="68"/>
  <c r="O107" i="68"/>
  <c r="O97" i="68"/>
  <c r="O105" i="68"/>
  <c r="O112" i="68"/>
  <c r="O111" i="68"/>
  <c r="E1227" i="66"/>
  <c r="E117" i="68" s="1"/>
  <c r="H113" i="68"/>
  <c r="H108" i="68"/>
  <c r="H121" i="68" l="1"/>
  <c r="H124" i="68"/>
  <c r="O113" i="68"/>
  <c r="O108" i="68"/>
  <c r="E1228" i="66"/>
  <c r="L117" i="68" s="1"/>
  <c r="H115" i="68"/>
  <c r="H123" i="68"/>
  <c r="H120" i="68"/>
  <c r="E118" i="68"/>
  <c r="H130" i="68"/>
  <c r="H119" i="68"/>
  <c r="H122" i="68"/>
  <c r="H128" i="68"/>
  <c r="H129" i="68"/>
  <c r="H125" i="68"/>
  <c r="E1229" i="66" l="1"/>
  <c r="E135" i="68" s="1"/>
  <c r="H139" i="68" s="1"/>
  <c r="O130" i="68"/>
  <c r="O121" i="68"/>
  <c r="O124" i="68"/>
  <c r="O123" i="68"/>
  <c r="O125" i="68"/>
  <c r="O122" i="68"/>
  <c r="O128" i="68"/>
  <c r="O120" i="68"/>
  <c r="O129" i="68"/>
  <c r="O119" i="68"/>
  <c r="O115" i="68"/>
  <c r="H131" i="68"/>
  <c r="H126" i="68"/>
  <c r="K1054" i="66"/>
  <c r="J921" i="66"/>
  <c r="K1037" i="66"/>
  <c r="J958" i="66"/>
  <c r="J1011" i="66"/>
  <c r="J935" i="66"/>
  <c r="K1064" i="66"/>
  <c r="J980" i="66"/>
  <c r="K1039" i="66"/>
  <c r="J1074" i="66"/>
  <c r="K963" i="66"/>
  <c r="K1032" i="66"/>
  <c r="J1044" i="66"/>
  <c r="J871" i="66"/>
  <c r="K906" i="66"/>
  <c r="J1060" i="66"/>
  <c r="K971" i="66"/>
  <c r="K993" i="66"/>
  <c r="J951" i="66"/>
  <c r="J981" i="66"/>
  <c r="J873" i="66"/>
  <c r="J884" i="66"/>
  <c r="J866" i="66"/>
  <c r="K876" i="66"/>
  <c r="K954" i="66"/>
  <c r="J997" i="66"/>
  <c r="K919" i="66"/>
  <c r="J994" i="66"/>
  <c r="K868" i="66"/>
  <c r="J900" i="66"/>
  <c r="K937" i="66"/>
  <c r="J877" i="66"/>
  <c r="K895" i="66"/>
  <c r="J926" i="66"/>
  <c r="J1005" i="66"/>
  <c r="K860" i="66"/>
  <c r="K1033" i="66"/>
  <c r="K902" i="66"/>
  <c r="K998" i="66"/>
  <c r="J1027" i="66"/>
  <c r="J996" i="66"/>
  <c r="J1077" i="66"/>
  <c r="J851" i="66"/>
  <c r="J844" i="66"/>
  <c r="K1044" i="66"/>
  <c r="J1010" i="66"/>
  <c r="K956" i="66"/>
  <c r="J853" i="66"/>
  <c r="K901" i="66"/>
  <c r="K894" i="66"/>
  <c r="K966" i="66"/>
  <c r="J1014" i="66"/>
  <c r="K1078" i="66"/>
  <c r="K973" i="66"/>
  <c r="J941" i="66"/>
  <c r="J885" i="66"/>
  <c r="K975" i="66"/>
  <c r="J1031" i="66"/>
  <c r="K905" i="66"/>
  <c r="K1079" i="66"/>
  <c r="K1007" i="66"/>
  <c r="J952" i="66"/>
  <c r="J872" i="66"/>
  <c r="K877" i="66"/>
  <c r="J969" i="66"/>
  <c r="K874" i="66"/>
  <c r="J959" i="66"/>
  <c r="J846" i="66"/>
  <c r="J1040" i="66"/>
  <c r="J1029" i="66"/>
  <c r="K1030" i="66"/>
  <c r="K1024" i="66"/>
  <c r="K1045" i="66"/>
  <c r="J915" i="66"/>
  <c r="K869" i="66"/>
  <c r="J1038" i="66"/>
  <c r="K1043" i="66"/>
  <c r="J887" i="66"/>
  <c r="K992" i="66"/>
  <c r="J971" i="66"/>
  <c r="K923" i="66"/>
  <c r="J911" i="66"/>
  <c r="J924" i="66"/>
  <c r="K1066" i="66"/>
  <c r="K955" i="66"/>
  <c r="K976" i="66"/>
  <c r="J1059" i="66"/>
  <c r="J1000" i="66"/>
  <c r="J940" i="66"/>
  <c r="J1067" i="66"/>
  <c r="K846" i="66"/>
  <c r="J849" i="66"/>
  <c r="K1025" i="66"/>
  <c r="K996" i="66"/>
  <c r="J868" i="66"/>
  <c r="K972" i="66"/>
  <c r="J1063" i="66"/>
  <c r="J891" i="66"/>
  <c r="K945" i="66"/>
  <c r="K865" i="66"/>
  <c r="J1020" i="66"/>
  <c r="J1075" i="66"/>
  <c r="J1065" i="66"/>
  <c r="J1025" i="66"/>
  <c r="K959" i="66"/>
  <c r="K948" i="66"/>
  <c r="J943" i="66"/>
  <c r="K886" i="66"/>
  <c r="K944" i="66"/>
  <c r="K941" i="66"/>
  <c r="J1008" i="66"/>
  <c r="J1064" i="66"/>
  <c r="J1058" i="66"/>
  <c r="J927" i="66"/>
  <c r="K891" i="66"/>
  <c r="J863" i="66"/>
  <c r="J1072" i="66"/>
  <c r="J965" i="66"/>
  <c r="J993" i="66"/>
  <c r="K910" i="66"/>
  <c r="J932" i="66"/>
  <c r="K1082" i="66"/>
  <c r="J1071" i="66"/>
  <c r="J898" i="66"/>
  <c r="K1042" i="66"/>
  <c r="J869" i="66"/>
  <c r="J1032" i="66"/>
  <c r="J950" i="66"/>
  <c r="K885" i="66"/>
  <c r="K936" i="66"/>
  <c r="J843" i="66"/>
  <c r="J901" i="66"/>
  <c r="K1012" i="66"/>
  <c r="K924" i="66"/>
  <c r="J855" i="66"/>
  <c r="K893" i="66"/>
  <c r="K1029" i="66"/>
  <c r="J984" i="66"/>
  <c r="K999" i="66"/>
  <c r="J1086" i="66"/>
  <c r="K1034" i="66"/>
  <c r="K951" i="66"/>
  <c r="J1076" i="66"/>
  <c r="J1013" i="66"/>
  <c r="K1040" i="66"/>
  <c r="J1022" i="66"/>
  <c r="J850" i="66"/>
  <c r="J1078" i="66"/>
  <c r="J874" i="66"/>
  <c r="J890" i="66"/>
  <c r="J962" i="66"/>
  <c r="J906" i="66"/>
  <c r="J862" i="66"/>
  <c r="K911" i="66"/>
  <c r="K1080" i="66"/>
  <c r="J1039" i="66"/>
  <c r="K913" i="66"/>
  <c r="K888" i="66"/>
  <c r="K864" i="66"/>
  <c r="K1046" i="66"/>
  <c r="K1031" i="66"/>
  <c r="K884" i="66"/>
  <c r="K994" i="66"/>
  <c r="K1004" i="66"/>
  <c r="J1043" i="66"/>
  <c r="K1060" i="66"/>
  <c r="K979" i="66"/>
  <c r="J860" i="66"/>
  <c r="J931" i="66"/>
  <c r="J907" i="66"/>
  <c r="J976" i="66"/>
  <c r="K918" i="66"/>
  <c r="J1001" i="66"/>
  <c r="K947" i="66"/>
  <c r="K967" i="66"/>
  <c r="K938" i="66"/>
  <c r="J990" i="66"/>
  <c r="J975" i="66"/>
  <c r="J1024" i="66"/>
  <c r="K1005" i="66"/>
  <c r="K922" i="66"/>
  <c r="K862" i="66"/>
  <c r="J986" i="66"/>
  <c r="K854" i="66"/>
  <c r="J854" i="66"/>
  <c r="K889" i="66"/>
  <c r="K903" i="66"/>
  <c r="K881" i="66"/>
  <c r="K986" i="66"/>
  <c r="K848" i="66"/>
  <c r="J881" i="66"/>
  <c r="K1067" i="66"/>
  <c r="J864" i="66"/>
  <c r="J1007" i="66"/>
  <c r="J982" i="66"/>
  <c r="K1083" i="66"/>
  <c r="J985" i="66"/>
  <c r="K962" i="66"/>
  <c r="K892" i="66"/>
  <c r="K883" i="66"/>
  <c r="K882" i="66"/>
  <c r="K1063" i="66"/>
  <c r="K857" i="66"/>
  <c r="J1045" i="66"/>
  <c r="J979" i="66"/>
  <c r="K1056" i="66"/>
  <c r="K1022" i="66"/>
  <c r="J923" i="66"/>
  <c r="K1019" i="66"/>
  <c r="K981" i="66"/>
  <c r="J1061" i="66"/>
  <c r="J857" i="66"/>
  <c r="J1016" i="66"/>
  <c r="K1003" i="66"/>
  <c r="K964" i="66"/>
  <c r="K1058" i="66"/>
  <c r="K1051" i="66"/>
  <c r="K953" i="66"/>
  <c r="K875" i="66"/>
  <c r="K1061" i="66"/>
  <c r="K1073" i="66"/>
  <c r="J867" i="66"/>
  <c r="K847" i="66"/>
  <c r="K943" i="66"/>
  <c r="K856" i="66"/>
  <c r="K1076" i="66"/>
  <c r="J987" i="66"/>
  <c r="J1084" i="66"/>
  <c r="J977" i="66"/>
  <c r="K1050" i="66"/>
  <c r="J929" i="66"/>
  <c r="J912" i="66"/>
  <c r="J1012" i="66"/>
  <c r="J908" i="66"/>
  <c r="K1072" i="66"/>
  <c r="J1087" i="66"/>
  <c r="J1062" i="66"/>
  <c r="J930" i="66"/>
  <c r="K982" i="66"/>
  <c r="K928" i="66"/>
  <c r="K1001" i="66"/>
  <c r="K844" i="66"/>
  <c r="J974" i="66"/>
  <c r="K1023" i="66"/>
  <c r="K995" i="66"/>
  <c r="J1069" i="66"/>
  <c r="K978" i="66"/>
  <c r="K950" i="66"/>
  <c r="J1036" i="66"/>
  <c r="J1066" i="66"/>
  <c r="K843" i="66"/>
  <c r="J886" i="66"/>
  <c r="J1082" i="66"/>
  <c r="J1028" i="66"/>
  <c r="J1034" i="66"/>
  <c r="J1053" i="66"/>
  <c r="J1023" i="66"/>
  <c r="J847" i="66"/>
  <c r="K1085" i="66"/>
  <c r="K878" i="66"/>
  <c r="J973" i="66"/>
  <c r="K1020" i="66"/>
  <c r="K1027" i="66"/>
  <c r="J956" i="66"/>
  <c r="J949" i="66"/>
  <c r="J1017" i="66"/>
  <c r="J894" i="66"/>
  <c r="J1019" i="66"/>
  <c r="K927" i="66"/>
  <c r="K899" i="66"/>
  <c r="J989" i="66"/>
  <c r="J933" i="66"/>
  <c r="J1083" i="66"/>
  <c r="J995" i="66"/>
  <c r="J966" i="66"/>
  <c r="J934" i="66"/>
  <c r="K957" i="66"/>
  <c r="J1054" i="66"/>
  <c r="K990" i="66"/>
  <c r="J991" i="66"/>
  <c r="K1065" i="66"/>
  <c r="K987" i="66"/>
  <c r="K929" i="66"/>
  <c r="J938" i="66"/>
  <c r="J880" i="66"/>
  <c r="K1026" i="66"/>
  <c r="K965" i="66"/>
  <c r="J964" i="66"/>
  <c r="K1036" i="66"/>
  <c r="J903" i="66"/>
  <c r="K1086" i="66"/>
  <c r="K907" i="66"/>
  <c r="K1087" i="66"/>
  <c r="K926" i="66"/>
  <c r="J909" i="66"/>
  <c r="J848" i="66"/>
  <c r="J955" i="66"/>
  <c r="J1068" i="66"/>
  <c r="J865" i="66"/>
  <c r="J893" i="66"/>
  <c r="J1081" i="66"/>
  <c r="K974" i="66"/>
  <c r="K935" i="66"/>
  <c r="K852" i="66"/>
  <c r="J919" i="66"/>
  <c r="K872" i="66"/>
  <c r="J897" i="66"/>
  <c r="K1002" i="66"/>
  <c r="J1070" i="66"/>
  <c r="J870" i="66"/>
  <c r="J939" i="66"/>
  <c r="K880" i="66"/>
  <c r="K900" i="66"/>
  <c r="J858" i="66"/>
  <c r="J859" i="66"/>
  <c r="J879" i="66"/>
  <c r="J883" i="66"/>
  <c r="J1009" i="66"/>
  <c r="K930" i="66"/>
  <c r="J1049" i="66"/>
  <c r="K870" i="66"/>
  <c r="K1008" i="66"/>
  <c r="K890" i="66"/>
  <c r="K1053" i="66"/>
  <c r="K1000" i="66"/>
  <c r="J948" i="66"/>
  <c r="J845" i="66"/>
  <c r="K1055" i="66"/>
  <c r="J1080" i="66"/>
  <c r="K1071" i="66"/>
  <c r="K1006" i="66"/>
  <c r="K934" i="66"/>
  <c r="J1003" i="66"/>
  <c r="J942" i="66"/>
  <c r="J914" i="66"/>
  <c r="K867" i="66"/>
  <c r="K912" i="66"/>
  <c r="J876" i="66"/>
  <c r="K1028" i="66"/>
  <c r="K1052" i="66"/>
  <c r="K933" i="66"/>
  <c r="K915" i="66"/>
  <c r="K1035" i="66"/>
  <c r="K879" i="66"/>
  <c r="J967" i="66"/>
  <c r="J878" i="66"/>
  <c r="K989" i="66"/>
  <c r="K904" i="66"/>
  <c r="K859" i="66"/>
  <c r="K896" i="66"/>
  <c r="J992" i="66"/>
  <c r="K916" i="66"/>
  <c r="K1011" i="66"/>
  <c r="J999" i="66"/>
  <c r="J1056" i="66"/>
  <c r="J875" i="66"/>
  <c r="J889" i="66"/>
  <c r="J861" i="66"/>
  <c r="K961" i="66"/>
  <c r="K952" i="66"/>
  <c r="J1055" i="66"/>
  <c r="K1015" i="66"/>
  <c r="K1010" i="66"/>
  <c r="K914" i="66"/>
  <c r="J1052" i="66"/>
  <c r="J1004" i="66"/>
  <c r="K1041" i="66"/>
  <c r="K925" i="66"/>
  <c r="J1042" i="66"/>
  <c r="J936" i="66"/>
  <c r="K983" i="66"/>
  <c r="J899" i="66"/>
  <c r="J960" i="66"/>
  <c r="K980" i="66"/>
  <c r="J1046" i="66"/>
  <c r="J970" i="66"/>
  <c r="K898" i="66"/>
  <c r="J928" i="66"/>
  <c r="K873" i="66"/>
  <c r="K1074" i="66"/>
  <c r="J1002" i="66"/>
  <c r="J892" i="66"/>
  <c r="K849" i="66"/>
  <c r="K897" i="66"/>
  <c r="J895" i="66"/>
  <c r="J1015" i="66"/>
  <c r="J1047" i="66"/>
  <c r="K887" i="66"/>
  <c r="J946" i="66"/>
  <c r="K991" i="66"/>
  <c r="K851" i="66"/>
  <c r="K850" i="66"/>
  <c r="J961" i="66"/>
  <c r="K861" i="66"/>
  <c r="J1073" i="66"/>
  <c r="K1077" i="66"/>
  <c r="J904" i="66"/>
  <c r="J917" i="66"/>
  <c r="K1081" i="66"/>
  <c r="J1050" i="66"/>
  <c r="K1016" i="66"/>
  <c r="K988" i="66"/>
  <c r="J882" i="66"/>
  <c r="K984" i="66"/>
  <c r="J1030" i="66"/>
  <c r="J856" i="66"/>
  <c r="J925" i="66"/>
  <c r="J957" i="66"/>
  <c r="J998" i="66"/>
  <c r="K1069" i="66"/>
  <c r="J972" i="66"/>
  <c r="K958" i="66"/>
  <c r="J913" i="66"/>
  <c r="J1021" i="66"/>
  <c r="K932" i="66"/>
  <c r="J918" i="66"/>
  <c r="K1017" i="66"/>
  <c r="K855" i="66"/>
  <c r="J963" i="66"/>
  <c r="J1057" i="66"/>
  <c r="K908" i="66"/>
  <c r="K863" i="66"/>
  <c r="K977" i="66"/>
  <c r="J1026" i="66"/>
  <c r="J978" i="66"/>
  <c r="K1059" i="66"/>
  <c r="J1018" i="66"/>
  <c r="J1006" i="66"/>
  <c r="K1075" i="66"/>
  <c r="K1047" i="66"/>
  <c r="J988" i="66"/>
  <c r="K970" i="66"/>
  <c r="J852" i="66"/>
  <c r="K1068" i="66"/>
  <c r="J1051" i="66"/>
  <c r="K1009" i="66"/>
  <c r="K1021" i="66"/>
  <c r="J1079" i="66"/>
  <c r="J920" i="66"/>
  <c r="K949" i="66"/>
  <c r="K1062" i="66"/>
  <c r="K920" i="66"/>
  <c r="K968" i="66"/>
  <c r="K1057" i="66"/>
  <c r="K939" i="66"/>
  <c r="J888" i="66"/>
  <c r="K1018" i="66"/>
  <c r="K1014" i="66"/>
  <c r="J937" i="66"/>
  <c r="J1033" i="66"/>
  <c r="K942" i="66"/>
  <c r="J944" i="66"/>
  <c r="J910" i="66"/>
  <c r="J922" i="66"/>
  <c r="K940" i="66"/>
  <c r="K909" i="66"/>
  <c r="K960" i="66"/>
  <c r="K1084" i="66"/>
  <c r="K931" i="66"/>
  <c r="J947" i="66"/>
  <c r="J954" i="66"/>
  <c r="J1041" i="66"/>
  <c r="J968" i="66"/>
  <c r="J1085" i="66"/>
  <c r="J905" i="66"/>
  <c r="K845" i="66"/>
  <c r="J916" i="66"/>
  <c r="K921" i="66"/>
  <c r="J1035" i="66"/>
  <c r="J945" i="66"/>
  <c r="K853" i="66"/>
  <c r="J902" i="66"/>
  <c r="K997" i="66"/>
  <c r="J1037" i="66"/>
  <c r="K858" i="66"/>
  <c r="K1049" i="66"/>
  <c r="K946" i="66"/>
  <c r="K969" i="66"/>
  <c r="J1048" i="66"/>
  <c r="J983" i="66"/>
  <c r="K1013" i="66"/>
  <c r="J953" i="66"/>
  <c r="K985" i="66"/>
  <c r="K871" i="66"/>
  <c r="K866" i="66"/>
  <c r="K917" i="66"/>
  <c r="K1038" i="66"/>
  <c r="J896" i="66"/>
  <c r="K1048" i="66"/>
  <c r="K1070" i="66"/>
  <c r="G1110" i="66" l="1"/>
  <c r="G860" i="66"/>
  <c r="G858" i="66"/>
  <c r="G845" i="66"/>
  <c r="G863" i="66"/>
  <c r="G1118" i="66"/>
  <c r="G861" i="66"/>
  <c r="G848" i="66"/>
  <c r="I31" i="65" s="1"/>
  <c r="G847" i="66"/>
  <c r="G1112" i="66"/>
  <c r="G862" i="66"/>
  <c r="G855" i="66"/>
  <c r="G1117" i="66"/>
  <c r="I81" i="65" s="1"/>
  <c r="G1115" i="66"/>
  <c r="I79" i="65" s="1"/>
  <c r="G849" i="66"/>
  <c r="H849" i="66" s="1"/>
  <c r="J32" i="65" s="1"/>
  <c r="G1113" i="66"/>
  <c r="H1113" i="66" s="1"/>
  <c r="J77" i="65" s="1"/>
  <c r="G864" i="66"/>
  <c r="G865" i="66"/>
  <c r="G856" i="66"/>
  <c r="I39" i="65" s="1"/>
  <c r="G1116" i="66"/>
  <c r="H1116" i="66" s="1"/>
  <c r="J80" i="65" s="1"/>
  <c r="G1119" i="66"/>
  <c r="H1119" i="66" s="1"/>
  <c r="J83" i="65" s="1"/>
  <c r="G1111" i="66"/>
  <c r="H1111" i="66" s="1"/>
  <c r="J75" i="65" s="1"/>
  <c r="G852" i="66"/>
  <c r="I35" i="65" s="1"/>
  <c r="G1114" i="66"/>
  <c r="H1114" i="66" s="1"/>
  <c r="J78" i="65" s="1"/>
  <c r="G850" i="66"/>
  <c r="H850" i="66" s="1"/>
  <c r="J33" i="65" s="1"/>
  <c r="G859" i="66"/>
  <c r="G853" i="66"/>
  <c r="H853" i="66" s="1"/>
  <c r="J36" i="65" s="1"/>
  <c r="G846" i="66"/>
  <c r="I29" i="65" s="1"/>
  <c r="G844" i="66"/>
  <c r="H844" i="66" s="1"/>
  <c r="J27" i="65" s="1"/>
  <c r="G854" i="66"/>
  <c r="H854" i="66" s="1"/>
  <c r="J37" i="65" s="1"/>
  <c r="G857" i="66"/>
  <c r="H857" i="66" s="1"/>
  <c r="J40" i="65" s="1"/>
  <c r="G851" i="66"/>
  <c r="H851" i="66" s="1"/>
  <c r="J34" i="65" s="1"/>
  <c r="H1115" i="66"/>
  <c r="J79" i="65" s="1"/>
  <c r="I75" i="65"/>
  <c r="I83" i="65"/>
  <c r="H1117" i="66"/>
  <c r="J81" i="65" s="1"/>
  <c r="H863" i="66"/>
  <c r="J46" i="65" s="1"/>
  <c r="I46" i="65"/>
  <c r="H860" i="66"/>
  <c r="J43" i="65" s="1"/>
  <c r="I43" i="65"/>
  <c r="H1110" i="66"/>
  <c r="J74" i="65" s="1"/>
  <c r="I74" i="65"/>
  <c r="H142" i="68"/>
  <c r="H146" i="68"/>
  <c r="H147" i="68"/>
  <c r="E1230" i="66"/>
  <c r="L135" i="68" s="1"/>
  <c r="O143" i="68" s="1"/>
  <c r="H140" i="68"/>
  <c r="H138" i="68"/>
  <c r="H137" i="68"/>
  <c r="H143" i="68"/>
  <c r="H141" i="68"/>
  <c r="H148" i="68"/>
  <c r="O131" i="68"/>
  <c r="O126" i="68"/>
  <c r="H133" i="68"/>
  <c r="I27" i="65" l="1"/>
  <c r="I33" i="65"/>
  <c r="I37" i="65"/>
  <c r="I32" i="65"/>
  <c r="H852" i="66"/>
  <c r="J35" i="65" s="1"/>
  <c r="I80" i="65"/>
  <c r="H856" i="66"/>
  <c r="J39" i="65" s="1"/>
  <c r="I77" i="65"/>
  <c r="I34" i="65"/>
  <c r="H855" i="66"/>
  <c r="J38" i="65" s="1"/>
  <c r="I38" i="65"/>
  <c r="H846" i="66"/>
  <c r="J29" i="65" s="1"/>
  <c r="I45" i="65"/>
  <c r="H862" i="66"/>
  <c r="J45" i="65" s="1"/>
  <c r="H861" i="66"/>
  <c r="J44" i="65" s="1"/>
  <c r="I44" i="65"/>
  <c r="I41" i="65"/>
  <c r="H858" i="66"/>
  <c r="J41" i="65" s="1"/>
  <c r="H848" i="66"/>
  <c r="J31" i="65" s="1"/>
  <c r="I40" i="65"/>
  <c r="I36" i="65"/>
  <c r="I42" i="65"/>
  <c r="H859" i="66"/>
  <c r="J42" i="65" s="1"/>
  <c r="I48" i="65"/>
  <c r="H865" i="66"/>
  <c r="J48" i="65" s="1"/>
  <c r="I76" i="65"/>
  <c r="H1112" i="66"/>
  <c r="J76" i="65" s="1"/>
  <c r="H1118" i="66"/>
  <c r="J82" i="65" s="1"/>
  <c r="I82" i="65"/>
  <c r="H845" i="66"/>
  <c r="J28" i="65" s="1"/>
  <c r="I28" i="65"/>
  <c r="I78" i="65"/>
  <c r="I47" i="65"/>
  <c r="H864" i="66"/>
  <c r="J47" i="65" s="1"/>
  <c r="H847" i="66"/>
  <c r="J30" i="65" s="1"/>
  <c r="I30" i="65"/>
  <c r="O140" i="68"/>
  <c r="O137" i="68"/>
  <c r="O139" i="68"/>
  <c r="E1231" i="66"/>
  <c r="E153" i="68" s="1"/>
  <c r="H159" i="68" s="1"/>
  <c r="H149" i="68"/>
  <c r="O147" i="68"/>
  <c r="O142" i="68"/>
  <c r="O138" i="68"/>
  <c r="O146" i="68"/>
  <c r="O148" i="68"/>
  <c r="O141" i="68"/>
  <c r="H144" i="68"/>
  <c r="O133" i="68"/>
  <c r="J49" i="65" l="1"/>
  <c r="J84" i="65"/>
  <c r="H1120" i="66"/>
  <c r="G1103" i="66" s="1"/>
  <c r="H1170" i="66" s="1"/>
  <c r="I1185" i="66" s="1"/>
  <c r="K35" i="68" s="1"/>
  <c r="H866" i="66"/>
  <c r="G837" i="66" s="1"/>
  <c r="H1169" i="66" s="1"/>
  <c r="I1184" i="66" s="1"/>
  <c r="K34" i="68" s="1"/>
  <c r="H158" i="68"/>
  <c r="H156" i="68"/>
  <c r="O144" i="68"/>
  <c r="H161" i="68"/>
  <c r="H155" i="68"/>
  <c r="H165" i="68"/>
  <c r="H166" i="68"/>
  <c r="E1232" i="66"/>
  <c r="L153" i="68" s="1"/>
  <c r="O157" i="68" s="1"/>
  <c r="H157" i="68"/>
  <c r="H164" i="68"/>
  <c r="H160" i="68"/>
  <c r="H151" i="68"/>
  <c r="O149" i="68"/>
  <c r="I1169" i="66" l="1"/>
  <c r="D1154" i="66" s="1"/>
  <c r="D1155" i="66" s="1"/>
  <c r="G1200" i="66" s="1"/>
  <c r="G1204" i="66" s="1"/>
  <c r="G1207" i="66" s="1"/>
  <c r="G51" i="68" s="1"/>
  <c r="I1187" i="66"/>
  <c r="O151" i="68"/>
  <c r="H167" i="68"/>
  <c r="O165" i="68"/>
  <c r="O159" i="68"/>
  <c r="H162" i="68"/>
  <c r="O158" i="68"/>
  <c r="O166" i="68"/>
  <c r="O160" i="68"/>
  <c r="E1233" i="66"/>
  <c r="E171" i="68" s="1"/>
  <c r="H178" i="68" s="1"/>
  <c r="O161" i="68"/>
  <c r="O156" i="68"/>
  <c r="O155" i="68"/>
  <c r="O164" i="68"/>
  <c r="H175" i="68"/>
  <c r="E1234" i="66"/>
  <c r="L171" i="68" s="1"/>
  <c r="H184" i="68"/>
  <c r="G1205" i="66" l="1"/>
  <c r="G47" i="68" s="1"/>
  <c r="K20" i="52"/>
  <c r="G1206" i="66"/>
  <c r="G49" i="68" s="1"/>
  <c r="K1184" i="66"/>
  <c r="I1189" i="66"/>
  <c r="K39" i="68" s="1"/>
  <c r="K1187" i="66"/>
  <c r="K17" i="68"/>
  <c r="K19" i="68" s="1"/>
  <c r="K37" i="68"/>
  <c r="K1185" i="66"/>
  <c r="H176" i="68"/>
  <c r="O162" i="68"/>
  <c r="H179" i="68"/>
  <c r="H173" i="68"/>
  <c r="H177" i="68"/>
  <c r="H183" i="68"/>
  <c r="H182" i="68"/>
  <c r="H174" i="68"/>
  <c r="O167" i="68"/>
  <c r="H169" i="68"/>
  <c r="O175" i="68"/>
  <c r="O178" i="68"/>
  <c r="O177" i="68"/>
  <c r="O179" i="68"/>
  <c r="O174" i="68"/>
  <c r="O173" i="68"/>
  <c r="O184" i="68"/>
  <c r="O176" i="68"/>
  <c r="O183" i="68"/>
  <c r="O182" i="68"/>
  <c r="E1235" i="66"/>
  <c r="E189" i="68" s="1"/>
  <c r="D1211" i="66" l="1"/>
  <c r="F1212" i="66" s="1"/>
  <c r="O169" i="68"/>
  <c r="H180" i="68"/>
  <c r="H185" i="68"/>
  <c r="H193" i="68"/>
  <c r="H196" i="68"/>
  <c r="E1236" i="66"/>
  <c r="L189" i="68" s="1"/>
  <c r="H195" i="68"/>
  <c r="H192" i="68"/>
  <c r="H194" i="68"/>
  <c r="H197" i="68"/>
  <c r="H191" i="68"/>
  <c r="H201" i="68"/>
  <c r="H202" i="68"/>
  <c r="H200" i="68"/>
  <c r="O180" i="68"/>
  <c r="O185" i="68"/>
  <c r="D1212" i="66" l="1"/>
  <c r="D1213" i="66"/>
  <c r="F1210" i="66" s="1"/>
  <c r="H187" i="68"/>
  <c r="O196" i="68"/>
  <c r="O193" i="68"/>
  <c r="H198" i="68"/>
  <c r="O187" i="68"/>
  <c r="H203" i="68"/>
  <c r="E1237" i="66"/>
  <c r="E207" i="68" s="1"/>
  <c r="O195" i="68"/>
  <c r="O192" i="68"/>
  <c r="O191" i="68"/>
  <c r="O194" i="68"/>
  <c r="O197" i="68"/>
  <c r="O202" i="68"/>
  <c r="O201" i="68"/>
  <c r="O200" i="68"/>
  <c r="G1211" i="66" l="1"/>
  <c r="L75" i="68" s="1"/>
  <c r="H1211" i="66"/>
  <c r="N75" i="68" s="1"/>
  <c r="H214" i="68"/>
  <c r="H211" i="68"/>
  <c r="H205" i="68"/>
  <c r="O198" i="68"/>
  <c r="E1238" i="66"/>
  <c r="L207" i="68" s="1"/>
  <c r="O203" i="68"/>
  <c r="H213" i="68"/>
  <c r="H210" i="68"/>
  <c r="H209" i="68"/>
  <c r="H220" i="68"/>
  <c r="H215" i="68"/>
  <c r="H212" i="68"/>
  <c r="H218" i="68"/>
  <c r="H219" i="68"/>
  <c r="O214" i="68" l="1"/>
  <c r="O211" i="68"/>
  <c r="O205" i="68"/>
  <c r="H216" i="68"/>
  <c r="E1239" i="66"/>
  <c r="E225" i="68" s="1"/>
  <c r="O210" i="68"/>
  <c r="O215" i="68"/>
  <c r="O213" i="68"/>
  <c r="O220" i="68"/>
  <c r="O212" i="68"/>
  <c r="O209" i="68"/>
  <c r="O218" i="68"/>
  <c r="O219" i="68"/>
  <c r="H221" i="68"/>
  <c r="H229" i="68" l="1"/>
  <c r="H232" i="68"/>
  <c r="H223" i="68"/>
  <c r="E1240" i="66"/>
  <c r="L225" i="68" s="1"/>
  <c r="H231" i="68"/>
  <c r="H233" i="68"/>
  <c r="H228" i="68"/>
  <c r="H237" i="68"/>
  <c r="H227" i="68"/>
  <c r="H230" i="68"/>
  <c r="H238" i="68"/>
  <c r="H236" i="68"/>
  <c r="O221" i="68"/>
  <c r="O216" i="68"/>
  <c r="O232" i="68" l="1"/>
  <c r="O229" i="68"/>
  <c r="H234" i="68"/>
  <c r="E1241" i="66"/>
  <c r="E243" i="68" s="1"/>
  <c r="H247" i="68" s="1"/>
  <c r="O223" i="68"/>
  <c r="O227" i="68"/>
  <c r="O238" i="68"/>
  <c r="O228" i="68"/>
  <c r="O231" i="68"/>
  <c r="O236" i="68"/>
  <c r="O237" i="68"/>
  <c r="O230" i="68"/>
  <c r="O233" i="68"/>
  <c r="H239" i="68"/>
  <c r="H250" i="68" l="1"/>
  <c r="H241" i="68"/>
  <c r="O239" i="68"/>
  <c r="O234" i="68"/>
  <c r="H246" i="68"/>
  <c r="H248" i="68"/>
  <c r="H245" i="68"/>
  <c r="H249" i="68"/>
  <c r="H255" i="68"/>
  <c r="H254" i="68"/>
  <c r="H256" i="68"/>
  <c r="H251" i="68"/>
  <c r="E1242" i="66"/>
  <c r="L243" i="68" s="1"/>
  <c r="O250" i="68" l="1"/>
  <c r="O247" i="68"/>
  <c r="O241" i="68"/>
  <c r="H257" i="68"/>
  <c r="O251" i="68"/>
  <c r="O248" i="68"/>
  <c r="O254" i="68"/>
  <c r="O255" i="68"/>
  <c r="O249" i="68"/>
  <c r="O256" i="68"/>
  <c r="O245" i="68"/>
  <c r="O246" i="68"/>
  <c r="E1243" i="66"/>
  <c r="E261" i="68" s="1"/>
  <c r="H252" i="68"/>
  <c r="H265" i="68" l="1"/>
  <c r="H268" i="68"/>
  <c r="H259" i="68"/>
  <c r="E1244" i="66"/>
  <c r="L261" i="68" s="1"/>
  <c r="H267" i="68"/>
  <c r="H272" i="68"/>
  <c r="H269" i="68"/>
  <c r="H266" i="68"/>
  <c r="H273" i="68"/>
  <c r="H263" i="68"/>
  <c r="H274" i="68"/>
  <c r="H264" i="68"/>
  <c r="O257" i="68"/>
  <c r="O252" i="68"/>
  <c r="O268" i="68" l="1"/>
  <c r="O265" i="68"/>
  <c r="O259" i="68"/>
  <c r="H270" i="68"/>
  <c r="E1245" i="66"/>
  <c r="O267" i="68"/>
  <c r="O264" i="68"/>
  <c r="O272" i="68"/>
  <c r="O266" i="68"/>
  <c r="O263" i="68"/>
  <c r="O274" i="68"/>
  <c r="O273" i="68"/>
  <c r="O269" i="68"/>
  <c r="H275" i="68"/>
  <c r="H277" i="68" l="1"/>
  <c r="O275" i="68"/>
  <c r="O270" i="68"/>
  <c r="E1247" i="66"/>
  <c r="E1246" i="66"/>
  <c r="O277" i="68" l="1"/>
  <c r="E1248" i="66"/>
  <c r="E1249" i="66" l="1"/>
  <c r="E1250" i="66" l="1"/>
  <c r="E1251" i="66" l="1"/>
  <c r="E1252" i="66" l="1"/>
  <c r="E1253" i="66" l="1"/>
  <c r="E1254" i="66" l="1"/>
  <c r="E1255" i="66" l="1"/>
  <c r="E1256" i="66" l="1"/>
  <c r="E1257" i="66" l="1"/>
  <c r="E1258" i="66" l="1"/>
  <c r="E1259" i="66" l="1"/>
  <c r="E1260" i="66" l="1"/>
  <c r="E1261" i="66" l="1"/>
  <c r="E1262" i="66" l="1"/>
  <c r="E1263" i="66" l="1"/>
  <c r="E1264" i="66" l="1"/>
  <c r="E1265" i="66" l="1"/>
  <c r="E1266" i="66" l="1"/>
  <c r="E1267" i="66" l="1"/>
  <c r="E1268" i="66" l="1"/>
  <c r="E1269" i="66" l="1"/>
  <c r="E1270" i="66" l="1"/>
  <c r="E1271" i="66" l="1"/>
  <c r="E1272" i="66" l="1"/>
  <c r="E1273" i="66" l="1"/>
  <c r="E1274" i="66" l="1"/>
  <c r="E1275" i="66" l="1"/>
  <c r="E1276" i="66" l="1"/>
  <c r="E1277" i="66" l="1"/>
  <c r="E1278" i="66" l="1"/>
  <c r="E1279" i="66" l="1"/>
  <c r="E1280" i="66" l="1"/>
  <c r="E1281" i="66" l="1"/>
  <c r="E1282" i="66" l="1"/>
  <c r="E1283" i="66" l="1"/>
  <c r="E1284" i="66" l="1"/>
  <c r="E1285" i="66" l="1"/>
  <c r="E1286" i="66" l="1"/>
  <c r="E1287" i="66" l="1"/>
  <c r="E1288" i="66" l="1"/>
  <c r="E1289" i="66" l="1"/>
  <c r="E1290" i="66" l="1"/>
  <c r="E1291" i="66" l="1"/>
  <c r="E1292" i="66" l="1"/>
  <c r="E1293" i="66" l="1"/>
  <c r="E1294" i="66" l="1"/>
  <c r="E1295" i="66" l="1"/>
  <c r="E1296" i="66" l="1"/>
  <c r="E1297" i="66" l="1"/>
  <c r="E1298" i="66" l="1"/>
  <c r="E1299" i="66" l="1"/>
  <c r="E1300" i="66" l="1"/>
  <c r="E1301" i="66" l="1"/>
  <c r="E1302" i="66" l="1"/>
  <c r="E1303" i="66" l="1"/>
  <c r="E1304" i="66" l="1"/>
  <c r="E1305" i="66" l="1"/>
  <c r="E1306" i="66" l="1"/>
  <c r="E1307" i="66" l="1"/>
  <c r="E1308" i="66" l="1"/>
  <c r="E1309" i="66" l="1"/>
  <c r="E1310" i="66" l="1"/>
  <c r="E1311" i="66" l="1"/>
  <c r="E1312" i="66" l="1"/>
  <c r="E1313" i="66" l="1"/>
  <c r="E1314" i="66" l="1"/>
  <c r="E1315" i="66" l="1"/>
  <c r="E1316" i="66" l="1"/>
  <c r="E1317" i="66" l="1"/>
  <c r="E1318" i="66" l="1"/>
  <c r="E1319" i="66" l="1"/>
  <c r="E1320" i="66" l="1"/>
  <c r="E1321" i="66" l="1"/>
  <c r="E1322" i="66" l="1"/>
  <c r="E1323" i="66" l="1"/>
  <c r="E1324" i="66" l="1"/>
  <c r="E1325" i="66" l="1"/>
  <c r="E1326" i="66" l="1"/>
  <c r="E1333" i="66" l="1"/>
  <c r="E1327" i="66"/>
  <c r="E1328" i="66" l="1"/>
  <c r="E1329" i="66" l="1"/>
  <c r="E1330" i="66" l="1"/>
  <c r="E1331" i="66" l="1"/>
  <c r="E1332" i="66" l="1"/>
  <c r="E1334" i="66" l="1"/>
  <c r="E1335" i="66" l="1"/>
  <c r="E1336" i="66" l="1"/>
  <c r="E1337" i="66" l="1"/>
  <c r="E1338" i="66" l="1"/>
  <c r="E1339" i="66" l="1"/>
  <c r="E1340" i="66" l="1"/>
  <c r="E1341" i="66" l="1"/>
  <c r="E1342" i="66" l="1"/>
  <c r="E1343" i="66" l="1"/>
  <c r="E1344" i="66" l="1"/>
  <c r="E1345" i="66" l="1"/>
  <c r="E1346" i="66" l="1"/>
  <c r="E1347" i="66" l="1"/>
  <c r="E1348" i="66" l="1"/>
  <c r="E1349" i="66" l="1"/>
  <c r="E1350" i="66" l="1"/>
  <c r="E1351" i="66" l="1"/>
  <c r="E1352" i="66" l="1"/>
  <c r="E1353" i="66" l="1"/>
  <c r="E1354" i="66" l="1"/>
  <c r="E1355" i="66" l="1"/>
  <c r="E1356" i="66" l="1"/>
  <c r="E1357" i="66" l="1"/>
  <c r="E1358" i="66" l="1"/>
  <c r="E1359" i="66" l="1"/>
  <c r="E1360" i="66" l="1"/>
  <c r="E1361" i="66" l="1"/>
  <c r="E1362" i="66" l="1"/>
  <c r="E1363" i="66" l="1"/>
  <c r="E1364" i="66" l="1"/>
  <c r="E1365" i="66" l="1"/>
  <c r="E1366" i="66" l="1"/>
  <c r="E1367" i="66" l="1"/>
  <c r="E1368" i="66" l="1"/>
  <c r="E1369" i="66" l="1"/>
  <c r="E1370" i="66" l="1"/>
  <c r="E1371" i="66" l="1"/>
  <c r="E1372" i="66" l="1"/>
  <c r="E1373" i="66" l="1"/>
  <c r="E1374" i="66" l="1"/>
  <c r="E1375" i="66" l="1"/>
  <c r="E1376" i="66" l="1"/>
  <c r="E1377" i="66" l="1"/>
  <c r="E1378" i="66" l="1"/>
  <c r="E1379" i="66" l="1"/>
  <c r="E1380" i="66" l="1"/>
  <c r="E1381" i="66" l="1"/>
  <c r="E1382" i="66" l="1"/>
  <c r="E1383" i="66" l="1"/>
  <c r="E1384" i="66" l="1"/>
  <c r="E1385" i="66" l="1"/>
  <c r="E1386" i="66" l="1"/>
  <c r="E1387" i="66" l="1"/>
  <c r="E1388" i="66" l="1"/>
  <c r="E1389" i="66" l="1"/>
  <c r="E1390" i="66" l="1"/>
  <c r="E1391" i="66" l="1"/>
  <c r="E1392" i="66" l="1"/>
  <c r="E1393" i="66" l="1"/>
  <c r="E1394" i="66" l="1"/>
  <c r="E1395" i="66" l="1"/>
  <c r="E1396" i="66" l="1"/>
  <c r="E1397" i="66" l="1"/>
  <c r="E1398" i="66" l="1"/>
  <c r="E1399" i="66" l="1"/>
  <c r="E1400" i="66" l="1"/>
  <c r="E1401" i="66" l="1"/>
  <c r="E1402" i="66" l="1"/>
  <c r="E1403" i="66" l="1"/>
  <c r="E1404" i="66" l="1"/>
  <c r="E1405" i="66" l="1"/>
  <c r="E1406" i="66" l="1"/>
  <c r="E1407" i="66" l="1"/>
  <c r="E1408" i="66" l="1"/>
  <c r="E1409" i="66" l="1"/>
  <c r="E1410" i="66" l="1"/>
  <c r="E1411" i="66" l="1"/>
  <c r="E1412" i="66" l="1"/>
  <c r="E1413" i="66" l="1"/>
  <c r="E1414" i="66" l="1"/>
  <c r="E1415" i="66" l="1"/>
  <c r="E1416" i="66" l="1"/>
  <c r="E1417" i="66" l="1"/>
  <c r="E1418" i="66" l="1"/>
  <c r="E1419" i="66" l="1"/>
</calcChain>
</file>

<file path=xl/comments1.xml><?xml version="1.0" encoding="utf-8"?>
<comments xmlns="http://schemas.openxmlformats.org/spreadsheetml/2006/main">
  <authors>
    <author>Notario Lopez, Elisa</author>
  </authors>
  <commentList>
    <comment ref="H9" authorId="0" shapeId="0">
      <text>
        <r>
          <rPr>
            <b/>
            <sz val="9"/>
            <color indexed="81"/>
            <rFont val="Tahoma"/>
            <family val="2"/>
          </rPr>
          <t>4th AR 25</t>
        </r>
      </text>
    </comment>
    <comment ref="H10" authorId="0" shapeId="0">
      <text>
        <r>
          <rPr>
            <b/>
            <sz val="9"/>
            <color indexed="81"/>
            <rFont val="Tahoma"/>
            <family val="2"/>
          </rPr>
          <t>4th AR 298</t>
        </r>
      </text>
    </comment>
    <comment ref="C251" authorId="0" shapeId="0">
      <text>
        <r>
          <rPr>
            <sz val="9"/>
            <color indexed="81"/>
            <rFont val="Tahoma"/>
            <family val="2"/>
          </rPr>
          <t>Habría que sumarle la parte fósil de los FAME</t>
        </r>
      </text>
    </comment>
    <comment ref="E667" authorId="0" shapeId="0">
      <text>
        <r>
          <rPr>
            <sz val="9"/>
            <color indexed="81"/>
            <rFont val="Tahoma"/>
            <family val="2"/>
          </rPr>
          <t xml:space="preserve">En AR5 para HFO-1234yf se indica que su PCA es menor a 1 y ponemos 1
</t>
        </r>
      </text>
    </comment>
    <comment ref="E668" authorId="0" shapeId="0">
      <text>
        <r>
          <rPr>
            <sz val="9"/>
            <color indexed="81"/>
            <rFont val="Tahoma"/>
            <family val="2"/>
          </rPr>
          <t>En AR5 para R601a se aplica PCA 1 según Comité Air Condicional and Heat bombs Technical Options Comité (Protocolo Montreal)</t>
        </r>
        <r>
          <rPr>
            <b/>
            <sz val="9"/>
            <color indexed="81"/>
            <rFont val="Tahoma"/>
            <family val="2"/>
          </rPr>
          <t xml:space="preserve">
</t>
        </r>
      </text>
    </comment>
    <comment ref="H1109" authorId="0" shapeId="0">
      <text>
        <r>
          <rPr>
            <sz val="9"/>
            <color indexed="81"/>
            <rFont val="Tahoma"/>
            <family val="2"/>
          </rPr>
          <t>No se tiene en cuenta en resultados desglosados por edificios</t>
        </r>
      </text>
    </comment>
    <comment ref="G1133" authorId="0" shapeId="0">
      <text>
        <r>
          <rPr>
            <sz val="9"/>
            <color indexed="81"/>
            <rFont val="Tahoma"/>
            <family val="2"/>
          </rPr>
          <t>No se tiene en cuenta en resultados desglosados por edificios</t>
        </r>
      </text>
    </comment>
  </commentList>
</comments>
</file>

<file path=xl/sharedStrings.xml><?xml version="1.0" encoding="utf-8"?>
<sst xmlns="http://schemas.openxmlformats.org/spreadsheetml/2006/main" count="12322" uniqueCount="1607">
  <si>
    <t>Otras</t>
  </si>
  <si>
    <t>Combustible</t>
  </si>
  <si>
    <t>Valor</t>
  </si>
  <si>
    <t>Gas butano (kg)</t>
  </si>
  <si>
    <t>Datos generales de la organización</t>
  </si>
  <si>
    <t>Año de cálculo</t>
  </si>
  <si>
    <t xml:space="preserve"> </t>
  </si>
  <si>
    <t>No</t>
  </si>
  <si>
    <t>Tipo de Energía Renovable</t>
  </si>
  <si>
    <t>Instalaciones fijas</t>
  </si>
  <si>
    <t>A.- Agricultura, ganadería, silvicultura y pesca</t>
  </si>
  <si>
    <t>B.- Industrias extractivas</t>
  </si>
  <si>
    <t>C.- Industria manufacturera</t>
  </si>
  <si>
    <t>D.- Suministro de energía eléctrica, gas, vapor y aire acondicionado</t>
  </si>
  <si>
    <t>E.- Suministro de agua, actividades de saneamiento, gestión de residuos y descontaminación</t>
  </si>
  <si>
    <t>F.- Construcción</t>
  </si>
  <si>
    <t>G.- Comercio al por mayor y al por menor; reparación de vehículos de motor y motocicletas</t>
  </si>
  <si>
    <t>H.- Transporte y almacenamiento</t>
  </si>
  <si>
    <t>I.- Hostelería</t>
  </si>
  <si>
    <t>J.- Información y comunicaciones</t>
  </si>
  <si>
    <t>K.- Actividades financieras y de seguros</t>
  </si>
  <si>
    <t>L.- Actividades inmobiliarias</t>
  </si>
  <si>
    <t>M.- Actividades profesionales, científicas y técnicas</t>
  </si>
  <si>
    <t>N.- Actividades administrativas y servicios auxiliares</t>
  </si>
  <si>
    <t>O.- Administración pública y defensa; seguridad social obligatoria</t>
  </si>
  <si>
    <t>P.- Educación</t>
  </si>
  <si>
    <t>Q.- Actividades sanitarias y de servicios sociales</t>
  </si>
  <si>
    <t>R.- Actividades artísticas, recreativas y de entretenimiento</t>
  </si>
  <si>
    <t>S.- Otros servicios</t>
  </si>
  <si>
    <t>T.- Actividades de los hogares como empleadores de personal doméstico; actividades de los hogares como productores de bienes y servicios para uso propio</t>
  </si>
  <si>
    <t>U.- Actividades de organizaciones y organismos extraterritoriales</t>
  </si>
  <si>
    <t>Energía consumida / vendida (kWh)</t>
  </si>
  <si>
    <t>Valor numérico</t>
  </si>
  <si>
    <t>empleado</t>
  </si>
  <si>
    <t>E10 (l)</t>
  </si>
  <si>
    <t>E85 (l)</t>
  </si>
  <si>
    <t>Otros (ud)</t>
  </si>
  <si>
    <t>Informe final: Resultados</t>
  </si>
  <si>
    <t>1.</t>
  </si>
  <si>
    <t>2.</t>
  </si>
  <si>
    <t>3.</t>
  </si>
  <si>
    <t>4.</t>
  </si>
  <si>
    <t>5.</t>
  </si>
  <si>
    <t>6.</t>
  </si>
  <si>
    <t>7.</t>
  </si>
  <si>
    <t xml:space="preserve"> Dato numérico a introducir en las unidades indicadas</t>
  </si>
  <si>
    <t xml:space="preserve"> Dato a introducir entre los considerados en el desplegable</t>
  </si>
  <si>
    <t xml:space="preserve"> Dato de cumplimentación voluntaria</t>
  </si>
  <si>
    <t xml:space="preserve"> Resultado parcial de emisiones</t>
  </si>
  <si>
    <t xml:space="preserve"> Resultado total de emisiones</t>
  </si>
  <si>
    <t>1. Datos de la organización</t>
  </si>
  <si>
    <t>Comercializadora</t>
  </si>
  <si>
    <t>COMERCIALIZADORA LERSA , S.L.</t>
  </si>
  <si>
    <t>IBERDROLA GENERACION, S.A.U.</t>
  </si>
  <si>
    <t>LA UNION ELECTRO INDUSTRIAL, S.L. "UNIPERSONAL"</t>
  </si>
  <si>
    <t>FACTOR ENERGÍA, S.A.</t>
  </si>
  <si>
    <t>GDF SUEZ ESPAÑA, S.A.U.</t>
  </si>
  <si>
    <t>ALPIQ ENERGÍA ESPAÑA, S.A.U.</t>
  </si>
  <si>
    <t>UNION FENOSA COMERCIAL, S.L.</t>
  </si>
  <si>
    <t>GAS NATURAL COMERCIALIZADORA, S.A.</t>
  </si>
  <si>
    <t>GAS NATURAL SERVICIOS SDG, S.A.</t>
  </si>
  <si>
    <t>NATURGAS ENERGÍA COMERCIALIZADORA, S.A.U.</t>
  </si>
  <si>
    <t>ENÉRGYA VM GESTIÓN DE ENERGÍA, S.L.U.</t>
  </si>
  <si>
    <t>ACCIONA GREEN ENERGY DEVELOPMENTS, S.L.</t>
  </si>
  <si>
    <t>GEOATLANTER, S.L.</t>
  </si>
  <si>
    <t>GESTERNOVA, S.A.</t>
  </si>
  <si>
    <t>NEXUS RENOVABLES, S.L.</t>
  </si>
  <si>
    <t>HIDROELÉCTRICA EL CARMEN ENERGÍA, S.L.</t>
  </si>
  <si>
    <t>ENARA GESTIÓN Y MEDIACIÓN, S.L.</t>
  </si>
  <si>
    <t>SOM ENERGÍA, S.C.C.L.</t>
  </si>
  <si>
    <t>ZENCER, S. COOP. AND</t>
  </si>
  <si>
    <t>Por defecto</t>
  </si>
  <si>
    <t>Nombre de la organización</t>
  </si>
  <si>
    <t>Año  de cálculo</t>
  </si>
  <si>
    <t>R-404A</t>
  </si>
  <si>
    <t>R-407A</t>
  </si>
  <si>
    <t>R-407B</t>
  </si>
  <si>
    <t>R-407C</t>
  </si>
  <si>
    <t>R-407F</t>
  </si>
  <si>
    <t>R-410A</t>
  </si>
  <si>
    <t>R-410B</t>
  </si>
  <si>
    <t>R-413A</t>
  </si>
  <si>
    <t>R-417A</t>
  </si>
  <si>
    <t>R-417B</t>
  </si>
  <si>
    <t>R-422A</t>
  </si>
  <si>
    <t>R-422D</t>
  </si>
  <si>
    <t>R-424A</t>
  </si>
  <si>
    <t>R-426A</t>
  </si>
  <si>
    <t>R-427A</t>
  </si>
  <si>
    <t>R-428A</t>
  </si>
  <si>
    <t>R-434A</t>
  </si>
  <si>
    <t>R-437A</t>
  </si>
  <si>
    <t>R-438A</t>
  </si>
  <si>
    <t>R-442A</t>
  </si>
  <si>
    <t>R-507A</t>
  </si>
  <si>
    <t>R-125/143a/134a (44/52/4)</t>
  </si>
  <si>
    <t>R-32/125/134a (20/40/40)</t>
  </si>
  <si>
    <t xml:space="preserve">R-32/125/134a (10/70/20)  </t>
  </si>
  <si>
    <t>R-32/125/134a (23/25/52)</t>
  </si>
  <si>
    <t>R-32/125/134a (30/30/40)</t>
  </si>
  <si>
    <t xml:space="preserve">R-32/125 (50/50) </t>
  </si>
  <si>
    <t xml:space="preserve">R-32/125 (45/55) </t>
  </si>
  <si>
    <t>R-218/134a/600a (9/88/3)</t>
  </si>
  <si>
    <t>R-125/134a/600 (46,6/50/3,4)</t>
  </si>
  <si>
    <t>R-125/134a/600 (79/18,25/2,75)</t>
  </si>
  <si>
    <t>R-125/134a/600a (85,1/11,5/3,4)</t>
  </si>
  <si>
    <t>R-125/134a/600a (65,1/31,5/3,4)</t>
  </si>
  <si>
    <t>R-125/134a/600a/600/601a (50,5/47/0,9/1/0)</t>
  </si>
  <si>
    <t>R-134a/125/600/601a (93/5,1/1,3/0,6)</t>
  </si>
  <si>
    <t>R-32/125/143a/134a (15/25/10/50)</t>
  </si>
  <si>
    <t xml:space="preserve">R-125/143a/600a/290 (77,5/20/1,9/06)              </t>
  </si>
  <si>
    <t>R-125/143a/134a/600a (63,2/18/16/2,8)</t>
  </si>
  <si>
    <t>R-125/134a/600/601 (19,5/78,5/1,4/06)</t>
  </si>
  <si>
    <t>R-32/125/134a/600/601a (8,5/45/44,2/1,7/0,6)</t>
  </si>
  <si>
    <t>R-32/125/134a/152a/227ea (31/31/30/3/5)</t>
  </si>
  <si>
    <t>R-125/143a (50/50)</t>
  </si>
  <si>
    <t>Fórmula  química</t>
  </si>
  <si>
    <t>Varias comercializadoras</t>
  </si>
  <si>
    <t>AÑO 1</t>
  </si>
  <si>
    <t>AÑO 2</t>
  </si>
  <si>
    <t>HC AÑO 1</t>
  </si>
  <si>
    <t>Año 1</t>
  </si>
  <si>
    <t>AÑO</t>
  </si>
  <si>
    <t>Año 2</t>
  </si>
  <si>
    <t>RESULTADOS ABSOLUTOS AÑO DE CÁLCULO</t>
  </si>
  <si>
    <t>HC AÑO 2</t>
  </si>
  <si>
    <t xml:space="preserve">                                          DATOS GENERALES DE LA ORGANIZACIÓN                                                                             </t>
  </si>
  <si>
    <t>Mix 2013</t>
  </si>
  <si>
    <t>DERIVADOS ENERGÉTICOS PARA EL TRANSPORTE Y LA INDUSTRIA, S.A. (DETISA)</t>
  </si>
  <si>
    <r>
      <t>m</t>
    </r>
    <r>
      <rPr>
        <b/>
        <vertAlign val="superscript"/>
        <sz val="10"/>
        <color indexed="9"/>
        <rFont val="Arial Narrow"/>
        <family val="2"/>
      </rPr>
      <t>2</t>
    </r>
  </si>
  <si>
    <t>AXPO IBERIA, S.L.</t>
  </si>
  <si>
    <t>CEPSA GAS Y ELECTRICIDAD</t>
  </si>
  <si>
    <t>CLIDOM ENERGY, S.L.</t>
  </si>
  <si>
    <t>ELECTRICA SOLLERENSE, S.A.</t>
  </si>
  <si>
    <t>ENDESA GENERACIÓN, S.A.</t>
  </si>
  <si>
    <t>ENERCOLUZ ENERGÍA, S.L.</t>
  </si>
  <si>
    <t>ENERGY BY COGEN, S.L.</t>
  </si>
  <si>
    <t>GOIENER S.COOP</t>
  </si>
  <si>
    <t>HIDROELECTRICA DEL VALIRA, S.L.</t>
  </si>
  <si>
    <t>OLTEN-LLUM, S.L.</t>
  </si>
  <si>
    <t>UNIELÉCTRICA ENERGÍA, S.L.</t>
  </si>
  <si>
    <t>Mix 2012</t>
  </si>
  <si>
    <t>NATURGAS COMERCIALIZADORA, S.A.</t>
  </si>
  <si>
    <t>AE3000 AGENT COMERCIALITZADOR, S.L.</t>
  </si>
  <si>
    <t>Comercializadoras2012</t>
  </si>
  <si>
    <t>Comercializadoras2013</t>
  </si>
  <si>
    <t>AÑO DE CÁLCULO</t>
  </si>
  <si>
    <t>HFC-23</t>
  </si>
  <si>
    <t>HFC-32</t>
  </si>
  <si>
    <t>HFC-41</t>
  </si>
  <si>
    <t>HFC-43-10mee</t>
  </si>
  <si>
    <t>HFC-125</t>
  </si>
  <si>
    <t>HFC-134</t>
  </si>
  <si>
    <t>HFC-134a</t>
  </si>
  <si>
    <t>HFC-152a</t>
  </si>
  <si>
    <t>HFC-143</t>
  </si>
  <si>
    <t>HFC-143a</t>
  </si>
  <si>
    <t>HFC-227ea</t>
  </si>
  <si>
    <t>HFC-236fa</t>
  </si>
  <si>
    <t>HFC-245ca</t>
  </si>
  <si>
    <t>HFC-236cb</t>
  </si>
  <si>
    <t>HFC-236ea</t>
  </si>
  <si>
    <t>Nombre</t>
  </si>
  <si>
    <t>Fórmula química</t>
  </si>
  <si>
    <t>-</t>
  </si>
  <si>
    <t>HFC-152</t>
  </si>
  <si>
    <t>HFC-161</t>
  </si>
  <si>
    <t>Unidades</t>
  </si>
  <si>
    <t>NOMBRE DE LA ORGANIZACIÓN</t>
  </si>
  <si>
    <t>Sector de actividad</t>
  </si>
  <si>
    <t xml:space="preserve"> Tipo de equipo</t>
  </si>
  <si>
    <t>Lista tipo 
de ER</t>
  </si>
  <si>
    <t>Eólica</t>
  </si>
  <si>
    <t>Solar</t>
  </si>
  <si>
    <t>Geotérmica</t>
  </si>
  <si>
    <t>Hidráulica</t>
  </si>
  <si>
    <t>Otros</t>
  </si>
  <si>
    <t>C.I.F. / N.I.F.</t>
  </si>
  <si>
    <t>Versión</t>
  </si>
  <si>
    <t>V1</t>
  </si>
  <si>
    <t>V2</t>
  </si>
  <si>
    <t>Fecha de publicación en la web</t>
  </si>
  <si>
    <t xml:space="preserve">                                                                  REVISIONES DE LA CALCULADORA DE HUELLA DE CARBONO</t>
  </si>
  <si>
    <t>Revisiones</t>
  </si>
  <si>
    <t>V3</t>
  </si>
  <si>
    <r>
      <t xml:space="preserve">  Superficie</t>
    </r>
    <r>
      <rPr>
        <b/>
        <vertAlign val="superscript"/>
        <sz val="11"/>
        <color indexed="9"/>
        <rFont val="Arial Narrow"/>
        <family val="2"/>
      </rPr>
      <t xml:space="preserve"> </t>
    </r>
    <r>
      <rPr>
        <b/>
        <sz val="11"/>
        <color indexed="9"/>
        <rFont val="Arial Narrow"/>
        <family val="2"/>
      </rPr>
      <t>(m</t>
    </r>
    <r>
      <rPr>
        <b/>
        <vertAlign val="superscript"/>
        <sz val="11"/>
        <color indexed="9"/>
        <rFont val="Arial Narrow"/>
        <family val="2"/>
      </rPr>
      <t>2</t>
    </r>
    <r>
      <rPr>
        <b/>
        <sz val="11"/>
        <color indexed="9"/>
        <rFont val="Arial Narrow"/>
        <family val="2"/>
      </rPr>
      <t>)</t>
    </r>
  </si>
  <si>
    <t xml:space="preserve">  Nº de empleados</t>
  </si>
  <si>
    <t>ÍNDICE DE ACTIVIDAD</t>
  </si>
  <si>
    <t>AÑO 1:</t>
  </si>
  <si>
    <t>AÑO 2:</t>
  </si>
  <si>
    <t xml:space="preserve">AÑO DE
 CÁLCULO:    </t>
  </si>
  <si>
    <t>Comercializadoras2014</t>
  </si>
  <si>
    <t>Mix 2014</t>
  </si>
  <si>
    <t>Año de cálc.</t>
  </si>
  <si>
    <t>Emisiones absolutas (t CO2)</t>
  </si>
  <si>
    <t>Edificio</t>
  </si>
  <si>
    <t xml:space="preserve">Nombre sede </t>
  </si>
  <si>
    <t>Nombres únicos</t>
  </si>
  <si>
    <t>Índice de actividad</t>
  </si>
  <si>
    <t>Año</t>
  </si>
  <si>
    <t>Unión nombres únicos</t>
  </si>
  <si>
    <t>Emisiones relativas (t CO2/ud)</t>
  </si>
  <si>
    <t>Emisiones relativas (t CO2/m2)</t>
  </si>
  <si>
    <t>Emisiones relativas (t CO2/empleado)</t>
  </si>
  <si>
    <t>m2</t>
  </si>
  <si>
    <t>empleados</t>
  </si>
  <si>
    <t>AGENTE DEL MERCADO ELÉCTRICO, S.A.</t>
  </si>
  <si>
    <t>AURA ENERGÍA, S.L.</t>
  </si>
  <si>
    <t>AVANZALIA ENERGÍA COMERCIALIZADORA, S.A.</t>
  </si>
  <si>
    <t>CEPSA GAS Y ELECTRICIDAD, S.A.</t>
  </si>
  <si>
    <t>CIDE HCENERGÍA S.A.</t>
  </si>
  <si>
    <t>ENEL GREEN POWER ESPAÑA, S.L.</t>
  </si>
  <si>
    <t>GDF SUEZ ENERGÍA ESPAÑA, S.A.U.</t>
  </si>
  <si>
    <t>IBERDROLA CLIENTES, S.A.U.</t>
  </si>
  <si>
    <t>ON DEMAND FACILITIES, S.L.</t>
  </si>
  <si>
    <t>THE YELLOW ENERGY, S.L.</t>
  </si>
  <si>
    <t>UNIELÉCTRICA ENERGÍA, S.A.</t>
  </si>
  <si>
    <t xml:space="preserve">                                          INFORMACIÓN ADICIONAL - INSTALACIONES PROPIAS DE ENERGÍA RENOVABLE</t>
  </si>
  <si>
    <t xml:space="preserve">                                          INFORME FINAL: RESULTADOS</t>
  </si>
  <si>
    <t>Fórmula Comercializadoras por año</t>
  </si>
  <si>
    <t>Fórmula Mix Comercializadoras por año</t>
  </si>
  <si>
    <t>V4</t>
  </si>
  <si>
    <t>V0</t>
  </si>
  <si>
    <t>V5</t>
  </si>
  <si>
    <t>V6</t>
  </si>
  <si>
    <t>Comercializadoras2015</t>
  </si>
  <si>
    <t>Mix 2015</t>
  </si>
  <si>
    <t>ALDRO ENERGÍA Y SOLUCIONES, S.L.U.</t>
  </si>
  <si>
    <t>ANOTHER ENERGY OPTION, S.L.</t>
  </si>
  <si>
    <t>AUDAX ENERGÍA, S.L.U.</t>
  </si>
  <si>
    <t>BASSOLS ENERGÍA COMERCIAL, S.L.</t>
  </si>
  <si>
    <t>COMERCIALIZADORA ZERO ELECTRUM, S.L.</t>
  </si>
  <si>
    <t>COMPAÑÍA ESCANDINAVA DE ELECTRICIDAD EN ESPAÑA, S.L.</t>
  </si>
  <si>
    <t>COOPERATIVA ELECTRICA DE CASTELLAR, S.C.V.</t>
  </si>
  <si>
    <t>DREUE ELECTRIC, S.L.</t>
  </si>
  <si>
    <t>ELECTRICA DE CHERA, S.C.V.</t>
  </si>
  <si>
    <t>ELECTRICA DE GUADASSUAR COOP. V.</t>
  </si>
  <si>
    <t>ELÉCTRICA DE MELIANA, S.C.V.</t>
  </si>
  <si>
    <t>ELÉCTRICA DE SOT DE CHERA S. COOP.V.</t>
  </si>
  <si>
    <t>ELÉCTRICA DE VINALESA, S.L.U.</t>
  </si>
  <si>
    <t>EMASP, S. COOP.</t>
  </si>
  <si>
    <t>ENERGY STROM XXI, S.L.</t>
  </si>
  <si>
    <t>ENERGÍA COLECTIVA, S.L.</t>
  </si>
  <si>
    <t>ENERPLUS ENERGÍA, S.A.</t>
  </si>
  <si>
    <t>INICIATIVA E. NOVA, S.L.</t>
  </si>
  <si>
    <t>LIGHT UP, S.L.</t>
  </si>
  <si>
    <t>LUCI MUNDI ENERGÍA, S.L.</t>
  </si>
  <si>
    <t>PROT ENERGÍA COMERCIALIZACIÓN, S.L.</t>
  </si>
  <si>
    <t>RENEWABLE VENTURES, S.L.</t>
  </si>
  <si>
    <t>SAMPOL INGENIERÍA Y OBRAS, S.A.</t>
  </si>
  <si>
    <t>SUMINISTROS ESPECIALES ALGINETENSES COOP. V.</t>
  </si>
  <si>
    <t>SYDER COMERCIALIZADORA VERDE, S.L.</t>
  </si>
  <si>
    <t>TELEFÓNICA SOLUCIONES DE INFORMÁTICA Y COMUNICACIONES DE ESPAÑA, S.A.U.</t>
  </si>
  <si>
    <t>WATIUM, S.L.</t>
  </si>
  <si>
    <r>
      <t>Pestaña</t>
    </r>
    <r>
      <rPr>
        <b/>
        <sz val="11"/>
        <rFont val="Arial Narrow"/>
        <family val="2"/>
      </rPr>
      <t xml:space="preserve"> "Factores de emisión"</t>
    </r>
    <r>
      <rPr>
        <sz val="11"/>
        <rFont val="Arial Narrow"/>
        <family val="2"/>
      </rPr>
      <t>: actualización de los valores de los factores de emisión y de los PCI a partir del último</t>
    </r>
    <r>
      <rPr>
        <i/>
        <sz val="11"/>
        <rFont val="Arial Narrow"/>
        <family val="2"/>
      </rPr>
      <t xml:space="preserve"> Inventario de emisiones de gases de efecto invernadero de España. Años 1990-2012.</t>
    </r>
  </si>
  <si>
    <r>
      <t>Pestaña</t>
    </r>
    <r>
      <rPr>
        <b/>
        <sz val="11"/>
        <rFont val="Arial Narrow"/>
        <family val="2"/>
      </rPr>
      <t xml:space="preserve"> "Factores de emisión"</t>
    </r>
    <r>
      <rPr>
        <sz val="11"/>
        <rFont val="Arial Narrow"/>
        <family val="2"/>
      </rPr>
      <t xml:space="preserve">: corrección del valor del mix eléctrico en el año 2014 para las comercializadoras: Enérgya VM Gestión de energía, S.L.U. e Iberdrola Clientes, S.A.U.
</t>
    </r>
    <r>
      <rPr>
        <b/>
        <sz val="11"/>
        <rFont val="Arial Narrow"/>
        <family val="2"/>
      </rPr>
      <t xml:space="preserve">Unidades </t>
    </r>
    <r>
      <rPr>
        <sz val="11"/>
        <rFont val="Arial Narrow"/>
        <family val="2"/>
      </rPr>
      <t>en las que se expresan los resultados (t CO</t>
    </r>
    <r>
      <rPr>
        <vertAlign val="subscript"/>
        <sz val="11"/>
        <rFont val="Arial Narrow"/>
        <family val="2"/>
      </rPr>
      <t>2</t>
    </r>
    <r>
      <rPr>
        <sz val="11"/>
        <rFont val="Arial Narrow"/>
        <family val="2"/>
      </rPr>
      <t xml:space="preserve"> - t CO</t>
    </r>
    <r>
      <rPr>
        <vertAlign val="subscript"/>
        <sz val="11"/>
        <rFont val="Arial Narrow"/>
        <family val="2"/>
      </rPr>
      <t>2</t>
    </r>
    <r>
      <rPr>
        <sz val="11"/>
        <rFont val="Arial Narrow"/>
        <family val="2"/>
      </rPr>
      <t xml:space="preserve"> eq)</t>
    </r>
  </si>
  <si>
    <r>
      <t xml:space="preserve">Pestaña </t>
    </r>
    <r>
      <rPr>
        <b/>
        <sz val="11"/>
        <rFont val="Arial Narrow"/>
        <family val="2"/>
      </rPr>
      <t>"Datos generales organización"</t>
    </r>
    <r>
      <rPr>
        <sz val="11"/>
        <rFont val="Arial Narrow"/>
        <family val="2"/>
      </rPr>
      <t xml:space="preserve">: se solicita un único índice de actividad y, de forma independiente y voluntaria, se solicitan los valores de superficie y nº de empleados de la organización.
Pestaña </t>
    </r>
    <r>
      <rPr>
        <b/>
        <sz val="11"/>
        <rFont val="Arial Narrow"/>
        <family val="2"/>
      </rPr>
      <t>"Combustibles fósiles"</t>
    </r>
    <r>
      <rPr>
        <sz val="11"/>
        <rFont val="Arial Narrow"/>
        <family val="2"/>
      </rPr>
      <t>: se limita a 3 el número de decimales de los factores de emisión y se corrigen las unidades en las que se expresan los resultados.
Pestaña "</t>
    </r>
    <r>
      <rPr>
        <b/>
        <sz val="11"/>
        <rFont val="Arial Narrow"/>
        <family val="2"/>
      </rPr>
      <t>Fluorados</t>
    </r>
    <r>
      <rPr>
        <sz val="11"/>
        <rFont val="Arial Narrow"/>
        <family val="2"/>
      </rPr>
      <t>": corrección del valor del PCG del preparado R407 C.
Pestaña "</t>
    </r>
    <r>
      <rPr>
        <b/>
        <sz val="11"/>
        <rFont val="Arial Narrow"/>
        <family val="2"/>
      </rPr>
      <t>Electricidad</t>
    </r>
    <r>
      <rPr>
        <sz val="11"/>
        <rFont val="Arial Narrow"/>
        <family val="2"/>
      </rPr>
      <t>": se incluye la opción "</t>
    </r>
    <r>
      <rPr>
        <i/>
        <sz val="11"/>
        <rFont val="Arial Narrow"/>
        <family val="2"/>
      </rPr>
      <t>Otras</t>
    </r>
    <r>
      <rPr>
        <sz val="11"/>
        <rFont val="Arial Narrow"/>
        <family val="2"/>
      </rPr>
      <t>" en el listado de las comercializadoras de electricidad y se modifica el orden de las columnas.
Pestaña "</t>
    </r>
    <r>
      <rPr>
        <b/>
        <sz val="11"/>
        <rFont val="Arial Narrow"/>
        <family val="2"/>
      </rPr>
      <t>Resultados</t>
    </r>
    <r>
      <rPr>
        <sz val="11"/>
        <rFont val="Arial Narrow"/>
        <family val="2"/>
      </rPr>
      <t>": se modifican las unidades en que se expresan los valores relativos.
Pestaña "</t>
    </r>
    <r>
      <rPr>
        <b/>
        <sz val="11"/>
        <rFont val="Arial Narrow"/>
        <family val="2"/>
      </rPr>
      <t>Factores de emisión</t>
    </r>
    <r>
      <rPr>
        <sz val="11"/>
        <rFont val="Arial Narrow"/>
        <family val="2"/>
      </rPr>
      <t>": se incluyen los factores relativos al año 2014.
Se ofrece la opción de desglosar la información por</t>
    </r>
    <r>
      <rPr>
        <b/>
        <sz val="11"/>
        <rFont val="Arial Narrow"/>
        <family val="2"/>
      </rPr>
      <t xml:space="preserve"> sedes</t>
    </r>
    <r>
      <rPr>
        <sz val="11"/>
        <rFont val="Arial Narrow"/>
        <family val="2"/>
      </rPr>
      <t xml:space="preserve"> en cuyo caso pueden obtenerse los resultados también desglosados.
Permite calcular la huella de carbono para el año </t>
    </r>
    <r>
      <rPr>
        <b/>
        <sz val="11"/>
        <rFont val="Arial Narrow"/>
        <family val="2"/>
      </rPr>
      <t>2014</t>
    </r>
    <r>
      <rPr>
        <sz val="11"/>
        <rFont val="Arial Narrow"/>
        <family val="2"/>
      </rPr>
      <t>.</t>
    </r>
  </si>
  <si>
    <r>
      <t>Pestaña</t>
    </r>
    <r>
      <rPr>
        <b/>
        <sz val="11"/>
        <rFont val="Arial Narrow"/>
        <family val="2"/>
      </rPr>
      <t xml:space="preserve"> "Resultados"</t>
    </r>
    <r>
      <rPr>
        <sz val="11"/>
        <rFont val="Arial Narrow"/>
        <family val="2"/>
      </rPr>
      <t>: corrección de las unidades en las que se expresan las emisiones totales derivadas de las fugas de gases fluorados.</t>
    </r>
  </si>
  <si>
    <r>
      <t>Pestaña "</t>
    </r>
    <r>
      <rPr>
        <b/>
        <sz val="11"/>
        <rFont val="Arial Narrow"/>
        <family val="2"/>
      </rPr>
      <t>Resultados</t>
    </r>
    <r>
      <rPr>
        <sz val="11"/>
        <rFont val="Arial Narrow"/>
        <family val="2"/>
      </rPr>
      <t>": se modifica el número de decimales en que se expresan los resultados.
Pestaña "</t>
    </r>
    <r>
      <rPr>
        <b/>
        <sz val="11"/>
        <rFont val="Arial Narrow"/>
        <family val="2"/>
      </rPr>
      <t>Factores de Emisión</t>
    </r>
    <r>
      <rPr>
        <sz val="11"/>
        <rFont val="Arial Narrow"/>
        <family val="2"/>
      </rPr>
      <t>": se sustituyen los valores de los Potenciales de calentamiento global de los preparados más comunes indicados en el Tercer Informe de Evaluación del IPCC, por los que aparecen en el Cuarto Informe de Evaluación del IPCC.
Pestaña</t>
    </r>
    <r>
      <rPr>
        <b/>
        <sz val="11"/>
        <rFont val="Arial Narrow"/>
        <family val="2"/>
      </rPr>
      <t xml:space="preserve"> "Revisiones calculadora"</t>
    </r>
    <r>
      <rPr>
        <sz val="11"/>
        <rFont val="Arial Narrow"/>
        <family val="2"/>
      </rPr>
      <t>: Se añade esta pestaña que anteriormente no existía.</t>
    </r>
  </si>
  <si>
    <r>
      <t>Pestaña</t>
    </r>
    <r>
      <rPr>
        <b/>
        <sz val="11"/>
        <rFont val="Arial Narrow"/>
        <family val="2"/>
      </rPr>
      <t xml:space="preserve"> "Combustibles fósiles"</t>
    </r>
    <r>
      <rPr>
        <sz val="11"/>
        <rFont val="Arial Narrow"/>
        <family val="2"/>
      </rPr>
      <t xml:space="preserve">: en el apartado "Desplazamientos - Opción B1", corrección de una de las celdas en la que no aparecía el factor de emisión correspondiente al combustible seleccionado.
Pestaña </t>
    </r>
    <r>
      <rPr>
        <b/>
        <sz val="11"/>
        <rFont val="Arial Narrow"/>
        <family val="2"/>
      </rPr>
      <t>"Fluorados</t>
    </r>
    <r>
      <rPr>
        <sz val="11"/>
        <rFont val="Arial Narrow"/>
        <family val="2"/>
      </rPr>
      <t xml:space="preserve">": se añade una nota relativa al momento en que se registran las emisiones de gases fluorados.
Pestaña </t>
    </r>
    <r>
      <rPr>
        <b/>
        <sz val="11"/>
        <rFont val="Arial Narrow"/>
        <family val="2"/>
      </rPr>
      <t>"Factores de emisión"</t>
    </r>
    <r>
      <rPr>
        <sz val="11"/>
        <rFont val="Arial Narrow"/>
        <family val="2"/>
      </rPr>
      <t xml:space="preserve">: actualización de los valores de los factores de emisión y de los PCI a partir del último </t>
    </r>
    <r>
      <rPr>
        <i/>
        <sz val="11"/>
        <rFont val="Arial Narrow"/>
        <family val="2"/>
      </rPr>
      <t xml:space="preserve">Inventario de emisiones de gases de efecto invernadero de España. Años 1990-2014. </t>
    </r>
    <r>
      <rPr>
        <sz val="11"/>
        <rFont val="Arial Narrow"/>
        <family val="2"/>
      </rPr>
      <t>Se añaden los factores de los mix eléctricos según comercializadoras del año 2015.</t>
    </r>
  </si>
  <si>
    <t>V7</t>
  </si>
  <si>
    <t>Gasóleo C (l)</t>
  </si>
  <si>
    <t>Coque de petróleo (kg)</t>
  </si>
  <si>
    <r>
      <t xml:space="preserve">Pestaña </t>
    </r>
    <r>
      <rPr>
        <b/>
        <sz val="11"/>
        <rFont val="Arial Narrow"/>
        <family val="2"/>
      </rPr>
      <t>"Factores de emisión"</t>
    </r>
    <r>
      <rPr>
        <sz val="11"/>
        <rFont val="Arial Narrow"/>
        <family val="2"/>
      </rPr>
      <t xml:space="preserve">: corrección de los factores de emisión y de los PCI de 2015 en función de las correcciones publicadas por el </t>
    </r>
    <r>
      <rPr>
        <i/>
        <sz val="11"/>
        <rFont val="Arial Narrow"/>
        <family val="2"/>
      </rPr>
      <t xml:space="preserve">Inventario de emisiones de gases de efecto invernadero de España. Años 1990-2014.
</t>
    </r>
    <r>
      <rPr>
        <sz val="11"/>
        <rFont val="Arial Narrow"/>
        <family val="2"/>
      </rPr>
      <t>Actualizaciones en base a las</t>
    </r>
    <r>
      <rPr>
        <i/>
        <sz val="11"/>
        <rFont val="Arial Narrow"/>
        <family val="2"/>
      </rPr>
      <t xml:space="preserve"> Directrices del IPCC para los Inventarios nacionales de gases de efecto invernadero de 2006.</t>
    </r>
  </si>
  <si>
    <t>V8</t>
  </si>
  <si>
    <r>
      <t xml:space="preserve">Pestaña </t>
    </r>
    <r>
      <rPr>
        <b/>
        <sz val="11"/>
        <rFont val="Arial Narrow"/>
        <family val="2"/>
      </rPr>
      <t>"Factores de emisión"</t>
    </r>
    <r>
      <rPr>
        <sz val="11"/>
        <rFont val="Arial Narrow"/>
        <family val="2"/>
      </rPr>
      <t>: corrección de los factores de emisión del gas natural, el GNC y el GNL.</t>
    </r>
  </si>
  <si>
    <t>B10 (l)</t>
  </si>
  <si>
    <t>Comercializadoras2016</t>
  </si>
  <si>
    <t>Mix 2016</t>
  </si>
  <si>
    <t>Comercializadoras2019</t>
  </si>
  <si>
    <t>Comercializadora escogida</t>
  </si>
  <si>
    <t>Fórmula FE</t>
  </si>
  <si>
    <t>Fórmula Emisiones</t>
  </si>
  <si>
    <t>emisiones</t>
  </si>
  <si>
    <t>edificio</t>
  </si>
  <si>
    <t>6_Resultados</t>
  </si>
  <si>
    <t>Nombre organización</t>
  </si>
  <si>
    <t>Sector actividad</t>
  </si>
  <si>
    <t>Resultado huella 1+2</t>
  </si>
  <si>
    <t>Celda vacía</t>
  </si>
  <si>
    <t>AÑO 3</t>
  </si>
  <si>
    <t>Año 3</t>
  </si>
  <si>
    <t>AÑO 3:</t>
  </si>
  <si>
    <t>HC AÑO 3</t>
  </si>
  <si>
    <r>
      <rPr>
        <b/>
        <sz val="12"/>
        <color indexed="9"/>
        <rFont val="Arial Narrow"/>
        <family val="2"/>
      </rPr>
      <t xml:space="preserve">HC </t>
    </r>
    <r>
      <rPr>
        <b/>
        <sz val="10"/>
        <color indexed="9"/>
        <rFont val="Arial Narrow"/>
        <family val="2"/>
      </rPr>
      <t>año de cálculo</t>
    </r>
  </si>
  <si>
    <r>
      <t xml:space="preserve">AÑO </t>
    </r>
    <r>
      <rPr>
        <b/>
        <sz val="10"/>
        <color indexed="9"/>
        <rFont val="Arial Narrow"/>
        <family val="2"/>
      </rPr>
      <t>de cálculo</t>
    </r>
  </si>
  <si>
    <t>V9</t>
  </si>
  <si>
    <t>Evolución</t>
  </si>
  <si>
    <t>Resultados por sedes</t>
  </si>
  <si>
    <t>No extender</t>
  </si>
  <si>
    <t>Extender desde aquí</t>
  </si>
  <si>
    <t>AÑO de cálculo</t>
  </si>
  <si>
    <t>Revisiones de la calculadora</t>
  </si>
  <si>
    <t>8.</t>
  </si>
  <si>
    <r>
      <t xml:space="preserve">Edificio / Sede </t>
    </r>
    <r>
      <rPr>
        <b/>
        <vertAlign val="superscript"/>
        <sz val="10"/>
        <color indexed="9"/>
        <rFont val="Arial Narrow"/>
        <family val="2"/>
      </rPr>
      <t>(1)</t>
    </r>
  </si>
  <si>
    <t>ACCIÓN ENERGÍA COMERCIALIZADORA, S.L.</t>
  </si>
  <si>
    <t>ADEINNOVA ENERGÍA, S.L.U.</t>
  </si>
  <si>
    <t>AGRI-ENERGÍA, S.A.</t>
  </si>
  <si>
    <t>AQUÍ ENERGÍA, S.L.</t>
  </si>
  <si>
    <t>BETA RENOWABLE GROUP, S.A.</t>
  </si>
  <si>
    <t xml:space="preserve">CEMOI ELECTRICITE, S.L. </t>
  </si>
  <si>
    <t>COMERCIALIZADORA ELÉCTRICA DE CADIZ, S.A.</t>
  </si>
  <si>
    <t>COMPAÑÍA LUMISA ENERGÍAS, S.L.</t>
  </si>
  <si>
    <t>COOPERATIVA ELÉCTRICA DE CASTELLAR, S.C.V.</t>
  </si>
  <si>
    <t>COOPERATIVA ELÉCTRICA BENÉFICA CATRALENSE, COOP. V.</t>
  </si>
  <si>
    <t>COOPERATIVA ELÉCTRICA BENÉFICA SAN FRANCISCO DE ASÍS, COOP. V.</t>
  </si>
  <si>
    <t>COOPERATIVA ELÉCTRICA-BENÉFICA ALBATERENSE, COOP.V.</t>
  </si>
  <si>
    <t>DAIMUZ ENERGÍA, S.L.</t>
  </si>
  <si>
    <t>DRK ENERGY, S.L.</t>
  </si>
  <si>
    <t>EDP COMERCIALIZADORA, S.A.U.</t>
  </si>
  <si>
    <t>EDP Energía S.A.U.</t>
  </si>
  <si>
    <t>ELECNOVA SIGLO XXI, S.L.</t>
  </si>
  <si>
    <t>ELÉCTRICA ALBATERENSE, S.L.</t>
  </si>
  <si>
    <t>ELÉCTRICA ALGIMIA DE ALFARA, S.COOP.V.</t>
  </si>
  <si>
    <t>ELÉCTRICA CATRALENSE, S.L.</t>
  </si>
  <si>
    <t>ELÉCTRICA DE CHERA, S.C.V.</t>
  </si>
  <si>
    <t>ELÉCTRICA DE GUADASSUAR COOP. V.</t>
  </si>
  <si>
    <t>ELÉCTRICA DIRECTA ENERGÍA, S.L.</t>
  </si>
  <si>
    <t>ELÉCTRICA SOLLERENSE, S.A.</t>
  </si>
  <si>
    <t>ELECTRODISTRIBUIDORA DE FUERZA Y ALUMBRADO CASABLANCA, S. COOP.V.</t>
  </si>
  <si>
    <t>ELYGAS POWER, S.L.</t>
  </si>
  <si>
    <t>ELÉCTRICA DEL POZO, S.COOP.MAD.</t>
  </si>
  <si>
    <t>ELÉCTRICA NTRA. SRA. DE GRACIA SDAD. COOP. VALENCIANA</t>
  </si>
  <si>
    <t>ENERGEA SAVING ENERGY, S.L.</t>
  </si>
  <si>
    <t>ENERGY TRADER SOLUTIONS, S.L.</t>
  </si>
  <si>
    <t>ENERGÍA DLR COMERCIALIZADORA, S.L.</t>
  </si>
  <si>
    <t>ENGIE ESPAÑA, S.L.U.</t>
  </si>
  <si>
    <t>ESTABANELL Y PAHISA MERCATOR, S.A.</t>
  </si>
  <si>
    <t>ESTRATEGIAS ELÉCTRICAS INTEGRALES, S.A.</t>
  </si>
  <si>
    <t>EXPORT INNOVATION GROUP S.L.</t>
  </si>
  <si>
    <t>FLUIDO ELÉCTRICO MUSEROS, SCV</t>
  </si>
  <si>
    <t>FOENER COMERCIALIZACIÓN, S.L.U.</t>
  </si>
  <si>
    <t>FUSIONA COMERCIALIZADORA, S.A.</t>
  </si>
  <si>
    <t>GAOLANIA SERVICIOS, S.L.</t>
  </si>
  <si>
    <t>GEO ALTERNATIVA, S.L.</t>
  </si>
  <si>
    <t>GIGABUSINESS, S.L.</t>
  </si>
  <si>
    <t>GLOBAL BIOSFERA PROTEC, S.L.</t>
  </si>
  <si>
    <t>HIDROELÉCTRICA DEL VALIRA, S.L.</t>
  </si>
  <si>
    <t>LONJAS TECNOLOGIA, S.A.</t>
  </si>
  <si>
    <t>LUVON ENERGÍA, S.L.</t>
  </si>
  <si>
    <t>NINOBE SERVICIOS ENERGÉTICOS, S.L.</t>
  </si>
  <si>
    <t>NOBE SOLUCIONES Y ENERGÍA</t>
  </si>
  <si>
    <t>NOSA ENERXIA SOCIEDADE COOP GALEGA</t>
  </si>
  <si>
    <t>ODF ENERGÍA LIBRE COMERCIALIZADORA, S.L.</t>
  </si>
  <si>
    <t>ON DEMAND FACILITIES, S.L.U.</t>
  </si>
  <si>
    <t>PEPEENERGY</t>
  </si>
  <si>
    <t>PHOTON GESTION</t>
  </si>
  <si>
    <t>PULSAR SERVICIOS ENERGÉTICOS,</t>
  </si>
  <si>
    <t>RONDA OESTE ENERGÍA, S.L.</t>
  </si>
  <si>
    <t>SUNAIR ONE ENERGY, S.L.</t>
  </si>
  <si>
    <t>TRADE UNIVERSAL ENERGY, S.A.</t>
  </si>
  <si>
    <t>UNIC GLOBAL-LOGISTICS S.L.</t>
  </si>
  <si>
    <t>V3J INGENIERIA Y SERVICIOS, S.L.</t>
  </si>
  <si>
    <t>VIESGO ENERGíA, S.L.</t>
  </si>
  <si>
    <t>WIND TO MARKET, S.A.</t>
  </si>
  <si>
    <t>Aumento</t>
  </si>
  <si>
    <t>Reducción</t>
  </si>
  <si>
    <r>
      <t xml:space="preserve">Pestaña </t>
    </r>
    <r>
      <rPr>
        <b/>
        <sz val="11"/>
        <rFont val="Arial Narrow"/>
        <family val="2"/>
      </rPr>
      <t>"Datos generales de la organización"</t>
    </r>
    <r>
      <rPr>
        <sz val="11"/>
        <rFont val="Arial Narrow"/>
        <family val="2"/>
      </rPr>
      <t xml:space="preserve">: inclusión de un año más.
Pestaña </t>
    </r>
    <r>
      <rPr>
        <b/>
        <sz val="11"/>
        <rFont val="Arial Narrow"/>
        <family val="2"/>
      </rPr>
      <t>"Resultados"</t>
    </r>
    <r>
      <rPr>
        <sz val="11"/>
        <rFont val="Arial Narrow"/>
        <family val="2"/>
      </rPr>
      <t xml:space="preserve">: inclusión de un año más para la comparación de la media del ratio de emisiones de dos trienios.
Pestaña </t>
    </r>
    <r>
      <rPr>
        <b/>
        <sz val="11"/>
        <rFont val="Arial Narrow"/>
        <family val="2"/>
      </rPr>
      <t>"Factores de emisión"</t>
    </r>
    <r>
      <rPr>
        <sz val="11"/>
        <rFont val="Arial Narrow"/>
        <family val="2"/>
      </rPr>
      <t xml:space="preserve">: corrección del PCG del R-417A, incorporación de los factores de emisión para el año 2016 (los factores de los mix eléctricos son provisionales) y actualización de los factores de emisión y los PCI para toda serie la histórica en base a las </t>
    </r>
    <r>
      <rPr>
        <i/>
        <sz val="11"/>
        <rFont val="Arial Narrow"/>
        <family val="2"/>
      </rPr>
      <t>Directrices del IPCC para los Inventarios nacionales de gases de efecto invernadero de 2006</t>
    </r>
    <r>
      <rPr>
        <sz val="11"/>
        <rFont val="Arial Narrow"/>
        <family val="2"/>
      </rPr>
      <t>.</t>
    </r>
  </si>
  <si>
    <t>Gasolina (l)</t>
  </si>
  <si>
    <t>V10</t>
  </si>
  <si>
    <t>Comercializadoras2017</t>
  </si>
  <si>
    <t>Mix 2017</t>
  </si>
  <si>
    <t>V11</t>
  </si>
  <si>
    <r>
      <t xml:space="preserve">Pestaña </t>
    </r>
    <r>
      <rPr>
        <b/>
        <sz val="11"/>
        <rFont val="Arial Narrow"/>
        <family val="2"/>
      </rPr>
      <t>"Fluorados"</t>
    </r>
    <r>
      <rPr>
        <sz val="11"/>
        <rFont val="Arial Narrow"/>
        <family val="2"/>
      </rPr>
      <t xml:space="preserve">: inclusión de posibilidad de introducir 0,0 kg de refrigerante recargado.
Pestaña </t>
    </r>
    <r>
      <rPr>
        <b/>
        <sz val="11"/>
        <rFont val="Arial Narrow"/>
        <family val="2"/>
      </rPr>
      <t>"Factores de emisión"</t>
    </r>
    <r>
      <rPr>
        <sz val="11"/>
        <rFont val="Arial Narrow"/>
        <family val="2"/>
      </rPr>
      <t xml:space="preserve">: se dan por definitivos los factores de los mix eléctricos de las comercializadoras que disponen de GdO y que han estado operativas durante el año 2016. </t>
    </r>
  </si>
  <si>
    <t>En el caso de haber calculado la huella de carbono de su organización para otros años anteriores, indique a continuación cuáles son y los valores de huella de carbono de alcance 1+2 obtenidos. Comience a introducir los datos por el AÑO 1.</t>
  </si>
  <si>
    <r>
      <t xml:space="preserve">Pestaña </t>
    </r>
    <r>
      <rPr>
        <b/>
        <sz val="11"/>
        <rFont val="Arial Narrow"/>
        <family val="2"/>
      </rPr>
      <t>"Factores de emisión"</t>
    </r>
    <r>
      <rPr>
        <sz val="11"/>
        <rFont val="Arial Narrow"/>
        <family val="2"/>
      </rPr>
      <t>: se incorporan los factores de emisión para el año 2017 y se añade el gasóleo B como posible combustible de instalaciones fijas. Se corrigen los valores del PCG de los preparados R-407B, R-407F y R-442A.</t>
    </r>
  </si>
  <si>
    <t>APELES ELECTRICIDAD, S.L.</t>
  </si>
  <si>
    <t>AUSARTA PRIMA, S.L.</t>
  </si>
  <si>
    <t>COMERCIALIZADORA ELÉCTRICA TALAYUELAS, S.L.</t>
  </si>
  <si>
    <t>COOPERATIVA VALENCIANA ELECTRODISTRIBUIDORA DE FUERZA Y ALUMBRADO SERRALLO, S.Coop.V.</t>
  </si>
  <si>
    <t>ECOFUTURA LUZ ENERGÍA, S.L.</t>
  </si>
  <si>
    <t>EDP ENERGÍA S.A.U.</t>
  </si>
  <si>
    <t>GAS NATURAL FENOSA RENOVABLES, S.L.U.</t>
  </si>
  <si>
    <t>IM3 ENERGÍA, S.L.</t>
  </si>
  <si>
    <t>KILOWATIOS VERDES, S.L.</t>
  </si>
  <si>
    <t>LUBALOO, S.L.</t>
  </si>
  <si>
    <t>NUEVA COMERCIALIZADORA ESPAÑOLA, S.L.</t>
  </si>
  <si>
    <t>PETRO NAVARRA, S.L.</t>
  </si>
  <si>
    <t>VIESGO ENERGÍA, S.L.</t>
  </si>
  <si>
    <t xml:space="preserve">A-DOS ENERGíA, S.L. </t>
  </si>
  <si>
    <t>INTEGRACIÓN EUROPEA DE ENERGÍA, S.A.U.</t>
  </si>
  <si>
    <t xml:space="preserve">ASAL DE ENERGÍA, S.L. </t>
  </si>
  <si>
    <t>ACSOL ENERGÍA GLOBAL, S.A.</t>
  </si>
  <si>
    <t>ALCANZIA ENERGÍA, S.L.</t>
  </si>
  <si>
    <t>COMERCIALIZADORA ELÉCTRICA DE CÁDIZ, S.A.</t>
  </si>
  <si>
    <t>COX ENERGÍA COMERCIALIZADORA ESPAÑA, S.L.U.</t>
  </si>
  <si>
    <t>CYE ENERGÍA, S.L.</t>
  </si>
  <si>
    <t>DISA ENERGÍA ELÉCTRICA, S.L.U.</t>
  </si>
  <si>
    <t>ELÉCTRICA DE GUIXES ENERG¿A, S.L.</t>
  </si>
  <si>
    <t>EMPRESA DE ALUMBRADO ELÉCTRICO DE CEUTA, S.A.</t>
  </si>
  <si>
    <t>ENDESA ENERGÍA, S.A.</t>
  </si>
  <si>
    <t>GALP ENERGÍA ESPAÑA S.A.U.</t>
  </si>
  <si>
    <t>GNERA ENERGÍA Y TECNOLOGÍA, S.L.</t>
  </si>
  <si>
    <t>INDEXO ENERGÍA, S.L.</t>
  </si>
  <si>
    <t>INTEGRACIÓN EUROPEA DE ENERGÍA SUR, S.L.</t>
  </si>
  <si>
    <t>LA UNIÓN ELECTRO INDUSTRIAL, S.L.U.</t>
  </si>
  <si>
    <t>PETRONIEVES ENERGÍA 1, S.L.</t>
  </si>
  <si>
    <t>PHOTON GESTIÓN</t>
  </si>
  <si>
    <t>PULSAR SERVICIOS ENERGÉTICOS, S.L.</t>
  </si>
  <si>
    <t>SUMINISTRADORA ELÉCTRICA VIENTOS ALISIOS DE LANZAROTE, S.L.</t>
  </si>
  <si>
    <t>SWAP ENERGÍA, S.A.</t>
  </si>
  <si>
    <t>R-449A</t>
  </si>
  <si>
    <t>R-32/R-125/HFO-1234yf/R-134a (24,3/24,7/25,3/25,7)</t>
  </si>
  <si>
    <t>V12</t>
  </si>
  <si>
    <t>B7 (l)</t>
  </si>
  <si>
    <t>V13</t>
  </si>
  <si>
    <r>
      <t xml:space="preserve">Pestaña </t>
    </r>
    <r>
      <rPr>
        <b/>
        <sz val="11"/>
        <rFont val="Arial Narrow"/>
        <family val="2"/>
      </rPr>
      <t>"Combustibles fósiles"</t>
    </r>
    <r>
      <rPr>
        <sz val="11"/>
        <rFont val="Arial Narrow"/>
        <family val="2"/>
      </rPr>
      <t xml:space="preserve"> y pestaña</t>
    </r>
    <r>
      <rPr>
        <b/>
        <sz val="11"/>
        <rFont val="Arial Narrow"/>
        <family val="2"/>
      </rPr>
      <t xml:space="preserve"> "Electricidad"</t>
    </r>
    <r>
      <rPr>
        <sz val="11"/>
        <rFont val="Arial Narrow"/>
        <family val="2"/>
      </rPr>
      <t>: se engloba la electricidad consumida por vehículos eléctricos y/o híbridos enchufables en las emisiones indirectas de alcance 2.</t>
    </r>
  </si>
  <si>
    <r>
      <t xml:space="preserve">Pestaña </t>
    </r>
    <r>
      <rPr>
        <b/>
        <sz val="11"/>
        <rFont val="Arial Narrow"/>
        <family val="2"/>
      </rPr>
      <t>"Combustibles fósiles"</t>
    </r>
    <r>
      <rPr>
        <sz val="11"/>
        <rFont val="Arial Narrow"/>
        <family val="2"/>
      </rPr>
      <t>: se corrige error de multiplicación que se producía a partir de la fila 10 en "</t>
    </r>
    <r>
      <rPr>
        <i/>
        <sz val="11"/>
        <rFont val="Arial Narrow"/>
        <family val="2"/>
      </rPr>
      <t>Consumo de combustibles en instalaciones fijas</t>
    </r>
    <r>
      <rPr>
        <sz val="11"/>
        <rFont val="Arial Narrow"/>
        <family val="2"/>
      </rPr>
      <t>". En "</t>
    </r>
    <r>
      <rPr>
        <i/>
        <sz val="11"/>
        <rFont val="Arial Narrow"/>
        <family val="2"/>
      </rPr>
      <t>Consumo de combustibles en desplazamientos</t>
    </r>
    <r>
      <rPr>
        <sz val="11"/>
        <rFont val="Arial Narrow"/>
        <family val="2"/>
      </rPr>
      <t xml:space="preserve">", se añade el combustible B7.
Pestaña </t>
    </r>
    <r>
      <rPr>
        <b/>
        <sz val="11"/>
        <rFont val="Arial Narrow"/>
        <family val="2"/>
      </rPr>
      <t>"Fluorados"</t>
    </r>
    <r>
      <rPr>
        <sz val="11"/>
        <rFont val="Arial Narrow"/>
        <family val="2"/>
      </rPr>
      <t>: se añade el preparado R-449A.</t>
    </r>
  </si>
  <si>
    <r>
      <t xml:space="preserve"> Dato de consumo (</t>
    </r>
    <r>
      <rPr>
        <b/>
        <sz val="9"/>
        <color indexed="9"/>
        <rFont val="Arial Narrow"/>
        <family val="2"/>
      </rPr>
      <t>kWh)</t>
    </r>
  </si>
  <si>
    <t>V14</t>
  </si>
  <si>
    <t>Comercializadoras2018</t>
  </si>
  <si>
    <t>Mix 2018</t>
  </si>
  <si>
    <t>24-7 UTILITIES, S.L.U.</t>
  </si>
  <si>
    <t>AGUAS DE BARBASTRO ENERGÍA, S.L.</t>
  </si>
  <si>
    <t>ALILUZ MEDITERRANEA, S.L.</t>
  </si>
  <si>
    <t>CATGAS ENERGÍA, S.A.</t>
  </si>
  <si>
    <t>CEPSA COMERCIAL PETRÓLEO,_x000D_
S.A.U.</t>
  </si>
  <si>
    <t>CHITAHI ENERGY, S.L.</t>
  </si>
  <si>
    <t>COMERCIALIZADORA DE ELECTRICIDAD Y GAS DEL MEDITERRÁNEO, S.L.</t>
  </si>
  <si>
    <t>COMERCIALIZADORA DE ENERGÍA DIRECTA, S.L.</t>
  </si>
  <si>
    <t>COMERCIALIZADORA ELECTRICA DE CADIZ, S.A.</t>
  </si>
  <si>
    <t>ECOEQ ENERGÉTICA, S.L.</t>
  </si>
  <si>
    <t>ECONACTIVA, S. COOP DE C-LM</t>
  </si>
  <si>
    <t>ELECTRA CUNTIENSE COMERCIALIZADORA, S.L.U.</t>
  </si>
  <si>
    <t>ELECTRA NORTE ENERGÍA, S.A.U.</t>
  </si>
  <si>
    <t>ELECTRICA ALBATERENSE, S.L.</t>
  </si>
  <si>
    <t>ELECTRICA CATRALENSE, S.L.</t>
  </si>
  <si>
    <t>ELECTRICA DIRECTA ENERGÍA, S.L.</t>
  </si>
  <si>
    <t>ELECTRICA SEROSENSE, S.L.</t>
  </si>
  <si>
    <t>EMPRESA DE ALUMBRADO ELECTRICO DE CEUTA, S.A.</t>
  </si>
  <si>
    <t>ENERGÍA ELÉCTRICA EFICIENTE, S.L</t>
  </si>
  <si>
    <t>ENERKIA ENERGÍA, S.L</t>
  </si>
  <si>
    <t>ENERPLUS, S.COOP.</t>
  </si>
  <si>
    <t>ENSTROGA, S.L.</t>
  </si>
  <si>
    <t>EVERGREEN ELÉCTRICA, S.L.</t>
  </si>
  <si>
    <t>FORZA VSUNAIR, S.L.</t>
  </si>
  <si>
    <t>GERENTA ENERGÍA, S.L.U</t>
  </si>
  <si>
    <t>GRUPO IBERSOGAS ENERGÍA, S.L.</t>
  </si>
  <si>
    <t>HELIA COOP V</t>
  </si>
  <si>
    <t>IBERDROLA GENERACION ESPAÑA, S.A.U.</t>
  </si>
  <si>
    <t>IBERDROLA SERVICIOS ENERGETICOS, S.A.U.</t>
  </si>
  <si>
    <t>IBERELECTRICA COMERCIALIZADORA, S.L.</t>
  </si>
  <si>
    <t>LA UNION ELECTRO INDUSTRIAL, S.L.U.</t>
  </si>
  <si>
    <t>LEDESMA COMERCIALIZADORA ELÉCTRICA, S.L.</t>
  </si>
  <si>
    <t>MEGARA ENERGÍA SOCIEDAD COOPERATIVA CYL</t>
  </si>
  <si>
    <t>MULTIENERGÍA VERDE, S.L.</t>
  </si>
  <si>
    <t>REMICA COMERCIALIZADORA, S.A.U.</t>
  </si>
  <si>
    <t xml:space="preserve">RESPIRA ENERGÍA ESPAÑA, S.L. </t>
  </si>
  <si>
    <t>STIN, S.A.</t>
  </si>
  <si>
    <t>SUMINISTRADORA ELECTRICA VIENTOS ALISIOS DE LANZAROTE S.L.</t>
  </si>
  <si>
    <t>SUNAIR ONE HOME, S.L.</t>
  </si>
  <si>
    <t>TELEFONICA SOLUCIONES DE INFORMATICA Y COMUNICACIONES DE ESPAÑA, S.A.U.</t>
  </si>
  <si>
    <t>VIRTUS GLOBAL ENERGY SL</t>
  </si>
  <si>
    <t>VIVE ENERGÍA ELÉCTRICA, S.A</t>
  </si>
  <si>
    <t>WATIO WHOLESALE, S.L.</t>
  </si>
  <si>
    <r>
      <t>Pestaña "</t>
    </r>
    <r>
      <rPr>
        <b/>
        <sz val="11"/>
        <rFont val="Arial Narrow"/>
        <family val="2"/>
      </rPr>
      <t>Factores de emisión</t>
    </r>
    <r>
      <rPr>
        <sz val="11"/>
        <rFont val="Arial Narrow"/>
        <family val="2"/>
      </rPr>
      <t xml:space="preserve">": actualización de los valores de los factores de emisión y de los PCI a partir del </t>
    </r>
    <r>
      <rPr>
        <i/>
        <sz val="11"/>
        <rFont val="Arial Narrow"/>
        <family val="2"/>
      </rPr>
      <t>Inventario de emisiones de gases de efecto invernadero de España. Años 1990-2017</t>
    </r>
    <r>
      <rPr>
        <sz val="11"/>
        <rFont val="Arial Narrow"/>
        <family val="2"/>
      </rPr>
      <t xml:space="preserve"> y los factores de los mix eléctricos de las comercializadoras de electricidad publicados por la Comisión Nacional de los Mercados y la Competencia.</t>
    </r>
  </si>
  <si>
    <t>ELECTRICA DE GUIXES ENERGÍA, S.L.</t>
  </si>
  <si>
    <t>ENERGÍA NUFRI, S.L.U.</t>
  </si>
  <si>
    <t>RTOTAL GAS Y ELECTRICIDAD ESPAÑA, S.A.U.</t>
  </si>
  <si>
    <t>SHELL ESPAÑA, S.A.</t>
  </si>
  <si>
    <t>TOTAL GAS Y ELECTRICIDAD ESPAÑA S.A.U.</t>
  </si>
  <si>
    <t>TRACTAMENT I SELECCIÓ DE RESIDUS, S.A.</t>
  </si>
  <si>
    <t>V15</t>
  </si>
  <si>
    <r>
      <t>Pestaña "</t>
    </r>
    <r>
      <rPr>
        <b/>
        <sz val="11"/>
        <rFont val="Arial Narrow"/>
        <family val="2"/>
      </rPr>
      <t>Electricidad</t>
    </r>
    <r>
      <rPr>
        <sz val="11"/>
        <rFont val="Arial Narrow"/>
        <family val="2"/>
      </rPr>
      <t>":  las Garantías de Origen de la electricidad (GdO) a las que se refiere esta calculadora son las que acreditan que la energía eléctrica generada proviene de fuentes renovables.</t>
    </r>
  </si>
  <si>
    <t>HFC-245fa</t>
  </si>
  <si>
    <t>HFC-365mfc</t>
  </si>
  <si>
    <t>V16</t>
  </si>
  <si>
    <r>
      <t xml:space="preserve">Pestaña </t>
    </r>
    <r>
      <rPr>
        <b/>
        <sz val="11"/>
        <rFont val="Arial Narrow"/>
        <family val="2"/>
      </rPr>
      <t>"Fluorados"</t>
    </r>
    <r>
      <rPr>
        <sz val="11"/>
        <rFont val="Arial Narrow"/>
        <family val="2"/>
      </rPr>
      <t>: corrección de los PCG de los preparados HFC-152a y R-413A.</t>
    </r>
  </si>
  <si>
    <t>V17</t>
  </si>
  <si>
    <t>Mix 2019</t>
  </si>
  <si>
    <t>ADS ENERGY 8,0, S.L.</t>
  </si>
  <si>
    <t>ADURIZ ENERGÍA, S.L.U.</t>
  </si>
  <si>
    <t>AHORRELUZ SERVICIOS ONLINE S.L</t>
  </si>
  <si>
    <t>BEYOND SUN SL</t>
  </si>
  <si>
    <t>COMERCIALIZADORA ENERGÉTICA SOSTENIBLE, S.A.U.</t>
  </si>
  <si>
    <t>ELECTRA AVELLANA COMERCIAL, S.L.</t>
  </si>
  <si>
    <t>ELECTRICA VINALESA SDAD COOP VALENCIANA</t>
  </si>
  <si>
    <t>ELÉCTRICAS HIDROBESORA, S.L.</t>
  </si>
  <si>
    <t>ELECTRICIDAD ELEIA S.L.</t>
  </si>
  <si>
    <t>ENELUZ 2025, S.L.</t>
  </si>
  <si>
    <t>FAIN Energía S.L.</t>
  </si>
  <si>
    <t>Foener Energía, S.L</t>
  </si>
  <si>
    <t>GAIA GLOBAL ENERGY SOCIEDAD LIMITADA</t>
  </si>
  <si>
    <t>GLOBELIGHT ENERGY S.L</t>
  </si>
  <si>
    <t>INNOVA DESARROLLO Y EFICIENCIA ENERGÉTICA, S.L.</t>
  </si>
  <si>
    <t>KISHOA, S.L.</t>
  </si>
  <si>
    <t>LA CORRIENTE SOCIEDAD COOPERATIVA</t>
  </si>
  <si>
    <t>LOOP ELECTRICIDAD Y GAS S.L.</t>
  </si>
  <si>
    <t>LUX FORUM SL</t>
  </si>
  <si>
    <t>NATURGY IBERIA, S.A.</t>
  </si>
  <si>
    <t>NATURGY RENOVABLES, S.L.U.</t>
  </si>
  <si>
    <t>REPSOL COMERCIALIZADORA DE ELECTRICIDAD Y GAS, S.L.U.</t>
  </si>
  <si>
    <t>THE ENERGY HOUSE GROUP, S.L.</t>
  </si>
  <si>
    <t>VÓLTICO ENERGÍA, S.L.</t>
  </si>
  <si>
    <t>CEPSA COMERCIAL PETRÓLEO,_x000D_ S.A.U.</t>
  </si>
  <si>
    <t>ELECTRICA VAQUER ENERGÍA, S.A.</t>
  </si>
  <si>
    <t>ELEVA 2 COMERCIALIZADORA, S.L.</t>
  </si>
  <si>
    <t>ENDI ENERGY TRADING, S.L.</t>
  </si>
  <si>
    <t>ENERGÉTICA DEL ESTE, S.L.</t>
  </si>
  <si>
    <t>FOX ENERGÍA, S.A.</t>
  </si>
  <si>
    <t>INTELIGENCIA PARA EL AHORRO ENERGÉTICO, S.L.</t>
  </si>
  <si>
    <t>NEOWATIO, S.L.</t>
  </si>
  <si>
    <t>OVO ENERGY SPAIN, S.L.</t>
  </si>
  <si>
    <t>POTENZIA COMERCIALIZADORA, S.L.</t>
  </si>
  <si>
    <t>PULSAR SERVICIOS ENERGÉTICOS</t>
  </si>
  <si>
    <t>SUMINISTRADORA ELECTRICA VIENTOS ALISIOS DE LANZAROTE, S.L.</t>
  </si>
  <si>
    <t>TERUGAS ENERGY, S.L.</t>
  </si>
  <si>
    <t>TOTAL GAS Y ELECTRICIDAD ESPAÑA, S.A.U.</t>
  </si>
  <si>
    <t>VIRTUS GLOBAL ENERGY, S.L.</t>
  </si>
  <si>
    <t>VIVE ENERGÍA ELÉCTRICA, S.A.</t>
  </si>
  <si>
    <t>E.ON ENERGÍA, S.L.</t>
  </si>
  <si>
    <t>NEXUS ENERGÍA, S.A.</t>
  </si>
  <si>
    <t>EGL ENERGÍA IBERIA, S.L.</t>
  </si>
  <si>
    <t>HIDROCANTABRICO ENERGÍA, S.A. Unipersonal</t>
  </si>
  <si>
    <t>FENIE ENERGÍA, S.A.</t>
  </si>
  <si>
    <t>VERTSEL ENERGÍA, S.L.U.</t>
  </si>
  <si>
    <t>ELECTRA DEL CARDENER ENERGÍA, S.A.</t>
  </si>
  <si>
    <t>GNERA ENERGÍA Y TECNOLOGIA, S.L.</t>
  </si>
  <si>
    <t>ENERGÍA NARANJA, S.L.</t>
  </si>
  <si>
    <t>EPRESA ENERGÍA, S.A.U.</t>
  </si>
  <si>
    <t>GENERA ENERGÍA Y TECNOLOGIA, S.L.</t>
  </si>
  <si>
    <t>REYSE ENERGÍA, S.L.</t>
  </si>
  <si>
    <t>ADELFAS ENERGÍA, S.L.</t>
  </si>
  <si>
    <t>ELECTRA CALDENSE ENERGÍA, S.A.</t>
  </si>
  <si>
    <t>DISA ENERGÍA ELECTRICA, S.L.U.</t>
  </si>
  <si>
    <t>ELECTRA ALTO MIÑO COMERCIALIZADORA DE ENERGÍA, S.L.U.</t>
  </si>
  <si>
    <t>ELECTRA ENERGÍA, S.A.U.</t>
  </si>
  <si>
    <t>NABALIA ENERGÍA 2000, S.A.</t>
  </si>
  <si>
    <t>HELIOELEC ENERGÍA ELECTRICA, S.L.</t>
  </si>
  <si>
    <t>INER ENERGÍA CASTILLA LA MANCHA, S.L.</t>
  </si>
  <si>
    <t>INTEGRACION EUROPEA DE ENERGÍA SUR, S.L.</t>
  </si>
  <si>
    <t>RESPIRA ENERGÍA, S.A.</t>
  </si>
  <si>
    <t>AHORRO ENERGÍA HOGAR INVESTMENTS, S.L.</t>
  </si>
  <si>
    <t>ALPEX IBERICA DE ENERGÍA, S.L.U</t>
  </si>
  <si>
    <t>ATLAS ENERGÍA COMERCIAL, S.L.</t>
  </si>
  <si>
    <t>BSG ENERGÍA S.L.</t>
  </si>
  <si>
    <t>BULB ENERGÍA IBERICA, S.L.</t>
  </si>
  <si>
    <t>ELEKTRON COMERCIALIZADORA DE ENERGÍA, S.L.</t>
  </si>
  <si>
    <t>ENERGÍA VIVA SPAIN, S.L.</t>
  </si>
  <si>
    <t>IBERCOEN ENERGÍA, S.A.</t>
  </si>
  <si>
    <t>ROFEICA ENERGÍA, S.A</t>
  </si>
  <si>
    <t>VISALIA ENERGÍA, S.L.</t>
  </si>
  <si>
    <t>VIVO ENERGÍA FUTURA, S.A.</t>
  </si>
  <si>
    <t>EDP ENERGÍA, S.A.U.</t>
  </si>
  <si>
    <t>COMERCIALIZADORA ELECTRICA PENINSULAR, S.L.</t>
  </si>
  <si>
    <t>LPG (l)</t>
  </si>
  <si>
    <t>E5 (l)</t>
  </si>
  <si>
    <t>B20 (l)</t>
  </si>
  <si>
    <t>B30 (l)</t>
  </si>
  <si>
    <t>B100 (l)</t>
  </si>
  <si>
    <r>
      <t>Pestaña "</t>
    </r>
    <r>
      <rPr>
        <b/>
        <sz val="11"/>
        <rFont val="Arial Narrow"/>
        <family val="2"/>
      </rPr>
      <t>Factores de emisión</t>
    </r>
    <r>
      <rPr>
        <sz val="11"/>
        <rFont val="Arial Narrow"/>
        <family val="2"/>
      </rPr>
      <t xml:space="preserve">": actualización de los valores de los factores de emisión y de los PCI a partir del </t>
    </r>
    <r>
      <rPr>
        <i/>
        <sz val="11"/>
        <rFont val="Arial Narrow"/>
        <family val="2"/>
      </rPr>
      <t>Inventario de emisiones de gases de efecto invernadero de España. Años 1990-2018</t>
    </r>
    <r>
      <rPr>
        <sz val="11"/>
        <rFont val="Arial Narrow"/>
        <family val="2"/>
      </rPr>
      <t xml:space="preserve"> y los factores de los mix eléctricos de las comercializadoras de electricidad publicados por la Comisión Nacional de los Mercados y la Competencia.
Pestaña </t>
    </r>
    <r>
      <rPr>
        <b/>
        <sz val="11"/>
        <rFont val="Arial Narrow"/>
        <family val="2"/>
      </rPr>
      <t>"Combustibles fósiles"</t>
    </r>
    <r>
      <rPr>
        <sz val="11"/>
        <rFont val="Arial Narrow"/>
        <family val="2"/>
      </rPr>
      <t>: se actualiza la denominación de los combustibles en base a la nueva normativa europea sobre etiquetado para carburantes y vehículos.</t>
    </r>
  </si>
  <si>
    <r>
      <t xml:space="preserve"> - </t>
    </r>
    <r>
      <rPr>
        <u/>
        <sz val="11"/>
        <color theme="3"/>
        <rFont val="Arial Narrow"/>
        <family val="2"/>
      </rPr>
      <t>Electricidad</t>
    </r>
    <r>
      <rPr>
        <sz val="11"/>
        <color theme="3"/>
        <rFont val="Arial Narrow"/>
        <family val="2"/>
      </rPr>
      <t>: datos mensuales o bimensuales de las facturas de la comercializadora de electricidad.</t>
    </r>
  </si>
  <si>
    <t>Adapte esta tabla según sus necesidades</t>
  </si>
  <si>
    <t>Consumo_</t>
  </si>
  <si>
    <t>Enero</t>
  </si>
  <si>
    <t>Febrero</t>
  </si>
  <si>
    <t>Marzo</t>
  </si>
  <si>
    <t>Abril</t>
  </si>
  <si>
    <t>Mayo</t>
  </si>
  <si>
    <t>Junio</t>
  </si>
  <si>
    <t>Julio</t>
  </si>
  <si>
    <t>Agosto</t>
  </si>
  <si>
    <t>Septiembre</t>
  </si>
  <si>
    <t>Octubre</t>
  </si>
  <si>
    <t>Noviembre</t>
  </si>
  <si>
    <t>Diciembre</t>
  </si>
  <si>
    <t>TOTAL</t>
  </si>
  <si>
    <t>R-453A</t>
  </si>
  <si>
    <t>R-452A</t>
  </si>
  <si>
    <t>R-125/R-32/HFO-1234yf (59/11/30)</t>
  </si>
  <si>
    <t>R-134a/125/32/227ea/600/601a (53,8/20/20/5/0,6/0,6)</t>
  </si>
  <si>
    <t>V18</t>
  </si>
  <si>
    <t>Gasóleo B (l)</t>
  </si>
  <si>
    <t>E100 (l)</t>
  </si>
  <si>
    <t>PCA</t>
  </si>
  <si>
    <r>
      <t>Pestañas "</t>
    </r>
    <r>
      <rPr>
        <b/>
        <sz val="11"/>
        <rFont val="Arial Narrow"/>
        <family val="2"/>
      </rPr>
      <t>Combustibles fósiles</t>
    </r>
    <r>
      <rPr>
        <sz val="11"/>
        <rFont val="Arial Narrow"/>
        <family val="2"/>
      </rPr>
      <t>" y "</t>
    </r>
    <r>
      <rPr>
        <b/>
        <sz val="11"/>
        <rFont val="Arial Narrow"/>
        <family val="2"/>
      </rPr>
      <t>Factores de emisión</t>
    </r>
    <r>
      <rPr>
        <sz val="11"/>
        <rFont val="Arial Narrow"/>
        <family val="2"/>
      </rPr>
      <t>": corrección del factor de emisión del gasóleo B para toda la serie histórica en base a la densidad especificada en el Real Decreto 1088/2010 y sin aplicar los objetivos obligatorios mínimos de biocarburantes en cómputo anual considerados en el Real Decreto 1085/2015 que afectarían únicamente al gasóleo A. El factor de emisión del gas natural se expresa en PCS empleando un factor de conversión para el paso de PCS a PCI de 0,901 (</t>
    </r>
    <r>
      <rPr>
        <i/>
        <sz val="11"/>
        <rFont val="Arial Narrow"/>
        <family val="2"/>
      </rPr>
      <t>Inventario Nacional de Emisiones de España</t>
    </r>
    <r>
      <rPr>
        <sz val="11"/>
        <rFont val="Arial Narrow"/>
        <family val="2"/>
      </rPr>
      <t>).
Pestaña "</t>
    </r>
    <r>
      <rPr>
        <b/>
        <sz val="11"/>
        <rFont val="Arial Narrow"/>
        <family val="2"/>
      </rPr>
      <t xml:space="preserve">Fluorados": </t>
    </r>
    <r>
      <rPr>
        <sz val="11"/>
        <rFont val="Arial Narrow"/>
        <family val="2"/>
      </rPr>
      <t>se añaden los preparados R-452A y R-453A.</t>
    </r>
  </si>
  <si>
    <t>V19</t>
  </si>
  <si>
    <t>V20</t>
  </si>
  <si>
    <r>
      <t>Pestaña "</t>
    </r>
    <r>
      <rPr>
        <b/>
        <sz val="11"/>
        <rFont val="Arial Narrow"/>
        <family val="2"/>
      </rPr>
      <t>Resultados</t>
    </r>
    <r>
      <rPr>
        <sz val="11"/>
        <rFont val="Arial Narrow"/>
        <family val="2"/>
      </rPr>
      <t>": corrección del resultado de emisiones de alcance 2 incluyendo los vehículos eléctricos.</t>
    </r>
  </si>
  <si>
    <t>V21</t>
  </si>
  <si>
    <t>redondear a 4 decimales</t>
  </si>
  <si>
    <t>redondear a 2 decimales</t>
  </si>
  <si>
    <t>Promedio ratio trienio (a-3, a-2, a-1)</t>
  </si>
  <si>
    <t>Promedio ratio trienio (a-2, a-1, a)</t>
  </si>
  <si>
    <r>
      <t>t CO</t>
    </r>
    <r>
      <rPr>
        <b/>
        <vertAlign val="subscript"/>
        <sz val="11"/>
        <color rgb="FFCCFFFF"/>
        <rFont val="Arial Narrow"/>
        <family val="2"/>
      </rPr>
      <t>2</t>
    </r>
    <r>
      <rPr>
        <b/>
        <sz val="11"/>
        <color rgb="FFCCFFFF"/>
        <rFont val="Arial Narrow"/>
        <family val="2"/>
      </rPr>
      <t xml:space="preserve"> eq</t>
    </r>
  </si>
  <si>
    <t>Comercializadoras2020</t>
  </si>
  <si>
    <t>Mix 2020</t>
  </si>
  <si>
    <t>GdO energía renovable</t>
  </si>
  <si>
    <t>GdO cogeneración de alta eficiencia</t>
  </si>
  <si>
    <t>GdO "varias" y "otras" (solo se despliega "No")</t>
  </si>
  <si>
    <t>GdO genérico, si se indica una comercializadora concreta (se despliegan las tres opciones)</t>
  </si>
  <si>
    <t>¿GdO?</t>
  </si>
  <si>
    <t>FE Mix GdO para todos los años</t>
  </si>
  <si>
    <t>Gas propano (kg)</t>
  </si>
  <si>
    <t>CH2F3</t>
  </si>
  <si>
    <t>CH2F2</t>
  </si>
  <si>
    <t>CH3F</t>
  </si>
  <si>
    <t>C2HF5</t>
  </si>
  <si>
    <t>C2H2F4</t>
  </si>
  <si>
    <t>CH2FCF3</t>
  </si>
  <si>
    <t>C2H3F3.</t>
  </si>
  <si>
    <t>C2H3F3</t>
  </si>
  <si>
    <t>CH2FCH2F</t>
  </si>
  <si>
    <t>C2H4F2</t>
  </si>
  <si>
    <t>C2H2F</t>
  </si>
  <si>
    <t>C3HF7</t>
  </si>
  <si>
    <t>CH2FCF2CF3</t>
  </si>
  <si>
    <t>CHF2CHFCF3</t>
  </si>
  <si>
    <t>C3H2F6</t>
  </si>
  <si>
    <t>C3H3F5</t>
  </si>
  <si>
    <t>C4H5F5</t>
  </si>
  <si>
    <t>C5H2F10</t>
  </si>
  <si>
    <t>SF6</t>
  </si>
  <si>
    <t>ACTIVA COMERCIALIZADORA DE ENERGÍA SL</t>
  </si>
  <si>
    <t>AIRE COMERCIALIZADORA S.L.</t>
  </si>
  <si>
    <t>AIRE LIMPIO SL</t>
  </si>
  <si>
    <t>ALPEX IBÉRICA DE ENERGÍA, S.L.U</t>
  </si>
  <si>
    <t>ALSET COMERCIALIZADORA, S.L.</t>
  </si>
  <si>
    <t>ARACÁN ENERGÍA, S.L.</t>
  </si>
  <si>
    <t>ARSUS ENERGÍA, S.L</t>
  </si>
  <si>
    <t>ATENCO ENERGÍA SL</t>
  </si>
  <si>
    <t>BIROU GAS S.L.</t>
  </si>
  <si>
    <t>BON PREU, SAU</t>
  </si>
  <si>
    <t>BULB ENERGÍA IBÉRICA SL</t>
  </si>
  <si>
    <t>BY ENERGYC ENERGÍA EFICIENTE, S.L.</t>
  </si>
  <si>
    <t>COMERCIALIZADORA ELÉCTRICA PENINSULAR S.L.</t>
  </si>
  <si>
    <t>COMERCIALIZADORA TORRES ENERGÍA, S.L.</t>
  </si>
  <si>
    <t>CONECTA ENERGÍA VERDE, S.L.</t>
  </si>
  <si>
    <t>CORPOLUX, S.L.</t>
  </si>
  <si>
    <t>CORPORACIÓN ALIMENTARIA GUISSONA, S.A.</t>
  </si>
  <si>
    <t>COX ENERGÍA COMERCIALIZADORA ESPA¿A, S.L.U.</t>
  </si>
  <si>
    <t>DOMÉSTICA GAS Y ELECTRICIDAD SLU</t>
  </si>
  <si>
    <t>DUFENERGY TRADING S.A.</t>
  </si>
  <si>
    <t>EDP CLIENTES SAU</t>
  </si>
  <si>
    <t>ELECTRACOMERCIAL CENTELLES, S.L.</t>
  </si>
  <si>
    <t>ELÉCTRICA DE GUIXES ENERGÍA, S.L.</t>
  </si>
  <si>
    <t>ELÉCTRICA VAQUER ENERGÍA, S.A.</t>
  </si>
  <si>
    <t>ELÉCTRICA VINALESA SDAD COOP VALENCIANA</t>
  </si>
  <si>
    <t>ELEGA ENERGÍA SL</t>
  </si>
  <si>
    <t>ELEKTRON COMERCIALIZADORA DE ENERGÍA, SOCIEDAD LIMITADA</t>
  </si>
  <si>
    <t>ELEVA 2 COMERCIALIZADORA SL</t>
  </si>
  <si>
    <t>ENDESA ENERGÍA RENOVABLE, S.L.</t>
  </si>
  <si>
    <t>ENDI ENERGY TRADING SOCIEDAD LIMITADA</t>
  </si>
  <si>
    <t>ENERGÍA NÓRDICA, GAS Y ELECTRICIDAD , SL</t>
  </si>
  <si>
    <t>ENERGÍA RIO EZKA-EZKA IBAIA ENERGÍA, S.L.</t>
  </si>
  <si>
    <t>ENERGÍAS DE ESCARRILLA SL</t>
  </si>
  <si>
    <t>ENERGÍA COSTA DORADA SL</t>
  </si>
  <si>
    <t>ENERGÍAS DE PANTICOSA COMERCIALIZADORA, S.L.</t>
  </si>
  <si>
    <t>ENERGYA VM GESTIÓN DE ENERGÍA, S.L.U.</t>
  </si>
  <si>
    <t>ETERNAL ENERGY S.L.</t>
  </si>
  <si>
    <t>FACTOR INTEGRAL TRADING SERVICES SAU</t>
  </si>
  <si>
    <t>FAIN ENERGÍA, S.L.</t>
  </si>
  <si>
    <t>FORTIA ENERGÍA, S.L.</t>
  </si>
  <si>
    <t>FOX ENERGÍA S.A</t>
  </si>
  <si>
    <t>FOENER ENERGÍA, S.L</t>
  </si>
  <si>
    <t>GASILUZ ECO ENERCIA S.L.</t>
  </si>
  <si>
    <t>GESTINER INGENIEROS, S.L.</t>
  </si>
  <si>
    <t>GRUPO ENERGALICIA, S.A.</t>
  </si>
  <si>
    <t>HANWHA ENERGY RETAIL SPAIN SL</t>
  </si>
  <si>
    <t>HELIOELEC ENERGÍA ELÉCTRICA, S.L.</t>
  </si>
  <si>
    <t>HIDROELÉCTRICA DEL CANTÁBRICO, S.A.</t>
  </si>
  <si>
    <t>HIDROELÉCTRICA LUMYMEY, S.L.</t>
  </si>
  <si>
    <t>HOLALUZ-CLIDOM, S.A.</t>
  </si>
  <si>
    <t>INSIGNIA ENERGÍA, S.L.</t>
  </si>
  <si>
    <t>INTELIGENCIA PARA EL AHORRO ENERGÉTICO S.L.</t>
  </si>
  <si>
    <t>KIPIN ENERGY SL</t>
  </si>
  <si>
    <t>LONJAS TECNOLOGÍA, S.A.</t>
  </si>
  <si>
    <t>LOVE ENERGY, S.L.</t>
  </si>
  <si>
    <t>LUCE CAPITAL GROUP SL</t>
  </si>
  <si>
    <t>LUZ SOLIDARIA S.L.</t>
  </si>
  <si>
    <t>MASQLUZ 2020, S.L.</t>
  </si>
  <si>
    <t>MENTA ENERGÍA COMERCIALIZADORA SL</t>
  </si>
  <si>
    <t>NEOELECTRA ENERGÍA, S.L.U.</t>
  </si>
  <si>
    <t>NEOWATIO S.L.</t>
  </si>
  <si>
    <t>OVO ENERGY SPAIN S.L.</t>
  </si>
  <si>
    <t>POTENZIA COMERCIALIZADORA SL</t>
  </si>
  <si>
    <t>RA&amp;AN ELÉCTRICA SL</t>
  </si>
  <si>
    <t>SIMPLES ENERGÍA DE ESPAÑA, S.L.</t>
  </si>
  <si>
    <t>SISTEMAS URBANOS DE ENERGÍAS RENOVABLES SOCIEDAD LIMITADA</t>
  </si>
  <si>
    <t>SOLABRIA, S.COOP</t>
  </si>
  <si>
    <t>SOLELEC IBÉRICA, S.L.</t>
  </si>
  <si>
    <t>SUNAIR ONE CANARIAS, S.L.</t>
  </si>
  <si>
    <t>TENSINA DE ENERGÍA Y SERVICIOS, S.L.</t>
  </si>
  <si>
    <t>UMEME ENERGÍA SOCIEDAD LIMITADA</t>
  </si>
  <si>
    <t>V3J INGENIERÍA Y SERVICIOS, S.L.</t>
  </si>
  <si>
    <t>VILLAR MIR ENERGÍA, S.L.</t>
  </si>
  <si>
    <t>VISALIA ENERGÍA S.L.</t>
  </si>
  <si>
    <t>VITA CAPITAL TRADING SL</t>
  </si>
  <si>
    <t>VIVO ENERGÍA FUTURA S.A</t>
  </si>
  <si>
    <t>ZULUX ENERGÍA SL</t>
  </si>
  <si>
    <r>
      <t>Pestaña "</t>
    </r>
    <r>
      <rPr>
        <b/>
        <sz val="11"/>
        <rFont val="Arial Narrow"/>
        <family val="2"/>
      </rPr>
      <t>Fluorados</t>
    </r>
    <r>
      <rPr>
        <sz val="11"/>
        <rFont val="Arial Narrow"/>
        <family val="2"/>
      </rPr>
      <t>": se añade el gas SF</t>
    </r>
    <r>
      <rPr>
        <vertAlign val="subscript"/>
        <sz val="11"/>
        <rFont val="Arial Narrow"/>
        <family val="2"/>
      </rPr>
      <t>6</t>
    </r>
    <r>
      <rPr>
        <sz val="11"/>
        <rFont val="Arial Narrow"/>
        <family val="2"/>
      </rPr>
      <t>.
Pestaña "</t>
    </r>
    <r>
      <rPr>
        <b/>
        <sz val="11"/>
        <rFont val="Arial Narrow"/>
        <family val="2"/>
      </rPr>
      <t>Electricidad</t>
    </r>
    <r>
      <rPr>
        <sz val="11"/>
        <rFont val="Arial Narrow"/>
        <family val="2"/>
      </rPr>
      <t>": se diferencian los dos tipos de garantías de origen de la electricidad, las GdO procedentes de fuentes de energía renovable y las GdO de sistemas de cogeneración de alta eficiencia.
Pestaña "</t>
    </r>
    <r>
      <rPr>
        <b/>
        <sz val="11"/>
        <rFont val="Arial Narrow"/>
        <family val="2"/>
      </rPr>
      <t>Resultados</t>
    </r>
    <r>
      <rPr>
        <sz val="11"/>
        <rFont val="Arial Narrow"/>
        <family val="2"/>
      </rPr>
      <t>": corrección del resultado de emisiones de alcance 2 incluyendo los vehículos eléctricos. Se redondea a dos decimales el resultado de huella de carbono de alcance 1+2.
Pestaña "</t>
    </r>
    <r>
      <rPr>
        <b/>
        <sz val="11"/>
        <rFont val="Arial Narrow"/>
        <family val="2"/>
      </rPr>
      <t>Factores de emisió</t>
    </r>
    <r>
      <rPr>
        <sz val="11"/>
        <rFont val="Arial Narrow"/>
        <family val="2"/>
      </rPr>
      <t>n": actualización de los valores de los factores de emisión, de las densidades y de los PCI a partir del último Inventario de emisiones de gases de efecto invernadero de España. Años 1990-2019. Se añaden los factores de los mix eléctricos según comercializadoras del año 2020.
Pestaña "</t>
    </r>
    <r>
      <rPr>
        <b/>
        <sz val="11"/>
        <rFont val="Arial Narrow"/>
        <family val="2"/>
      </rPr>
      <t>Observaciones</t>
    </r>
    <r>
      <rPr>
        <sz val="11"/>
        <rFont val="Arial Narrow"/>
        <family val="2"/>
      </rPr>
      <t>": el factor de emisión del gas natural se expresa en kgCO</t>
    </r>
    <r>
      <rPr>
        <vertAlign val="subscript"/>
        <sz val="11"/>
        <rFont val="Arial Narrow"/>
        <family val="2"/>
      </rPr>
      <t>2</t>
    </r>
    <r>
      <rPr>
        <sz val="11"/>
        <rFont val="Arial Narrow"/>
        <family val="2"/>
      </rPr>
      <t>/kWh</t>
    </r>
    <r>
      <rPr>
        <vertAlign val="subscript"/>
        <sz val="11"/>
        <rFont val="Arial Narrow"/>
        <family val="2"/>
      </rPr>
      <t>PCS</t>
    </r>
    <r>
      <rPr>
        <sz val="11"/>
        <rFont val="Arial Narrow"/>
        <family val="2"/>
      </rPr>
      <t>.</t>
    </r>
  </si>
  <si>
    <t>Micro</t>
  </si>
  <si>
    <t>Pequeña</t>
  </si>
  <si>
    <t>Mediana</t>
  </si>
  <si>
    <t>Gran empresa</t>
  </si>
  <si>
    <t>Administración</t>
  </si>
  <si>
    <t>Entidad sin ánimo de lucro</t>
  </si>
  <si>
    <t>CNG (kg)</t>
  </si>
  <si>
    <t>V22</t>
  </si>
  <si>
    <r>
      <t>Pestaña "</t>
    </r>
    <r>
      <rPr>
        <b/>
        <sz val="11"/>
        <rFont val="Arial Narrow"/>
        <family val="2"/>
      </rPr>
      <t>Factores de emisión</t>
    </r>
    <r>
      <rPr>
        <sz val="11"/>
        <rFont val="Arial Narrow"/>
        <family val="2"/>
      </rPr>
      <t>": corrección del factor de emisión del gas natural expresado en kgCO</t>
    </r>
    <r>
      <rPr>
        <vertAlign val="subscript"/>
        <sz val="11"/>
        <rFont val="Arial Narrow"/>
        <family val="2"/>
      </rPr>
      <t>2</t>
    </r>
    <r>
      <rPr>
        <sz val="11"/>
        <rFont val="Arial Narrow"/>
        <family val="2"/>
      </rPr>
      <t>/kWh</t>
    </r>
    <r>
      <rPr>
        <vertAlign val="subscript"/>
        <sz val="11"/>
        <rFont val="Arial Narrow"/>
        <family val="2"/>
      </rPr>
      <t>PCS</t>
    </r>
    <r>
      <rPr>
        <sz val="11"/>
        <rFont val="Arial Narrow"/>
        <family val="2"/>
      </rPr>
      <t>.</t>
    </r>
  </si>
  <si>
    <r>
      <t>Pestaña "</t>
    </r>
    <r>
      <rPr>
        <b/>
        <sz val="11"/>
        <rFont val="Arial Narrow"/>
        <family val="2"/>
      </rPr>
      <t>Factores de emisión</t>
    </r>
    <r>
      <rPr>
        <sz val="11"/>
        <rFont val="Arial Narrow"/>
        <family val="2"/>
      </rPr>
      <t>": se incorporan los factores de emisión expresados en kgCO</t>
    </r>
    <r>
      <rPr>
        <vertAlign val="subscript"/>
        <sz val="11"/>
        <rFont val="Arial Narrow"/>
        <family val="2"/>
      </rPr>
      <t>2</t>
    </r>
    <r>
      <rPr>
        <sz val="11"/>
        <rFont val="Arial Narrow"/>
        <family val="2"/>
      </rPr>
      <t>/kg combustible para el CNG y el LNG para el transporte por carretera y se corrige el valor del factor de mix eléctrico de 2020 para la comercializadora Total Gas y Electricidad España, S.A.U.</t>
    </r>
  </si>
  <si>
    <t>Emisiones parciales</t>
  </si>
  <si>
    <t>Maquinaria agrícola</t>
  </si>
  <si>
    <t>Maquinaria forestal</t>
  </si>
  <si>
    <t>Marítimo</t>
  </si>
  <si>
    <t>Aéreo</t>
  </si>
  <si>
    <t>Turismos</t>
  </si>
  <si>
    <t>Vehículos comerciales ligeros</t>
  </si>
  <si>
    <t>Autobuses / autocares</t>
  </si>
  <si>
    <t>Aux</t>
  </si>
  <si>
    <t>Tipo de Combustible</t>
  </si>
  <si>
    <t>Cantidad comb. (ud)</t>
  </si>
  <si>
    <t>CO2 (kg/ud)</t>
  </si>
  <si>
    <t>CH4 (g/ud)</t>
  </si>
  <si>
    <t>N2O (g/ud)</t>
  </si>
  <si>
    <t>Otro (ud)</t>
  </si>
  <si>
    <t>GWP 5th AR</t>
  </si>
  <si>
    <t>CH4</t>
  </si>
  <si>
    <t>N2O</t>
  </si>
  <si>
    <t>Transporte marítimo</t>
  </si>
  <si>
    <t>CO2</t>
  </si>
  <si>
    <t>Gas</t>
  </si>
  <si>
    <t>PCA AR4</t>
  </si>
  <si>
    <t>PCAs AR5</t>
  </si>
  <si>
    <t>NF3</t>
  </si>
  <si>
    <t>PCA 5th</t>
  </si>
  <si>
    <t>Valor Unidad kg CO2/unidad consumida toneladas de CO2</t>
  </si>
  <si>
    <t>Calor</t>
  </si>
  <si>
    <t>Vapor</t>
  </si>
  <si>
    <t>Frío</t>
  </si>
  <si>
    <t>Aire comprimido</t>
  </si>
  <si>
    <r>
      <t xml:space="preserve"> Dato de consumo </t>
    </r>
    <r>
      <rPr>
        <b/>
        <sz val="9"/>
        <color indexed="9"/>
        <rFont val="Arial Narrow"/>
        <family val="2"/>
      </rPr>
      <t>(kWh)</t>
    </r>
  </si>
  <si>
    <t>EMISIONES DIRECTAS</t>
  </si>
  <si>
    <t>Consumo de combustibles fósiles en instalaciones fijas</t>
  </si>
  <si>
    <t>Consumo de combustibles fósiles en vehículos y maquinaria</t>
  </si>
  <si>
    <t>Emisiones fugitivas (equipos de climatización y otros)</t>
  </si>
  <si>
    <t>Emisiones de proceso</t>
  </si>
  <si>
    <t>RESULTADOS</t>
  </si>
  <si>
    <t>Dióxido de Carbono</t>
  </si>
  <si>
    <t>Isoflurano</t>
  </si>
  <si>
    <t>HCFE-235da2</t>
  </si>
  <si>
    <t>Desflurano</t>
  </si>
  <si>
    <t>HFE-236ea2</t>
  </si>
  <si>
    <t>HFE-347mmz1</t>
  </si>
  <si>
    <t>C2F6(PFC-116)</t>
  </si>
  <si>
    <t>Octofluorpropano</t>
  </si>
  <si>
    <t>ANEXOS</t>
  </si>
  <si>
    <t>11.</t>
  </si>
  <si>
    <t>Información adicional (instalaciones propias de generación de energía renovable)</t>
  </si>
  <si>
    <r>
      <t xml:space="preserve"> Tipo de Combustible </t>
    </r>
    <r>
      <rPr>
        <b/>
        <vertAlign val="superscript"/>
        <sz val="10"/>
        <color indexed="9"/>
        <rFont val="Arial Narrow"/>
        <family val="2"/>
      </rPr>
      <t>(2)</t>
    </r>
  </si>
  <si>
    <r>
      <t xml:space="preserve">Cantidad comb. (ud) </t>
    </r>
    <r>
      <rPr>
        <b/>
        <vertAlign val="superscript"/>
        <sz val="10"/>
        <color indexed="9"/>
        <rFont val="Arial Narrow"/>
        <family val="2"/>
      </rPr>
      <t>(3)</t>
    </r>
  </si>
  <si>
    <t>Consumo de combustibles en instalaciones fijas como calderas, turbinas, etc. que pertenecen o son controladas por la organización.</t>
  </si>
  <si>
    <t>A.    TRANSPORTE POR CARRETERA (ELECTRICIDAD EN OTRA PESTAÑA)</t>
  </si>
  <si>
    <t>A.   Transporte por carretera</t>
  </si>
  <si>
    <t>Opción A.1 (Combustible consumido)</t>
  </si>
  <si>
    <t>C.    FUNCIONAMIENTO DE MAQUINARIA (TRACTORES, MOTOSIERRAS, ETC.)</t>
  </si>
  <si>
    <r>
      <t>kg CO</t>
    </r>
    <r>
      <rPr>
        <b/>
        <vertAlign val="subscript"/>
        <sz val="9"/>
        <color indexed="9"/>
        <rFont val="Arial Narrow"/>
        <family val="2"/>
      </rPr>
      <t>2</t>
    </r>
    <r>
      <rPr>
        <b/>
        <sz val="9"/>
        <color indexed="9"/>
        <rFont val="Arial Narrow"/>
        <family val="2"/>
      </rPr>
      <t>/ud</t>
    </r>
  </si>
  <si>
    <r>
      <t>g CH</t>
    </r>
    <r>
      <rPr>
        <b/>
        <vertAlign val="subscript"/>
        <sz val="9"/>
        <color indexed="9"/>
        <rFont val="Arial Narrow"/>
        <family val="2"/>
      </rPr>
      <t>4</t>
    </r>
    <r>
      <rPr>
        <b/>
        <sz val="9"/>
        <color indexed="9"/>
        <rFont val="Arial Narrow"/>
        <family val="2"/>
      </rPr>
      <t>/ud</t>
    </r>
  </si>
  <si>
    <r>
      <t>g N</t>
    </r>
    <r>
      <rPr>
        <b/>
        <vertAlign val="subscript"/>
        <sz val="9"/>
        <color indexed="9"/>
        <rFont val="Arial Narrow"/>
        <family val="2"/>
      </rPr>
      <t>2</t>
    </r>
    <r>
      <rPr>
        <b/>
        <sz val="9"/>
        <color indexed="9"/>
        <rFont val="Arial Narrow"/>
        <family val="2"/>
      </rPr>
      <t>O/ud</t>
    </r>
  </si>
  <si>
    <r>
      <t>kg CO</t>
    </r>
    <r>
      <rPr>
        <b/>
        <vertAlign val="subscript"/>
        <sz val="9"/>
        <color indexed="9"/>
        <rFont val="Arial Narrow"/>
        <family val="2"/>
      </rPr>
      <t>2</t>
    </r>
  </si>
  <si>
    <r>
      <t>g CH</t>
    </r>
    <r>
      <rPr>
        <b/>
        <vertAlign val="subscript"/>
        <sz val="9"/>
        <color indexed="9"/>
        <rFont val="Arial Narrow"/>
        <family val="2"/>
      </rPr>
      <t>4</t>
    </r>
  </si>
  <si>
    <r>
      <t>g N</t>
    </r>
    <r>
      <rPr>
        <b/>
        <vertAlign val="subscript"/>
        <sz val="9"/>
        <color indexed="9"/>
        <rFont val="Arial Narrow"/>
        <family val="2"/>
      </rPr>
      <t>2</t>
    </r>
    <r>
      <rPr>
        <b/>
        <sz val="9"/>
        <color indexed="9"/>
        <rFont val="Arial Narrow"/>
        <family val="2"/>
      </rPr>
      <t>O</t>
    </r>
  </si>
  <si>
    <t>Emisiones parciales A.1</t>
  </si>
  <si>
    <t>Tipo de transporte</t>
  </si>
  <si>
    <t>Emisiones parciales B</t>
  </si>
  <si>
    <t>Transporte ferroviario</t>
  </si>
  <si>
    <t>Transporte aéreo</t>
  </si>
  <si>
    <t>Transporte por carretera</t>
  </si>
  <si>
    <t>Combustible_No_Carr_1</t>
  </si>
  <si>
    <t>Combustible_No_Carr_2</t>
  </si>
  <si>
    <t>Combustible_No_Carr_3</t>
  </si>
  <si>
    <t>Ferrocarril</t>
  </si>
  <si>
    <t>Gasóleo (l)</t>
  </si>
  <si>
    <t>Fuelóleo (l)</t>
  </si>
  <si>
    <t>Tipo de maquinaria</t>
  </si>
  <si>
    <t>Funcionamiento de maquinaria</t>
  </si>
  <si>
    <t>Tipo_Maquinaria</t>
  </si>
  <si>
    <t>Maquinaria comercial, institucional e industrial</t>
  </si>
  <si>
    <t>Agrícola</t>
  </si>
  <si>
    <t>Forestal</t>
  </si>
  <si>
    <t>Comercial, institucional e industrial</t>
  </si>
  <si>
    <t>Combustible_Maq_1</t>
  </si>
  <si>
    <t>Combustible_Maq_2</t>
  </si>
  <si>
    <t>Combustible_Maq_3</t>
  </si>
  <si>
    <t>Consumo de combustibles debido al transporte de pasajeros y/o de mercancías que realiza la organización en trenes, embarcaciones y/o aeronaves que son de su propiedad, o sobre los que tiene control.</t>
  </si>
  <si>
    <t xml:space="preserve">B.    TRANSPORTE FERROVIARIO, MARÍTIMO Y AÉREO </t>
  </si>
  <si>
    <t>A.   Equipos de climatización / refrigeración</t>
  </si>
  <si>
    <t>B.   Otros</t>
  </si>
  <si>
    <t>Fugas en equipos de conmutación de alta tensión, fugas y/o uso de extintores, de gases anestésicos, de gases propelentes en aerosoles alimentarios, etc.</t>
  </si>
  <si>
    <t>Fugas de gases de efecto invernadero que se producen en instalaciones de climatización y/o refrigeración, sistemas de protección contra incendios (extintores), equipos de conmutación de alta tensión, etc. que son propiedad de la organización o que están bajo su control.</t>
  </si>
  <si>
    <t>A.    EQUIPOS DE CLIMATIZACIÓN / REFRIGERACIÓN</t>
  </si>
  <si>
    <t>Fugas de equipos de climatización y/o refrigeración que emplean gases de efecto invernadero y suceden durante su uso o durante las labores de mantenimiento de los mismos.</t>
  </si>
  <si>
    <t>B.    OTROS</t>
  </si>
  <si>
    <t xml:space="preserve">                                          EMISIONES DE PROCESO</t>
  </si>
  <si>
    <t>Sector industrial</t>
  </si>
  <si>
    <t>Ejemplos de procesos industriales que dan lugar a emisiones directas de proceso pueden ser la producción de cemento y cal, la producción de sustancias químicas, el refino de petróleo, etc.</t>
  </si>
  <si>
    <t>Producción de vidrio (descarbonatación)</t>
  </si>
  <si>
    <t>Edificio / sede</t>
  </si>
  <si>
    <t>Producción anual</t>
  </si>
  <si>
    <t>Cantidad</t>
  </si>
  <si>
    <t>Unidad</t>
  </si>
  <si>
    <t>Tipo_Energía</t>
  </si>
  <si>
    <t>A.    CONSUMO DE ELECTRICIDAD EN EDIFICIOS</t>
  </si>
  <si>
    <t>C.    CONSUMO DE CALOR, VAPOR, FRÍO O AIRE COMPRIMIDO</t>
  </si>
  <si>
    <t>Consumos de electricidad comprada para los edificios y/o vehículos que son propiedad de la organización, o sobre los que tiene control.</t>
  </si>
  <si>
    <t>Además, se incluyen posibles consumos de calor, vapor o frío que se adquieren externamente, para su utilización en equipos o instalaciones propiedad de la organización o que están bajo su control.</t>
  </si>
  <si>
    <t>C.   Consumo de calor, vapor, frío o aire comprimido</t>
  </si>
  <si>
    <t>A.   Consumo eléctrico en edificios</t>
  </si>
  <si>
    <t>B.   Consumo eléctrico en vehículos</t>
  </si>
  <si>
    <t xml:space="preserve">B.    CONSUMO DE ELECTRICIDAD EN VEHÍCULOS </t>
  </si>
  <si>
    <t>Vehículos eléctricos y/o híbridos enchufables.</t>
  </si>
  <si>
    <t>Con el fin de evitar doble contabilidad, en este apartado no se incluyen los consumos (y emisiones) debidos a:</t>
  </si>
  <si>
    <t xml:space="preserve"> - Electricidad comprada para ser revendida.</t>
  </si>
  <si>
    <t xml:space="preserve"> - La construcción de la planta eléctrica y las pérdidas por transporte y distribución de la electricidad.
</t>
  </si>
  <si>
    <t>Calor, vapor, frío o aire comprimido que se adquieren externamente.</t>
  </si>
  <si>
    <t>Incluya el nombre de la comercializadora eléctrica contratada el año de cálculo, si dispone de certificado de Garantía de Origen (GdO) de la electricidad (procedente de fuentes de energía renovable o de sistemas de cogeneración de alta eficiencia), y la suma de los kWh consumidos durante el año de cálculo.</t>
  </si>
  <si>
    <t xml:space="preserve"> - La factura de electricidad incluye además de los consumos del edificio, los consumos de los puntos de recarga para vehículos del garaje (único CUP): en este caso no dispondrá del dato desglosado para vehículos y edificio y deberá incluir el dato global en el primer apartado de esta  pestaña. </t>
  </si>
  <si>
    <t xml:space="preserve"> - Existen CUPS independientes para los consumos del edificio y para los puntos de recarga de los vehículos: en este caso deberá cumplimentar los dos apartados de esta pestaña a partir de las facturas de los distintos CUPS.</t>
  </si>
  <si>
    <r>
      <t xml:space="preserve">En caso de realizarse recargas de </t>
    </r>
    <r>
      <rPr>
        <sz val="11"/>
        <color theme="4" tint="-0.249977111117893"/>
        <rFont val="Arial Narrow"/>
        <family val="2"/>
      </rPr>
      <t xml:space="preserve">coches eléctricos </t>
    </r>
    <r>
      <rPr>
        <sz val="11"/>
        <color theme="3"/>
        <rFont val="Arial Narrow"/>
        <family val="2"/>
      </rPr>
      <t>o</t>
    </r>
    <r>
      <rPr>
        <sz val="11"/>
        <color theme="4"/>
        <rFont val="Arial Narrow"/>
        <family val="2"/>
      </rPr>
      <t xml:space="preserve"> </t>
    </r>
    <r>
      <rPr>
        <sz val="11"/>
        <color theme="4" tint="-0.249977111117893"/>
        <rFont val="Arial Narrow"/>
        <family val="2"/>
      </rPr>
      <t xml:space="preserve">híbridos enchufables </t>
    </r>
    <r>
      <rPr>
        <sz val="11"/>
        <color theme="3"/>
        <rFont val="Arial Narrow"/>
        <family val="2"/>
      </rPr>
      <t>en electrolineras o puntos de recarga públicos, deberá indicar la opción “</t>
    </r>
    <r>
      <rPr>
        <i/>
        <sz val="11"/>
        <color theme="3"/>
        <rFont val="Arial Narrow"/>
        <family val="2"/>
      </rPr>
      <t>Otras</t>
    </r>
    <r>
      <rPr>
        <sz val="11"/>
        <color theme="3"/>
        <rFont val="Arial Narrow"/>
        <family val="2"/>
      </rPr>
      <t xml:space="preserve">” si desconoce cuál es la comercializadora que suministra la electricidad. Si las recargas se realizan en el lugar de trabajo pueden darse dos circunstancias: </t>
    </r>
  </si>
  <si>
    <t>Tipo de energía adquirida</t>
  </si>
  <si>
    <t>Emisiones indirectas por energía comprada: electricidad y otros</t>
  </si>
  <si>
    <t>TipoOrg</t>
  </si>
  <si>
    <t>Sector</t>
  </si>
  <si>
    <t>Inclusión de "BIO" y de LUBRICANTES 3.a</t>
  </si>
  <si>
    <t>Hay tres periodos:</t>
  </si>
  <si>
    <t>2007-2010: La ley no exige descuentos "BIO"</t>
  </si>
  <si>
    <t>2011-2018: Se aplican descuentos mínimos exigidos por la legislación</t>
  </si>
  <si>
    <t>2019 en adelante: Se dan valores específicos según el etiquetado</t>
  </si>
  <si>
    <t>La ley no exige descuentos "BIO"</t>
  </si>
  <si>
    <t>Se aplican descuentos mínimos exigidos por la legislación</t>
  </si>
  <si>
    <t>Se dan valores específicos según el etiquetado</t>
  </si>
  <si>
    <t>CO2 (kg/l)</t>
  </si>
  <si>
    <t>CH4 (g/l)</t>
  </si>
  <si>
    <t>N2O (g/l)</t>
  </si>
  <si>
    <t>Motocicletas y ciclomotores</t>
  </si>
  <si>
    <t xml:space="preserve">Se consideran los mismos FE de lubricantes para todos loa años </t>
  </si>
  <si>
    <r>
      <t>E5 (</t>
    </r>
    <r>
      <rPr>
        <sz val="10"/>
        <color theme="1"/>
        <rFont val="Calibri"/>
        <family val="2"/>
        <scheme val="minor"/>
      </rPr>
      <t>l)</t>
    </r>
  </si>
  <si>
    <r>
      <t>E10 (</t>
    </r>
    <r>
      <rPr>
        <sz val="10"/>
        <color theme="1"/>
        <rFont val="Calibri"/>
        <family val="2"/>
        <scheme val="minor"/>
      </rPr>
      <t>l)</t>
    </r>
  </si>
  <si>
    <r>
      <t>E85 (</t>
    </r>
    <r>
      <rPr>
        <sz val="10"/>
        <color theme="1"/>
        <rFont val="Calibri"/>
        <family val="2"/>
        <scheme val="minor"/>
      </rPr>
      <t>l)</t>
    </r>
  </si>
  <si>
    <r>
      <t>E100 (</t>
    </r>
    <r>
      <rPr>
        <sz val="10"/>
        <color theme="1"/>
        <rFont val="Calibri"/>
        <family val="2"/>
        <scheme val="minor"/>
      </rPr>
      <t>l)</t>
    </r>
  </si>
  <si>
    <r>
      <t>Gasóleo (</t>
    </r>
    <r>
      <rPr>
        <sz val="10"/>
        <color theme="1"/>
        <rFont val="Calibri"/>
        <family val="2"/>
        <scheme val="minor"/>
      </rPr>
      <t>l)</t>
    </r>
  </si>
  <si>
    <r>
      <t>B7 (</t>
    </r>
    <r>
      <rPr>
        <sz val="10"/>
        <color theme="1"/>
        <rFont val="Calibri"/>
        <family val="2"/>
        <scheme val="minor"/>
      </rPr>
      <t>l)</t>
    </r>
  </si>
  <si>
    <r>
      <t>B10 (</t>
    </r>
    <r>
      <rPr>
        <sz val="10"/>
        <color theme="1"/>
        <rFont val="Calibri"/>
        <family val="2"/>
        <scheme val="minor"/>
      </rPr>
      <t>l)</t>
    </r>
  </si>
  <si>
    <r>
      <t>B20 (</t>
    </r>
    <r>
      <rPr>
        <sz val="10"/>
        <color theme="1"/>
        <rFont val="Calibri"/>
        <family val="2"/>
        <scheme val="minor"/>
      </rPr>
      <t>l)</t>
    </r>
  </si>
  <si>
    <r>
      <t>B30 (</t>
    </r>
    <r>
      <rPr>
        <sz val="10"/>
        <color theme="1"/>
        <rFont val="Calibri"/>
        <family val="2"/>
        <scheme val="minor"/>
      </rPr>
      <t>l)</t>
    </r>
  </si>
  <si>
    <r>
      <t>B100 (</t>
    </r>
    <r>
      <rPr>
        <sz val="10"/>
        <color theme="1"/>
        <rFont val="Calibri"/>
        <family val="2"/>
        <scheme val="minor"/>
      </rPr>
      <t>l)</t>
    </r>
  </si>
  <si>
    <t>Categoría_Veh</t>
  </si>
  <si>
    <t>A.    TRANSPORTE POR CARRETERA</t>
  </si>
  <si>
    <t>Emisiones</t>
  </si>
  <si>
    <t>Gasolina para aviación (l)</t>
  </si>
  <si>
    <t>Queroseno (l)</t>
  </si>
  <si>
    <t>Factores de emisión</t>
  </si>
  <si>
    <t>Desplegables</t>
  </si>
  <si>
    <t>Cálculos</t>
  </si>
  <si>
    <r>
      <t xml:space="preserve">Desplegables </t>
    </r>
    <r>
      <rPr>
        <i/>
        <sz val="11"/>
        <color theme="1"/>
        <rFont val="Calibri"/>
        <family val="2"/>
        <scheme val="minor"/>
      </rPr>
      <t>(diferentes según año)</t>
    </r>
  </si>
  <si>
    <t>Transporte Ferroviario</t>
  </si>
  <si>
    <t>Transporte Marítimo</t>
  </si>
  <si>
    <t>Transporte Aéreo</t>
  </si>
  <si>
    <t>Comercializadoras2011</t>
  </si>
  <si>
    <t>Mix 2011</t>
  </si>
  <si>
    <t>Comercializadoras2010</t>
  </si>
  <si>
    <t>Mix 2010</t>
  </si>
  <si>
    <t>Comercializadoras2009</t>
  </si>
  <si>
    <t>Mix 2009</t>
  </si>
  <si>
    <t>Comercializadoras2008</t>
  </si>
  <si>
    <t>Mix 2008</t>
  </si>
  <si>
    <t>Comercializadoras2007</t>
  </si>
  <si>
    <t>Mix 2007</t>
  </si>
  <si>
    <t>Comercializadoras2021</t>
  </si>
  <si>
    <t>Mix 2021</t>
  </si>
  <si>
    <t>CENTRICA ENERGIA, S.L.U.</t>
  </si>
  <si>
    <t>ENDESA ENERGIA, S.A.</t>
  </si>
  <si>
    <t>ENEL VIESGO ENERGIA, S.L.</t>
  </si>
  <si>
    <t>HIDROCANTABRICO ENERGÍA S.A.</t>
  </si>
  <si>
    <t>HIDROCANTABRICO ENERGIA, S.A. UNIPERSONAL</t>
  </si>
  <si>
    <t>IBERDROLA , S.A.</t>
  </si>
  <si>
    <t>NEXUS ENERGIA, S.A.</t>
  </si>
  <si>
    <t>E.ON ENERGIA, S.L.</t>
  </si>
  <si>
    <t>ELEKTRIZITÄTS-GESELLSCHAFT LAUFENBURG ESPAÑA, S.L.</t>
  </si>
  <si>
    <t>GAS NATURAL SUR SDG, S.A</t>
  </si>
  <si>
    <t>FACTOR ENERGIA, S.A</t>
  </si>
  <si>
    <t>HISPAELEC ENERGIA, S.A</t>
  </si>
  <si>
    <t>EGL ENERGIA IBERIA, S.L.</t>
  </si>
  <si>
    <t>Extenderla en AP;AQ</t>
  </si>
  <si>
    <t>Añadir nuevo año</t>
  </si>
  <si>
    <t>Extender formula</t>
  </si>
  <si>
    <t xml:space="preserve">                                           ALCANCE 1: EMISIONES FUGITIVAS</t>
  </si>
  <si>
    <t>Hexafluoruro de azufre</t>
  </si>
  <si>
    <t>Trifluoruro de nitrógeno</t>
  </si>
  <si>
    <t xml:space="preserve"> A.    EQUIPOS DE CLIMATIZACIÓN / REFRIGERACIÓN</t>
  </si>
  <si>
    <t xml:space="preserve"> B.    OTROS</t>
  </si>
  <si>
    <t>Metano</t>
  </si>
  <si>
    <t>Óxido nitroso</t>
  </si>
  <si>
    <t>Formula química</t>
  </si>
  <si>
    <t>Sevoflurano</t>
  </si>
  <si>
    <t>Hexafluoroetano</t>
  </si>
  <si>
    <t>Factores de emisión y desplegables</t>
  </si>
  <si>
    <t>Nombre del gas o de la mezcla</t>
  </si>
  <si>
    <t>Otros PCA</t>
  </si>
  <si>
    <t>Recarga</t>
  </si>
  <si>
    <t>R-600 (butano)</t>
  </si>
  <si>
    <t>Uso</t>
  </si>
  <si>
    <t>Resultado información adicional</t>
  </si>
  <si>
    <t>Resultado emisiones de proceso</t>
  </si>
  <si>
    <t>Resultado fugitivas "Otros"</t>
  </si>
  <si>
    <t>Resultado fugitivas "climatización"</t>
  </si>
  <si>
    <t>Resultado Maquinaria</t>
  </si>
  <si>
    <t>Tipo transporte</t>
  </si>
  <si>
    <t>Consumo</t>
  </si>
  <si>
    <t>Resultado Transporte A1</t>
  </si>
  <si>
    <t>Resultado Transporte A2</t>
  </si>
  <si>
    <t>FE Por defecto</t>
  </si>
  <si>
    <t>FE Otros</t>
  </si>
  <si>
    <t>Tipo vehículo</t>
  </si>
  <si>
    <t>Tipo combustible</t>
  </si>
  <si>
    <t>Cantidad comb.</t>
  </si>
  <si>
    <r>
      <t>kg CO</t>
    </r>
    <r>
      <rPr>
        <b/>
        <vertAlign val="subscript"/>
        <sz val="10"/>
        <rFont val="Calibri"/>
        <family val="2"/>
        <scheme val="minor"/>
      </rPr>
      <t>2</t>
    </r>
  </si>
  <si>
    <r>
      <t>g CH</t>
    </r>
    <r>
      <rPr>
        <b/>
        <vertAlign val="subscript"/>
        <sz val="10"/>
        <rFont val="Calibri"/>
        <family val="2"/>
        <scheme val="minor"/>
      </rPr>
      <t>4</t>
    </r>
  </si>
  <si>
    <r>
      <t>g N</t>
    </r>
    <r>
      <rPr>
        <b/>
        <vertAlign val="subscript"/>
        <sz val="10"/>
        <rFont val="Calibri"/>
        <family val="2"/>
        <scheme val="minor"/>
      </rPr>
      <t>2</t>
    </r>
    <r>
      <rPr>
        <b/>
        <sz val="10"/>
        <rFont val="Calibri"/>
        <family val="2"/>
        <scheme val="minor"/>
      </rPr>
      <t>O</t>
    </r>
  </si>
  <si>
    <r>
      <t>kg CO</t>
    </r>
    <r>
      <rPr>
        <b/>
        <vertAlign val="subscript"/>
        <sz val="10"/>
        <rFont val="Calibri"/>
        <family val="2"/>
        <scheme val="minor"/>
      </rPr>
      <t>2</t>
    </r>
    <r>
      <rPr>
        <b/>
        <sz val="10"/>
        <rFont val="Calibri"/>
        <family val="2"/>
        <scheme val="minor"/>
      </rPr>
      <t>e</t>
    </r>
  </si>
  <si>
    <t>Resultado electricidad vehículos</t>
  </si>
  <si>
    <t>Resultado calor/vapor/aire comp</t>
  </si>
  <si>
    <t>Factores de emisión y cálculos</t>
  </si>
  <si>
    <t>GdO_2</t>
  </si>
  <si>
    <t>Aux despl GdO</t>
  </si>
  <si>
    <t>GdO_1</t>
  </si>
  <si>
    <t>Resultado electricidad edificios</t>
  </si>
  <si>
    <t>Cálculos y desplegables</t>
  </si>
  <si>
    <t>FE</t>
  </si>
  <si>
    <t>CO2 (kg)</t>
  </si>
  <si>
    <t>CH4 (g)</t>
  </si>
  <si>
    <t>N2O (g)</t>
  </si>
  <si>
    <t>CO2e (kg)</t>
  </si>
  <si>
    <t>C3F8 (PFC-218)</t>
  </si>
  <si>
    <t>Cumplimente este apartado si su organización dispone de instalaciones fijas sujetas a las obligaciones de seguimiento y notificación de emisiones establecidas en la Ley 1/2005, de 9 de marzo, por la que se regula el régimen del comercio de derechos de emisión de gases de efecto invernadero.</t>
  </si>
  <si>
    <t>Instalación</t>
  </si>
  <si>
    <t>Emisiones verificadas Ley 1/2005</t>
  </si>
  <si>
    <r>
      <t>Edificio / Sede</t>
    </r>
    <r>
      <rPr>
        <b/>
        <vertAlign val="superscript"/>
        <sz val="10"/>
        <color indexed="9"/>
        <rFont val="Arial Narrow"/>
        <family val="2"/>
      </rPr>
      <t xml:space="preserve"> </t>
    </r>
  </si>
  <si>
    <t>Resultado Instalaciones fijas B</t>
  </si>
  <si>
    <t>Resultado Instalaciones fijas A</t>
  </si>
  <si>
    <r>
      <t>Edificio / Sede</t>
    </r>
    <r>
      <rPr>
        <b/>
        <vertAlign val="superscript"/>
        <sz val="10"/>
        <rFont val="Arial Narrow"/>
        <family val="2"/>
      </rPr>
      <t xml:space="preserve"> (1)</t>
    </r>
  </si>
  <si>
    <t>1. Combustión en instalaciones (PTN &gt; 20 MW)</t>
  </si>
  <si>
    <t>2. Refinería de petróleo</t>
  </si>
  <si>
    <t>3. Producción de coque</t>
  </si>
  <si>
    <t>4. Calcinación o sinterización, incluida la peletización, de minerales metálicos, incluido el mineral sulfuroso</t>
  </si>
  <si>
    <t>5. Producción de arrabio o de acero (instalaciones colada continua &gt; de 2,5 t/h)</t>
  </si>
  <si>
    <t>6. Producción o transformación de metales férreos (PTN &gt; 20 MW)</t>
  </si>
  <si>
    <t xml:space="preserve">7. Producción de aluminio primario </t>
  </si>
  <si>
    <t>8. Producción de aluminio secundario (PTN &gt; 20 MW)</t>
  </si>
  <si>
    <t>9. Producción o transformación de metales no férreos (PTN &gt; 20 MW)</t>
  </si>
  <si>
    <t>10. Fabricación de cemento sin pulverizar («clinker») con producción &gt; 50 t/día</t>
  </si>
  <si>
    <t>11. Producción de cal o calcinación de dolomita o magnesita (producción &gt; 50 t/día)</t>
  </si>
  <si>
    <t>12. Fabricación de vidrio incluida la fibra de vidrio (capacidad de fusión &gt; 20 t/día)</t>
  </si>
  <si>
    <t>13. Fabricación de productos cerámicos (producción &gt; 75 t/día)</t>
  </si>
  <si>
    <t>14. Fabricación de material aislante de lana mineral utilizando cristal, roca o escoria (producción &gt; 20 t/día)</t>
  </si>
  <si>
    <t>15. Secado o calcinación de yeso o producción de placas de yeso laminado y otros productos de yeso (PTN &gt;20 MW)</t>
  </si>
  <si>
    <t>16. Fabricación de pasta de papel</t>
  </si>
  <si>
    <t>17. Papel o cartón (producción &gt; 20 t/día)</t>
  </si>
  <si>
    <t>18. Producción de negro de humo</t>
  </si>
  <si>
    <t>19. Producción de ácido nítrico</t>
  </si>
  <si>
    <t>20. Producción de ácido adípico</t>
  </si>
  <si>
    <t>21. Producción de ácido de glioxal y ácido glioxílico</t>
  </si>
  <si>
    <t>22. Producción de amoníaco</t>
  </si>
  <si>
    <t>23. Fabricación de productos químicos orgánicos en bruto (producción &gt; 100 t/día)</t>
  </si>
  <si>
    <t>24. Producción de hidrógeno (H2) y gas de síntesis (producción &gt; 25 t/día)</t>
  </si>
  <si>
    <t>25. Producción de carbonato sódico (Na2CO3) y bicarbonato de sodio (NaHCO3)</t>
  </si>
  <si>
    <t>26. Captura de gases de efecto invernadero (Directiva 2009/31/CE)</t>
  </si>
  <si>
    <t>27. Transporte de gases de efecto invernadero (Directiva 2009/31/CE)</t>
  </si>
  <si>
    <t>28. Almacenamiento geológico de gases de efecto invernadero (Directiva 2009/31/CE)</t>
  </si>
  <si>
    <t>29. Aviación</t>
  </si>
  <si>
    <t>Categoría_actividades</t>
  </si>
  <si>
    <t>Categoría de actividad (según Anexo I de la Ley 1/2005, de 9 de marzo)</t>
  </si>
  <si>
    <t>2007CO2 (kg/l)</t>
  </si>
  <si>
    <t xml:space="preserve">    </t>
  </si>
  <si>
    <t>Solo se muestra el resultado de CO2e</t>
  </si>
  <si>
    <t>Edificio /sede</t>
  </si>
  <si>
    <r>
      <t>EMISIONES 
kg CO</t>
    </r>
    <r>
      <rPr>
        <b/>
        <vertAlign val="subscript"/>
        <sz val="9"/>
        <color indexed="9"/>
        <rFont val="Arial Narrow"/>
        <family val="2"/>
      </rPr>
      <t>2</t>
    </r>
    <r>
      <rPr>
        <b/>
        <sz val="9"/>
        <color indexed="9"/>
        <rFont val="Arial Narrow"/>
        <family val="2"/>
      </rPr>
      <t>e</t>
    </r>
  </si>
  <si>
    <t>Sede</t>
  </si>
  <si>
    <t>Transporte ferroviario, marítimo y aéreo</t>
  </si>
  <si>
    <t>Emisiones fugitivas - climatización y refrigeración</t>
  </si>
  <si>
    <t>Emisiones fugitivas - otros</t>
  </si>
  <si>
    <t>Información adicional - biomasa</t>
  </si>
  <si>
    <t>Calor, vapor, aire comprimido</t>
  </si>
  <si>
    <t>Electricidad edificios</t>
  </si>
  <si>
    <t>Electricidad vehículos</t>
  </si>
  <si>
    <t>3.1</t>
  </si>
  <si>
    <t>3.2</t>
  </si>
  <si>
    <t>Proceso</t>
  </si>
  <si>
    <t>B.   Instalaciones fijas (calderas, turbinas, hornos, etc.) sujetas a las obligaciones establecidas en la Ley 1/2005, de 9 de marzo</t>
  </si>
  <si>
    <t>A.    INSTALACIONES FIJAS NO LEY 1/2005</t>
  </si>
  <si>
    <t>B.    INSTALACIONES FIJAS SUJETAS LEY 1/2005</t>
  </si>
  <si>
    <t>Edificio / Sede</t>
  </si>
  <si>
    <t>Instalaciones fijas - Ley 1/2005</t>
  </si>
  <si>
    <t>Instalaciones fijas - no Ley 1/2005</t>
  </si>
  <si>
    <t>Fugitivas - climatización y refrigeración</t>
  </si>
  <si>
    <r>
      <t>g N</t>
    </r>
    <r>
      <rPr>
        <b/>
        <vertAlign val="subscript"/>
        <sz val="11"/>
        <color indexed="9"/>
        <rFont val="Arial Narrow"/>
        <family val="2"/>
      </rPr>
      <t>2</t>
    </r>
    <r>
      <rPr>
        <b/>
        <sz val="11"/>
        <color indexed="9"/>
        <rFont val="Arial Narrow"/>
        <family val="2"/>
      </rPr>
      <t>O</t>
    </r>
  </si>
  <si>
    <r>
      <t>g CH</t>
    </r>
    <r>
      <rPr>
        <b/>
        <vertAlign val="subscript"/>
        <sz val="11"/>
        <color indexed="9"/>
        <rFont val="Arial Narrow"/>
        <family val="2"/>
      </rPr>
      <t>4</t>
    </r>
  </si>
  <si>
    <r>
      <t>kg CO</t>
    </r>
    <r>
      <rPr>
        <b/>
        <vertAlign val="subscript"/>
        <sz val="11"/>
        <color indexed="9"/>
        <rFont val="Arial Narrow"/>
        <family val="2"/>
      </rPr>
      <t>2</t>
    </r>
  </si>
  <si>
    <r>
      <t>kg CO</t>
    </r>
    <r>
      <rPr>
        <b/>
        <vertAlign val="subscript"/>
        <sz val="11"/>
        <color indexed="9"/>
        <rFont val="Arial Narrow"/>
        <family val="2"/>
      </rPr>
      <t>2</t>
    </r>
    <r>
      <rPr>
        <b/>
        <sz val="11"/>
        <color indexed="9"/>
        <rFont val="Arial Narrow"/>
        <family val="2"/>
      </rPr>
      <t>e</t>
    </r>
  </si>
  <si>
    <t>TOTAL EMISIONES DIRECTAS</t>
  </si>
  <si>
    <t>EMISIONES INDIRECTAS (ELECTRICIDAD)</t>
  </si>
  <si>
    <t>SUBTOTAL</t>
  </si>
  <si>
    <t>Se engloban las actividades de generación de calor y, en su caso, de calor y electricidad (cogeneración) en organizaciones cuyas instalaciones están sujetas a las obligaciones de seguimiento y notificación de emisiones establecidas en la Ley 1/2005, de 9 de marzo, por la que se regula el régimen del comercio de derechos de emisión de gases de efecto invernadero. Se trata generalmente de calderas, turbinas u hornos en organizaciones de sectores industriales, ya sean de la industria del sector energético (plantas de generación de electricidad, refinerías de petróleo, etc.), o de las industrias manufactureras (plantas siderúrgicas, acerías, cementeras, papeleras, industrias de procesado de alimentos, etc.).</t>
  </si>
  <si>
    <t>Se engloban las actividades de generación de calor y, en su caso, de calor y electricidad (cogeneración) en organizaciones cuyas instalaciones no están sujetas a las obligaciones de seguimiento y notificación de emisiones establecidas en la Ley 1/2005, de 9 de marzo, por la que se regula el régimen del comercio de derechos de emisión de gases de efecto invernadero. Se trata generalmente de calderas en oficinas, comercios, establecimientos agroganaderos, etc.</t>
  </si>
  <si>
    <r>
      <t>kg CO</t>
    </r>
    <r>
      <rPr>
        <vertAlign val="subscript"/>
        <sz val="11"/>
        <rFont val="Arial Narrow"/>
        <family val="2"/>
      </rPr>
      <t>2</t>
    </r>
  </si>
  <si>
    <r>
      <t>g CH</t>
    </r>
    <r>
      <rPr>
        <vertAlign val="subscript"/>
        <sz val="11"/>
        <rFont val="Arial Narrow"/>
        <family val="2"/>
      </rPr>
      <t>4</t>
    </r>
  </si>
  <si>
    <r>
      <t>g N</t>
    </r>
    <r>
      <rPr>
        <vertAlign val="subscript"/>
        <sz val="11"/>
        <rFont val="Arial Narrow"/>
        <family val="2"/>
      </rPr>
      <t>2</t>
    </r>
    <r>
      <rPr>
        <sz val="11"/>
        <rFont val="Arial Narrow"/>
        <family val="2"/>
      </rPr>
      <t>O</t>
    </r>
  </si>
  <si>
    <r>
      <t>kg CO</t>
    </r>
    <r>
      <rPr>
        <vertAlign val="subscript"/>
        <sz val="11"/>
        <rFont val="Arial Narrow"/>
        <family val="2"/>
      </rPr>
      <t>2</t>
    </r>
    <r>
      <rPr>
        <sz val="11"/>
        <rFont val="Arial Narrow"/>
        <family val="2"/>
      </rPr>
      <t>e</t>
    </r>
  </si>
  <si>
    <t xml:space="preserve"> % DIRECTAS</t>
  </si>
  <si>
    <t>Fugitivas - climatización, refrigeración y otros</t>
  </si>
  <si>
    <t>t CO₂e</t>
  </si>
  <si>
    <t>RESULTADOS DE EMISIONES POR EDIFICIO / SEDE</t>
  </si>
  <si>
    <t>Instalaciones fijas no Ley 1/2005</t>
  </si>
  <si>
    <t>Instalaciones fijas Ley 1/2005</t>
  </si>
  <si>
    <r>
      <t xml:space="preserve">  TIPO DE ORGANIZACIÓN</t>
    </r>
    <r>
      <rPr>
        <b/>
        <vertAlign val="superscript"/>
        <sz val="11"/>
        <color indexed="9"/>
        <rFont val="Arial Narrow"/>
        <family val="2"/>
      </rPr>
      <t xml:space="preserve">                     </t>
    </r>
  </si>
  <si>
    <t>SECTOR</t>
  </si>
  <si>
    <t>Consideraciones:</t>
  </si>
  <si>
    <t xml:space="preserve"> - Las emisiones calculadas en este apartado se deben a fugas que han podido producirse durante años anteriores pero no han sido registradas hasta el año en que se realiza su recarga.</t>
  </si>
  <si>
    <t xml:space="preserve"> Factores de emisión y PCA</t>
  </si>
  <si>
    <t xml:space="preserve"> - Las fugas se producen durante el año en que se registran y que la cantidad fugada es igual a la cantidad recargada.</t>
  </si>
  <si>
    <r>
      <t xml:space="preserve">    Otras mezclas </t>
    </r>
    <r>
      <rPr>
        <b/>
        <vertAlign val="superscript"/>
        <sz val="10"/>
        <color theme="0"/>
        <rFont val="Arial Narrow"/>
        <family val="2"/>
      </rPr>
      <t>(1)</t>
    </r>
  </si>
  <si>
    <r>
      <t>Nombre del gas o de la mezcla</t>
    </r>
    <r>
      <rPr>
        <b/>
        <vertAlign val="superscript"/>
        <sz val="10"/>
        <color indexed="9"/>
        <rFont val="Arial Narrow"/>
        <family val="2"/>
      </rPr>
      <t xml:space="preserve"> (1)</t>
    </r>
  </si>
  <si>
    <t>Capacidad equipo (kg)</t>
  </si>
  <si>
    <t>Producción</t>
  </si>
  <si>
    <r>
      <t xml:space="preserve"> Dato de consumo </t>
    </r>
    <r>
      <rPr>
        <b/>
        <sz val="9"/>
        <color indexed="9"/>
        <rFont val="Arial Narrow"/>
        <family val="2"/>
      </rPr>
      <t>kWh</t>
    </r>
  </si>
  <si>
    <r>
      <t>Emisiones
kg CO</t>
    </r>
    <r>
      <rPr>
        <b/>
        <vertAlign val="subscript"/>
        <sz val="11"/>
        <color theme="0"/>
        <rFont val="Arial Narrow"/>
        <family val="2"/>
      </rPr>
      <t>2</t>
    </r>
    <r>
      <rPr>
        <b/>
        <sz val="11"/>
        <color theme="0"/>
        <rFont val="Arial Narrow"/>
        <family val="2"/>
      </rPr>
      <t>e</t>
    </r>
  </si>
  <si>
    <t>GENÉRICO</t>
  </si>
  <si>
    <t>Gas manufacturado (kg)</t>
  </si>
  <si>
    <t>Coque de carbón (kg)</t>
  </si>
  <si>
    <t>Hulla y antracita (kg)</t>
  </si>
  <si>
    <t>Hullas subituminosas (kg)</t>
  </si>
  <si>
    <t>Densidades</t>
  </si>
  <si>
    <t>PCI (Poder Calorífico Inferior)</t>
  </si>
  <si>
    <t>Comb_fijas</t>
  </si>
  <si>
    <t>Emisiones parciales C</t>
  </si>
  <si>
    <r>
      <rPr>
        <b/>
        <sz val="10"/>
        <color indexed="9"/>
        <rFont val="Arial Narrow"/>
        <family val="2"/>
      </rPr>
      <t>Emisiones 
totales C</t>
    </r>
    <r>
      <rPr>
        <b/>
        <sz val="9"/>
        <color indexed="9"/>
        <rFont val="Arial Narrow"/>
        <family val="2"/>
      </rPr>
      <t xml:space="preserve">
kg CO</t>
    </r>
    <r>
      <rPr>
        <b/>
        <vertAlign val="subscript"/>
        <sz val="9"/>
        <color indexed="9"/>
        <rFont val="Arial Narrow"/>
        <family val="2"/>
      </rPr>
      <t>2</t>
    </r>
    <r>
      <rPr>
        <b/>
        <sz val="9"/>
        <color indexed="9"/>
        <rFont val="Arial Narrow"/>
        <family val="2"/>
      </rPr>
      <t>e</t>
    </r>
  </si>
  <si>
    <r>
      <rPr>
        <b/>
        <sz val="10"/>
        <color indexed="9"/>
        <rFont val="Arial Narrow"/>
        <family val="2"/>
      </rPr>
      <t>Emisiones 
totales B</t>
    </r>
    <r>
      <rPr>
        <b/>
        <sz val="9"/>
        <color indexed="9"/>
        <rFont val="Arial Narrow"/>
        <family val="2"/>
      </rPr>
      <t xml:space="preserve">
kg CO</t>
    </r>
    <r>
      <rPr>
        <b/>
        <vertAlign val="subscript"/>
        <sz val="9"/>
        <color indexed="9"/>
        <rFont val="Arial Narrow"/>
        <family val="2"/>
      </rPr>
      <t>2</t>
    </r>
    <r>
      <rPr>
        <b/>
        <sz val="9"/>
        <color indexed="9"/>
        <rFont val="Arial Narrow"/>
        <family val="2"/>
      </rPr>
      <t>e</t>
    </r>
  </si>
  <si>
    <r>
      <rPr>
        <b/>
        <sz val="10"/>
        <color indexed="9"/>
        <rFont val="Arial Narrow"/>
        <family val="2"/>
      </rPr>
      <t xml:space="preserve">Emisiones 
totales </t>
    </r>
    <r>
      <rPr>
        <b/>
        <sz val="9"/>
        <color indexed="9"/>
        <rFont val="Arial Narrow"/>
        <family val="2"/>
      </rPr>
      <t>A1
kg CO</t>
    </r>
    <r>
      <rPr>
        <b/>
        <vertAlign val="subscript"/>
        <sz val="9"/>
        <color indexed="9"/>
        <rFont val="Arial Narrow"/>
        <family val="2"/>
      </rPr>
      <t>2</t>
    </r>
    <r>
      <rPr>
        <b/>
        <sz val="9"/>
        <color indexed="9"/>
        <rFont val="Arial Narrow"/>
        <family val="2"/>
      </rPr>
      <t>e</t>
    </r>
  </si>
  <si>
    <r>
      <rPr>
        <b/>
        <sz val="10"/>
        <color indexed="9"/>
        <rFont val="Arial Narrow"/>
        <family val="2"/>
      </rPr>
      <t>Emisiones 
totales A</t>
    </r>
    <r>
      <rPr>
        <b/>
        <sz val="9"/>
        <color indexed="9"/>
        <rFont val="Arial Narrow"/>
        <family val="2"/>
      </rPr>
      <t xml:space="preserve">
kg CO</t>
    </r>
    <r>
      <rPr>
        <b/>
        <vertAlign val="subscript"/>
        <sz val="9"/>
        <color indexed="9"/>
        <rFont val="Arial Narrow"/>
        <family val="2"/>
      </rPr>
      <t>2</t>
    </r>
    <r>
      <rPr>
        <b/>
        <sz val="9"/>
        <color indexed="9"/>
        <rFont val="Arial Narrow"/>
        <family val="2"/>
      </rPr>
      <t>e</t>
    </r>
  </si>
  <si>
    <t>B.    INSTALACIONES FIJAS (CALDERAS, TURBINAS, HORNOS, ETC.) SUJETAS A LAS OBLIGACIONES ESTABLECIDAS EN LA LEY 1/2005, DE 9 DE MARZO</t>
  </si>
  <si>
    <r>
      <t>Emisiones B
kg CO</t>
    </r>
    <r>
      <rPr>
        <b/>
        <vertAlign val="subscript"/>
        <sz val="10"/>
        <color indexed="9"/>
        <rFont val="Arial Narrow"/>
        <family val="2"/>
      </rPr>
      <t>2</t>
    </r>
    <r>
      <rPr>
        <b/>
        <sz val="10"/>
        <color indexed="9"/>
        <rFont val="Arial Narrow"/>
        <family val="2"/>
      </rPr>
      <t>e</t>
    </r>
  </si>
  <si>
    <r>
      <t>Emisiones A
kg CO</t>
    </r>
    <r>
      <rPr>
        <b/>
        <vertAlign val="subscript"/>
        <sz val="10"/>
        <color indexed="9"/>
        <rFont val="Arial Narrow"/>
        <family val="2"/>
      </rPr>
      <t>2</t>
    </r>
    <r>
      <rPr>
        <b/>
        <sz val="10"/>
        <color indexed="9"/>
        <rFont val="Arial Narrow"/>
        <family val="2"/>
      </rPr>
      <t>e</t>
    </r>
  </si>
  <si>
    <r>
      <rPr>
        <b/>
        <sz val="10"/>
        <color indexed="9"/>
        <rFont val="Arial Narrow"/>
        <family val="2"/>
      </rPr>
      <t>Emisiones totales</t>
    </r>
    <r>
      <rPr>
        <b/>
        <sz val="9"/>
        <color indexed="9"/>
        <rFont val="Arial Narrow"/>
        <family val="2"/>
      </rPr>
      <t xml:space="preserve">
kg CO</t>
    </r>
    <r>
      <rPr>
        <b/>
        <vertAlign val="subscript"/>
        <sz val="9"/>
        <color indexed="9"/>
        <rFont val="Arial Narrow"/>
        <family val="2"/>
      </rPr>
      <t>2</t>
    </r>
    <r>
      <rPr>
        <b/>
        <sz val="9"/>
        <color indexed="9"/>
        <rFont val="Arial Narrow"/>
        <family val="2"/>
      </rPr>
      <t>e</t>
    </r>
  </si>
  <si>
    <t>No se contabilizan las emisiones de CO2 de la biomasa al considerarse de origen biogénico</t>
  </si>
  <si>
    <t>Gas natural (kWhPCS)*</t>
  </si>
  <si>
    <t>Biomasa madera (kg)**</t>
  </si>
  <si>
    <t>Biomasa pellets (kg)**</t>
  </si>
  <si>
    <t xml:space="preserve"> Tipo de Combustible</t>
  </si>
  <si>
    <t xml:space="preserve">Cantidad comb. (ud) </t>
  </si>
  <si>
    <t xml:space="preserve">    Factor emisión</t>
  </si>
  <si>
    <t>Hoja de trabajo. Consumos</t>
  </si>
  <si>
    <t xml:space="preserve"> - Nombre del combustible</t>
  </si>
  <si>
    <t xml:space="preserve"> - Fuente de información</t>
  </si>
  <si>
    <t>Combustible 1</t>
  </si>
  <si>
    <t>Combustible 2</t>
  </si>
  <si>
    <t>Combustible 3</t>
  </si>
  <si>
    <r>
      <t>FE CO</t>
    </r>
    <r>
      <rPr>
        <vertAlign val="subscript"/>
        <sz val="11"/>
        <color indexed="8"/>
        <rFont val="Arial Narrow"/>
        <family val="2"/>
      </rPr>
      <t>2</t>
    </r>
  </si>
  <si>
    <r>
      <t>FE CH</t>
    </r>
    <r>
      <rPr>
        <vertAlign val="subscript"/>
        <sz val="11"/>
        <color indexed="8"/>
        <rFont val="Arial Narrow"/>
        <family val="2"/>
      </rPr>
      <t>4</t>
    </r>
  </si>
  <si>
    <r>
      <t>FE N</t>
    </r>
    <r>
      <rPr>
        <vertAlign val="subscript"/>
        <sz val="11"/>
        <color indexed="8"/>
        <rFont val="Arial Narrow"/>
        <family val="2"/>
      </rPr>
      <t>2</t>
    </r>
    <r>
      <rPr>
        <sz val="11"/>
        <color indexed="8"/>
        <rFont val="Arial Narrow"/>
        <family val="2"/>
      </rPr>
      <t>O</t>
    </r>
  </si>
  <si>
    <r>
      <t xml:space="preserve">En cuanto a los </t>
    </r>
    <r>
      <rPr>
        <b/>
        <sz val="11"/>
        <color theme="3"/>
        <rFont val="Arial Narrow"/>
        <family val="2"/>
      </rPr>
      <t>datos de consumo</t>
    </r>
    <r>
      <rPr>
        <sz val="11"/>
        <color theme="3"/>
        <rFont val="Arial Narrow"/>
        <family val="2"/>
      </rPr>
      <t xml:space="preserve"> podría considerar los siguientes bloques:</t>
    </r>
  </si>
  <si>
    <r>
      <t xml:space="preserve">En esta hoja de </t>
    </r>
    <r>
      <rPr>
        <b/>
        <sz val="11"/>
        <color theme="3"/>
        <rFont val="Arial Narrow"/>
        <family val="2"/>
      </rPr>
      <t>cumplimentación voluntaria</t>
    </r>
    <r>
      <rPr>
        <sz val="11"/>
        <color theme="3"/>
        <rFont val="Arial Narrow"/>
        <family val="2"/>
      </rPr>
      <t xml:space="preserve"> puede incluir los </t>
    </r>
    <r>
      <rPr>
        <b/>
        <sz val="11"/>
        <color theme="3"/>
        <rFont val="Arial Narrow"/>
        <family val="2"/>
      </rPr>
      <t>cálculos auxiliares</t>
    </r>
    <r>
      <rPr>
        <sz val="11"/>
        <color theme="3"/>
        <rFont val="Arial Narrow"/>
        <family val="2"/>
      </rPr>
      <t xml:space="preserve"> necesarios para obtener los </t>
    </r>
    <r>
      <rPr>
        <b/>
        <sz val="11"/>
        <color theme="3"/>
        <rFont val="Arial Narrow"/>
        <family val="2"/>
      </rPr>
      <t>datos de consumo</t>
    </r>
    <r>
      <rPr>
        <sz val="11"/>
        <color theme="3"/>
        <rFont val="Arial Narrow"/>
        <family val="2"/>
      </rPr>
      <t xml:space="preserve"> anuales. Si lo prefiere puede entregar esta información en un documento aparte. Estos cálculos servirán para </t>
    </r>
    <r>
      <rPr>
        <b/>
        <sz val="11"/>
        <color theme="3"/>
        <rFont val="Arial Narrow"/>
        <family val="2"/>
      </rPr>
      <t xml:space="preserve">facilitar su trabajo de recopilación de datos </t>
    </r>
    <r>
      <rPr>
        <sz val="11"/>
        <color theme="3"/>
        <rFont val="Arial Narrow"/>
        <family val="2"/>
      </rPr>
      <t xml:space="preserve">y </t>
    </r>
    <r>
      <rPr>
        <b/>
        <sz val="11"/>
        <color theme="3"/>
        <rFont val="Arial Narrow"/>
        <family val="2"/>
      </rPr>
      <t>el cotejo de los consumos</t>
    </r>
    <r>
      <rPr>
        <sz val="11"/>
        <color theme="3"/>
        <rFont val="Arial Narrow"/>
        <family val="2"/>
      </rPr>
      <t xml:space="preserve"> por parte del Registro de huella de carbono, compensación y proyectos de absorción de dióxido de carbono. </t>
    </r>
  </si>
  <si>
    <t xml:space="preserve">                                               HOJA DE TRABAJO. CONSUMOS                                                                        </t>
  </si>
  <si>
    <r>
      <t xml:space="preserve">En el caso excepcional en el que alguno de los </t>
    </r>
    <r>
      <rPr>
        <b/>
        <sz val="11"/>
        <color theme="3"/>
        <rFont val="Arial Narrow"/>
        <family val="2"/>
      </rPr>
      <t>combustibles que emplee su organización no se encontrase entre los que se ofrecen en la herramienta</t>
    </r>
    <r>
      <rPr>
        <sz val="11"/>
        <color theme="3"/>
        <rFont val="Arial Narrow"/>
        <family val="2"/>
      </rPr>
      <t>, también puede emplear esta hoja para añadir los siguientes datos:</t>
    </r>
  </si>
  <si>
    <t xml:space="preserve">                                          FACTORES DE EMISIÓN, PCA Y FACTORES DE MIX ELÉCTRICO</t>
  </si>
  <si>
    <t>A. Transporte por carretera</t>
  </si>
  <si>
    <t>B. Transporte ferroviario, marítimo y aéreo (emisiones directas)</t>
  </si>
  <si>
    <t>C. Funcionamiento de maquinaria</t>
  </si>
  <si>
    <t>2.   VEHÍCULOS Y MAQUINARIA</t>
  </si>
  <si>
    <t>3.   EMISIONES FUGITIVAS (EQUIPOS DE CLIMATIZACIÓN Y OTROS)</t>
  </si>
  <si>
    <t>A. Climatización / refrigeración</t>
  </si>
  <si>
    <t>B. Otros</t>
  </si>
  <si>
    <r>
      <t>Gasolina  (</t>
    </r>
    <r>
      <rPr>
        <sz val="10"/>
        <color theme="1"/>
        <rFont val="Arial Narrow"/>
        <family val="2"/>
      </rPr>
      <t>l)</t>
    </r>
  </si>
  <si>
    <r>
      <t>E5 (</t>
    </r>
    <r>
      <rPr>
        <sz val="10"/>
        <color theme="1"/>
        <rFont val="Arial Narrow"/>
        <family val="2"/>
      </rPr>
      <t>l)</t>
    </r>
  </si>
  <si>
    <r>
      <t>E10 (</t>
    </r>
    <r>
      <rPr>
        <sz val="10"/>
        <color theme="1"/>
        <rFont val="Arial Narrow"/>
        <family val="2"/>
      </rPr>
      <t>l)</t>
    </r>
  </si>
  <si>
    <r>
      <t>E85 (</t>
    </r>
    <r>
      <rPr>
        <sz val="10"/>
        <color theme="1"/>
        <rFont val="Arial Narrow"/>
        <family val="2"/>
      </rPr>
      <t>l)</t>
    </r>
  </si>
  <si>
    <r>
      <t>E100 (</t>
    </r>
    <r>
      <rPr>
        <sz val="10"/>
        <color theme="1"/>
        <rFont val="Arial Narrow"/>
        <family val="2"/>
      </rPr>
      <t>l)</t>
    </r>
  </si>
  <si>
    <r>
      <t>B7 (</t>
    </r>
    <r>
      <rPr>
        <sz val="10"/>
        <color theme="1"/>
        <rFont val="Arial Narrow"/>
        <family val="2"/>
      </rPr>
      <t>l)</t>
    </r>
  </si>
  <si>
    <r>
      <t>B10 (</t>
    </r>
    <r>
      <rPr>
        <sz val="10"/>
        <color theme="1"/>
        <rFont val="Arial Narrow"/>
        <family val="2"/>
      </rPr>
      <t>l)</t>
    </r>
  </si>
  <si>
    <r>
      <t>B20 (</t>
    </r>
    <r>
      <rPr>
        <sz val="10"/>
        <color theme="1"/>
        <rFont val="Arial Narrow"/>
        <family val="2"/>
      </rPr>
      <t>l)</t>
    </r>
  </si>
  <si>
    <r>
      <t>B30 (</t>
    </r>
    <r>
      <rPr>
        <sz val="10"/>
        <color theme="1"/>
        <rFont val="Arial Narrow"/>
        <family val="2"/>
      </rPr>
      <t>l)</t>
    </r>
  </si>
  <si>
    <r>
      <t>B100 (</t>
    </r>
    <r>
      <rPr>
        <sz val="10"/>
        <color theme="1"/>
        <rFont val="Arial Narrow"/>
        <family val="2"/>
      </rPr>
      <t>l)</t>
    </r>
  </si>
  <si>
    <r>
      <t>CO</t>
    </r>
    <r>
      <rPr>
        <vertAlign val="subscript"/>
        <sz val="10"/>
        <color theme="1"/>
        <rFont val="Arial Narrow"/>
        <family val="2"/>
      </rPr>
      <t>2</t>
    </r>
    <r>
      <rPr>
        <sz val="10"/>
        <color theme="1"/>
        <rFont val="Arial Narrow"/>
        <family val="2"/>
      </rPr>
      <t xml:space="preserve"> (kg/ud)</t>
    </r>
  </si>
  <si>
    <r>
      <t>CH</t>
    </r>
    <r>
      <rPr>
        <vertAlign val="subscript"/>
        <sz val="10"/>
        <color theme="1"/>
        <rFont val="Arial Narrow"/>
        <family val="2"/>
      </rPr>
      <t>4</t>
    </r>
    <r>
      <rPr>
        <sz val="10"/>
        <color theme="1"/>
        <rFont val="Arial Narrow"/>
        <family val="2"/>
      </rPr>
      <t xml:space="preserve"> (g/ud)</t>
    </r>
  </si>
  <si>
    <r>
      <t>N</t>
    </r>
    <r>
      <rPr>
        <vertAlign val="subscript"/>
        <sz val="10"/>
        <color theme="1"/>
        <rFont val="Arial Narrow"/>
        <family val="2"/>
      </rPr>
      <t>2</t>
    </r>
    <r>
      <rPr>
        <sz val="10"/>
        <color theme="1"/>
        <rFont val="Arial Narrow"/>
        <family val="2"/>
      </rPr>
      <t>O (g/ud)</t>
    </r>
  </si>
  <si>
    <t>Gasóleo  (l)</t>
  </si>
  <si>
    <t>PCA 5AR</t>
  </si>
  <si>
    <r>
      <t>CO</t>
    </r>
    <r>
      <rPr>
        <vertAlign val="subscript"/>
        <sz val="10"/>
        <color rgb="FF000000"/>
        <rFont val="Arial Narrow"/>
        <family val="2"/>
      </rPr>
      <t>2</t>
    </r>
  </si>
  <si>
    <r>
      <t>CH</t>
    </r>
    <r>
      <rPr>
        <vertAlign val="subscript"/>
        <sz val="10"/>
        <color rgb="FF000000"/>
        <rFont val="Arial Narrow"/>
        <family val="2"/>
      </rPr>
      <t>4</t>
    </r>
  </si>
  <si>
    <r>
      <t>N</t>
    </r>
    <r>
      <rPr>
        <vertAlign val="subscript"/>
        <sz val="10"/>
        <color rgb="FF000000"/>
        <rFont val="Arial Narrow"/>
        <family val="2"/>
      </rPr>
      <t>2</t>
    </r>
    <r>
      <rPr>
        <sz val="10"/>
        <color rgb="FF000000"/>
        <rFont val="Arial Narrow"/>
        <family val="2"/>
      </rPr>
      <t>O</t>
    </r>
  </si>
  <si>
    <r>
      <t>NF</t>
    </r>
    <r>
      <rPr>
        <vertAlign val="subscript"/>
        <sz val="10"/>
        <color rgb="FF000000"/>
        <rFont val="Arial Narrow"/>
        <family val="2"/>
      </rPr>
      <t>3</t>
    </r>
  </si>
  <si>
    <r>
      <t>SF</t>
    </r>
    <r>
      <rPr>
        <vertAlign val="subscript"/>
        <sz val="10"/>
        <color rgb="FF000000"/>
        <rFont val="Arial Narrow"/>
        <family val="2"/>
      </rPr>
      <t>6</t>
    </r>
  </si>
  <si>
    <r>
      <t>C</t>
    </r>
    <r>
      <rPr>
        <vertAlign val="subscript"/>
        <sz val="10"/>
        <color rgb="FF000000"/>
        <rFont val="Arial Narrow"/>
        <family val="2"/>
      </rPr>
      <t>2</t>
    </r>
    <r>
      <rPr>
        <sz val="10"/>
        <color rgb="FF000000"/>
        <rFont val="Arial Narrow"/>
        <family val="2"/>
      </rPr>
      <t>F</t>
    </r>
    <r>
      <rPr>
        <vertAlign val="subscript"/>
        <sz val="10"/>
        <color rgb="FF000000"/>
        <rFont val="Arial Narrow"/>
        <family val="2"/>
      </rPr>
      <t>6</t>
    </r>
    <r>
      <rPr>
        <sz val="10"/>
        <color rgb="FF000000"/>
        <rFont val="Arial Narrow"/>
        <family val="2"/>
      </rPr>
      <t>(PFC-116)</t>
    </r>
  </si>
  <si>
    <r>
      <t>C</t>
    </r>
    <r>
      <rPr>
        <vertAlign val="subscript"/>
        <sz val="10"/>
        <color rgb="FF000000"/>
        <rFont val="Arial Narrow"/>
        <family val="2"/>
      </rPr>
      <t>3</t>
    </r>
    <r>
      <rPr>
        <sz val="10"/>
        <color rgb="FF000000"/>
        <rFont val="Arial Narrow"/>
        <family val="2"/>
      </rPr>
      <t>F</t>
    </r>
    <r>
      <rPr>
        <vertAlign val="subscript"/>
        <sz val="10"/>
        <color rgb="FF000000"/>
        <rFont val="Arial Narrow"/>
        <family val="2"/>
      </rPr>
      <t>8</t>
    </r>
    <r>
      <rPr>
        <sz val="10"/>
        <color rgb="FF000000"/>
        <rFont val="Arial Narrow"/>
        <family val="2"/>
      </rPr>
      <t xml:space="preserve"> (PFC-218)</t>
    </r>
  </si>
  <si>
    <t>4.   FACTORES DE MIX ELÉCTRICO DE LAS COMERCIALIZADORAS (EMISIONES INDIRECTAS)</t>
  </si>
  <si>
    <r>
      <t>kg CO</t>
    </r>
    <r>
      <rPr>
        <vertAlign val="subscript"/>
        <sz val="10"/>
        <rFont val="Arial Narrow"/>
        <family val="2"/>
      </rPr>
      <t>2</t>
    </r>
    <r>
      <rPr>
        <sz val="10"/>
        <rFont val="Arial Narrow"/>
        <family val="2"/>
      </rPr>
      <t>/kWh</t>
    </r>
  </si>
  <si>
    <t>Mix sin GdO</t>
  </si>
  <si>
    <t xml:space="preserve">Factor GdO renovable </t>
  </si>
  <si>
    <t>Factor GdO cog. alta eficiencia</t>
  </si>
  <si>
    <r>
      <t>kg CO</t>
    </r>
    <r>
      <rPr>
        <vertAlign val="subscript"/>
        <sz val="9"/>
        <rFont val="Arial Narrow"/>
        <family val="2"/>
      </rPr>
      <t>2</t>
    </r>
    <r>
      <rPr>
        <sz val="9"/>
        <rFont val="Arial Narrow"/>
        <family val="2"/>
      </rPr>
      <t>/kWh</t>
    </r>
  </si>
  <si>
    <t>https://gdo.cnmc.es/CNE/resumenGdo.do?anio=2021</t>
  </si>
  <si>
    <t>ACCIÓN ENERGIA COMERCIALIZADORA, S.L.</t>
  </si>
  <si>
    <t>ACSOL ENERGIA GLOBAL, S.A.</t>
  </si>
  <si>
    <t>ADELFAS ENERGIA, S.L.</t>
  </si>
  <si>
    <t>ALCANZIA ENERGIA, S.L.</t>
  </si>
  <si>
    <t>ALPIQ ENERGIA ESPAÑA, S.A.U.</t>
  </si>
  <si>
    <t xml:space="preserve">ASAL DE ENERG¿A, S.L. </t>
  </si>
  <si>
    <t>COMPA¿¿A ESCANDINAVA DE ELECTRICIDAD EN ESPA¿A, S.L.</t>
  </si>
  <si>
    <t>COX ENERGIA COMERCIALIZADORA ESPA¿A, S.L.U.</t>
  </si>
  <si>
    <t>CYE ENERGIA, S.L.</t>
  </si>
  <si>
    <t>DISA ENERGIA ELECTRICA, S.L.U.</t>
  </si>
  <si>
    <t>ELECTRA ALTO MIÑO COMERCIALIZADORA DE ENERGIA, S.L.U.</t>
  </si>
  <si>
    <t>ELECTRA CALDENSE ENERGIA, S.A.</t>
  </si>
  <si>
    <t>ELECTRA DEL CARDENER ENERGIA, S.A.</t>
  </si>
  <si>
    <t>ELECTRA ENERGIA, S.A.U.</t>
  </si>
  <si>
    <t>ELECTRICA DE GUIXES ENERG¿A, S.L.</t>
  </si>
  <si>
    <t>ELECTRICA VAQUER ENERGIA, S.A.</t>
  </si>
  <si>
    <t>ENERGIA NARANJA, S.L.</t>
  </si>
  <si>
    <t>ENERG¿A NUFRI, S.L.U.</t>
  </si>
  <si>
    <t>ENGIE ESPA¿A, S.L.U.</t>
  </si>
  <si>
    <t>EPRESA ENERGIA, S.A.U.</t>
  </si>
  <si>
    <t>FENIE ENERGIA, S.A.</t>
  </si>
  <si>
    <t>GALP ENERGIA ESPAÑA S.A.U.</t>
  </si>
  <si>
    <t>GNERA ENERGIA Y TECNOLOGIA, S.L.</t>
  </si>
  <si>
    <t>HELIOELEC ENERGIA ELECTRICA, S.L.</t>
  </si>
  <si>
    <t>INDEXO ENERGIA, S.L.</t>
  </si>
  <si>
    <t>INER ENERGIA CASTILLA LA MANCHA, S.L.</t>
  </si>
  <si>
    <t>INTEGRACION EUROPEA DE ENERGIA SUR, S.L.</t>
  </si>
  <si>
    <t>INTEGRACIÓN EUROPEA DE ENERGIA, S.A.U.</t>
  </si>
  <si>
    <t>NABALIA ENERGIA 2000, S.A.</t>
  </si>
  <si>
    <t>PETRONIEVES ENERGIA 1, S.L.</t>
  </si>
  <si>
    <t>RESPIRA ENERGIA, S.A.</t>
  </si>
  <si>
    <t>RTOTAL GAS Y ELECTRICIDAD ESPA¿A,
S.A.U.</t>
  </si>
  <si>
    <t>SHELL ESPA¿A, S.A.</t>
  </si>
  <si>
    <t>TOTAL GAS Y ELECTRICIDAD ESPA¿A S.A.U.</t>
  </si>
  <si>
    <t>TRACTAMENT I SELECCI¿ DE RESIDUS, S.A.</t>
  </si>
  <si>
    <r>
      <t>kg CO</t>
    </r>
    <r>
      <rPr>
        <vertAlign val="subscript"/>
        <sz val="10"/>
        <rFont val="Arial Narrow"/>
        <family val="2"/>
      </rPr>
      <t>2</t>
    </r>
    <r>
      <rPr>
        <sz val="10"/>
        <rFont val="Arial Narrow"/>
        <family val="2"/>
      </rPr>
      <t>e/kWh</t>
    </r>
  </si>
  <si>
    <r>
      <t>kg CO</t>
    </r>
    <r>
      <rPr>
        <vertAlign val="subscript"/>
        <sz val="9"/>
        <rFont val="Arial Narrow"/>
        <family val="2"/>
      </rPr>
      <t>2</t>
    </r>
    <r>
      <rPr>
        <sz val="9"/>
        <rFont val="Arial Narrow"/>
        <family val="2"/>
      </rPr>
      <t>e/kWh</t>
    </r>
  </si>
  <si>
    <r>
      <t>Transporte por carretera</t>
    </r>
    <r>
      <rPr>
        <b/>
        <vertAlign val="superscript"/>
        <sz val="10"/>
        <color indexed="9"/>
        <rFont val="Arial Narrow"/>
        <family val="2"/>
      </rPr>
      <t>(1)</t>
    </r>
  </si>
  <si>
    <t>Consumo (kWh)</t>
  </si>
  <si>
    <t>Consumo de calor, vapor, frío</t>
  </si>
  <si>
    <t>TOTAL EMISIONES INDIRECTAS ELECTRICIDAD</t>
  </si>
  <si>
    <r>
      <rPr>
        <vertAlign val="superscript"/>
        <sz val="9"/>
        <color theme="3"/>
        <rFont val="Arial Narrow"/>
        <family val="2"/>
      </rPr>
      <t xml:space="preserve">(1) </t>
    </r>
    <r>
      <rPr>
        <sz val="9"/>
        <color theme="3"/>
        <rFont val="Arial Narrow"/>
        <family val="2"/>
      </rPr>
      <t>Las emisiones de los vehículos eléctricos se engloban en emisiones indirectas debidas al consumo de electricidad.</t>
    </r>
  </si>
  <si>
    <r>
      <t>Electricidad vehículos</t>
    </r>
    <r>
      <rPr>
        <b/>
        <vertAlign val="superscript"/>
        <sz val="10"/>
        <color indexed="9"/>
        <rFont val="Arial Narrow"/>
        <family val="2"/>
      </rPr>
      <t>(2)</t>
    </r>
  </si>
  <si>
    <t xml:space="preserve"> % INDIRECTAS</t>
  </si>
  <si>
    <t>Calor, vapor, frío, aire comprimido</t>
  </si>
  <si>
    <t>V23</t>
  </si>
  <si>
    <r>
      <t>Se incluyen emisiones de CH</t>
    </r>
    <r>
      <rPr>
        <vertAlign val="subscript"/>
        <sz val="11"/>
        <rFont val="Arial Narrow"/>
        <family val="2"/>
      </rPr>
      <t>4</t>
    </r>
    <r>
      <rPr>
        <sz val="11"/>
        <rFont val="Arial Narrow"/>
        <family val="2"/>
      </rPr>
      <t xml:space="preserve"> y N</t>
    </r>
    <r>
      <rPr>
        <vertAlign val="subscript"/>
        <sz val="11"/>
        <rFont val="Arial Narrow"/>
        <family val="2"/>
      </rPr>
      <t>2</t>
    </r>
    <r>
      <rPr>
        <sz val="11"/>
        <rFont val="Arial Narrow"/>
        <family val="2"/>
      </rPr>
      <t>O.
Se revisan y actualizan las fuentes de algunos de los factores de emisión CO</t>
    </r>
    <r>
      <rPr>
        <vertAlign val="subscript"/>
        <sz val="11"/>
        <rFont val="Arial Narrow"/>
        <family val="2"/>
      </rPr>
      <t>2</t>
    </r>
    <r>
      <rPr>
        <sz val="11"/>
        <rFont val="Arial Narrow"/>
        <family val="2"/>
      </rPr>
      <t xml:space="preserve"> considerados anteriormente.
Se modifica el desglose de actividades emisoras consideradas.</t>
    </r>
  </si>
  <si>
    <r>
      <t>* Indique la cantidad de gas natural consumida en kWh</t>
    </r>
    <r>
      <rPr>
        <vertAlign val="subscript"/>
        <sz val="10"/>
        <color indexed="56"/>
        <rFont val="Arial Narrow"/>
        <family val="2"/>
      </rPr>
      <t>PCS</t>
    </r>
    <r>
      <rPr>
        <sz val="10"/>
        <color indexed="56"/>
        <rFont val="Arial Narrow"/>
        <family val="2"/>
      </rPr>
      <t xml:space="preserve"> (Poder Calorífico Superior) ya que el factor de emisión del gas natural está expresado en kgCO</t>
    </r>
    <r>
      <rPr>
        <vertAlign val="subscript"/>
        <sz val="10"/>
        <color indexed="56"/>
        <rFont val="Arial Narrow"/>
        <family val="2"/>
      </rPr>
      <t>2</t>
    </r>
    <r>
      <rPr>
        <sz val="10"/>
        <color indexed="56"/>
        <rFont val="Arial Narrow"/>
        <family val="2"/>
      </rPr>
      <t>/kWh</t>
    </r>
    <r>
      <rPr>
        <vertAlign val="subscript"/>
        <sz val="10"/>
        <color indexed="56"/>
        <rFont val="Arial Narrow"/>
        <family val="2"/>
      </rPr>
      <t>PCS</t>
    </r>
    <r>
      <rPr>
        <sz val="10"/>
        <color indexed="56"/>
        <rFont val="Arial Narrow"/>
        <family val="2"/>
      </rPr>
      <t>.</t>
    </r>
  </si>
  <si>
    <r>
      <t xml:space="preserve">Tipo de Combustible </t>
    </r>
    <r>
      <rPr>
        <b/>
        <vertAlign val="superscript"/>
        <sz val="10"/>
        <color indexed="9"/>
        <rFont val="Arial Narrow"/>
        <family val="2"/>
      </rPr>
      <t>(2)</t>
    </r>
  </si>
  <si>
    <t>Factor emisión</t>
  </si>
  <si>
    <t>Opción A.1: Cantidad de combustible consumido</t>
  </si>
  <si>
    <r>
      <t xml:space="preserve">Categoría de vehículo </t>
    </r>
    <r>
      <rPr>
        <b/>
        <vertAlign val="superscript"/>
        <sz val="10"/>
        <color indexed="9"/>
        <rFont val="Arial Narrow"/>
        <family val="2"/>
      </rPr>
      <t>(1)</t>
    </r>
  </si>
  <si>
    <r>
      <rPr>
        <sz val="11"/>
        <color theme="3"/>
        <rFont val="Arial Narrow"/>
        <family val="2"/>
      </rPr>
      <t xml:space="preserve">Los datos necesarios son: </t>
    </r>
    <r>
      <rPr>
        <u/>
        <sz val="11"/>
        <color theme="3"/>
        <rFont val="Arial Narrow"/>
        <family val="2"/>
      </rPr>
      <t>categoría de vehículo</t>
    </r>
    <r>
      <rPr>
        <sz val="11"/>
        <color theme="3"/>
        <rFont val="Arial Narrow"/>
        <family val="2"/>
      </rPr>
      <t xml:space="preserve">, </t>
    </r>
    <r>
      <rPr>
        <u/>
        <sz val="11"/>
        <color theme="3"/>
        <rFont val="Arial Narrow"/>
        <family val="2"/>
      </rPr>
      <t>tipo</t>
    </r>
    <r>
      <rPr>
        <sz val="11"/>
        <color theme="3"/>
        <rFont val="Arial Narrow"/>
        <family val="2"/>
      </rPr>
      <t xml:space="preserve"> y </t>
    </r>
    <r>
      <rPr>
        <u/>
        <sz val="11"/>
        <color theme="3"/>
        <rFont val="Arial Narrow"/>
        <family val="2"/>
      </rPr>
      <t>cantidad</t>
    </r>
    <r>
      <rPr>
        <sz val="11"/>
        <color theme="3"/>
        <rFont val="Arial Narrow"/>
        <family val="2"/>
      </rPr>
      <t xml:space="preserve"> de </t>
    </r>
    <r>
      <rPr>
        <u/>
        <sz val="11"/>
        <color theme="3"/>
        <rFont val="Arial Narrow"/>
        <family val="2"/>
      </rPr>
      <t>combustible</t>
    </r>
    <r>
      <rPr>
        <sz val="11"/>
        <color theme="3"/>
        <rFont val="Arial Narrow"/>
        <family val="2"/>
      </rPr>
      <t>.</t>
    </r>
  </si>
  <si>
    <r>
      <t xml:space="preserve">Otros </t>
    </r>
    <r>
      <rPr>
        <b/>
        <vertAlign val="superscript"/>
        <sz val="10"/>
        <color indexed="9"/>
        <rFont val="Arial Narrow"/>
        <family val="2"/>
      </rPr>
      <t>(4)</t>
    </r>
  </si>
  <si>
    <r>
      <t xml:space="preserve">Otros </t>
    </r>
    <r>
      <rPr>
        <b/>
        <vertAlign val="superscript"/>
        <sz val="10"/>
        <color indexed="9"/>
        <rFont val="Arial Narrow"/>
        <family val="2"/>
      </rPr>
      <t>(1)</t>
    </r>
  </si>
  <si>
    <t>EMISIONES DIRECTAS (ALCANCE 1)</t>
  </si>
  <si>
    <r>
      <rPr>
        <vertAlign val="superscript"/>
        <sz val="10"/>
        <color theme="3"/>
        <rFont val="Arial Narrow"/>
        <family val="2"/>
      </rPr>
      <t xml:space="preserve">(1) </t>
    </r>
    <r>
      <rPr>
        <sz val="10"/>
        <color theme="3"/>
        <rFont val="Arial Narrow"/>
        <family val="2"/>
      </rPr>
      <t>Si el combustible empleado no es uno de los disponibles en el desplegable y ha indicado la opción “</t>
    </r>
    <r>
      <rPr>
        <i/>
        <sz val="10"/>
        <color theme="3"/>
        <rFont val="Arial Narrow"/>
        <family val="2"/>
      </rPr>
      <t>Otro (ud)</t>
    </r>
    <r>
      <rPr>
        <sz val="10"/>
        <color theme="3"/>
        <rFont val="Arial Narrow"/>
        <family val="2"/>
      </rPr>
      <t xml:space="preserve">”, deberá introducir en estas columnas los factores de emisión teniendo en cuenta que las unidades en que se expresen deben ser coherentes con las unidades en las que se cuantifique la cantidad de combustible consumido. Además, deberá indicar en la pestaña </t>
    </r>
    <r>
      <rPr>
        <i/>
        <sz val="10"/>
        <color theme="3"/>
        <rFont val="Arial Narrow"/>
        <family val="2"/>
      </rPr>
      <t xml:space="preserve">2. Hoja de trabajo. Consumos </t>
    </r>
    <r>
      <rPr>
        <sz val="10"/>
        <color theme="3"/>
        <rFont val="Arial Narrow"/>
        <family val="2"/>
      </rPr>
      <t>el nombre del combustible, la fuente de donde se extraen sus factores de emisión, así como sus valores y unidades en las que se expresan.</t>
    </r>
  </si>
  <si>
    <t>Otro</t>
  </si>
  <si>
    <r>
      <t>Recarga / Uso</t>
    </r>
    <r>
      <rPr>
        <b/>
        <vertAlign val="superscript"/>
        <sz val="10"/>
        <color theme="0"/>
        <rFont val="Arial Narrow"/>
        <family val="2"/>
      </rPr>
      <t>(2)</t>
    </r>
    <r>
      <rPr>
        <b/>
        <sz val="10"/>
        <color theme="0"/>
        <rFont val="Arial Narrow"/>
        <family val="2"/>
      </rPr>
      <t xml:space="preserve">
(kg)</t>
    </r>
  </si>
  <si>
    <r>
      <t>Recarga equipo</t>
    </r>
    <r>
      <rPr>
        <b/>
        <vertAlign val="superscript"/>
        <sz val="10"/>
        <color theme="0"/>
        <rFont val="Arial Narrow"/>
        <family val="2"/>
      </rPr>
      <t xml:space="preserve"> </t>
    </r>
    <r>
      <rPr>
        <b/>
        <sz val="10"/>
        <color theme="0"/>
        <rFont val="Arial Narrow"/>
        <family val="2"/>
      </rPr>
      <t>(kg)</t>
    </r>
    <r>
      <rPr>
        <b/>
        <vertAlign val="superscript"/>
        <sz val="10"/>
        <color theme="0"/>
        <rFont val="Arial Narrow"/>
        <family val="2"/>
      </rPr>
      <t>(2)</t>
    </r>
  </si>
  <si>
    <r>
      <t xml:space="preserve">Cumplimentar de manera adicional en caso de que la organización disponga de instalaciones para la generación de energía renovable (paneles fotovoltaicos, turbinas de viento, etc.) ya sea para su venta o para autoconsumo. 
La biomasa no se incluye en este apartado sino como uno de los combustibles considerados en el apartado </t>
    </r>
    <r>
      <rPr>
        <i/>
        <sz val="11"/>
        <color theme="3"/>
        <rFont val="Arial Narrow"/>
        <family val="2"/>
      </rPr>
      <t>3. Instalaciones fijas</t>
    </r>
    <r>
      <rPr>
        <sz val="11"/>
        <color theme="3"/>
        <rFont val="Arial Narrow"/>
        <family val="2"/>
      </rPr>
      <t xml:space="preserve"> ya que, aunque se considera neutra en emisiones de CO</t>
    </r>
    <r>
      <rPr>
        <vertAlign val="subscript"/>
        <sz val="11"/>
        <color theme="3"/>
        <rFont val="Arial Narrow"/>
        <family val="2"/>
      </rPr>
      <t>2</t>
    </r>
    <r>
      <rPr>
        <sz val="11"/>
        <color theme="3"/>
        <rFont val="Arial Narrow"/>
        <family val="2"/>
      </rPr>
      <t xml:space="preserve"> al ser de origen biogénico, sí se contabilizan las emisiones de CH</t>
    </r>
    <r>
      <rPr>
        <vertAlign val="subscript"/>
        <sz val="11"/>
        <color theme="3"/>
        <rFont val="Arial Narrow"/>
        <family val="2"/>
      </rPr>
      <t>4</t>
    </r>
    <r>
      <rPr>
        <sz val="11"/>
        <color theme="3"/>
        <rFont val="Arial Narrow"/>
        <family val="2"/>
      </rPr>
      <t xml:space="preserve"> y N</t>
    </r>
    <r>
      <rPr>
        <vertAlign val="subscript"/>
        <sz val="11"/>
        <color theme="3"/>
        <rFont val="Arial Narrow"/>
        <family val="2"/>
      </rPr>
      <t>2</t>
    </r>
    <r>
      <rPr>
        <sz val="11"/>
        <color theme="3"/>
        <rFont val="Arial Narrow"/>
        <family val="2"/>
      </rPr>
      <t>O que se generan en su combustión.</t>
    </r>
  </si>
  <si>
    <t>No considero la biomasa porque se engloba en instalaciones fijas</t>
  </si>
  <si>
    <r>
      <t xml:space="preserve">    Nombre de la comercializadora suministradora de energía</t>
    </r>
    <r>
      <rPr>
        <b/>
        <vertAlign val="superscript"/>
        <sz val="10"/>
        <color indexed="9"/>
        <rFont val="Arial Narrow"/>
        <family val="2"/>
      </rPr>
      <t>(1)</t>
    </r>
  </si>
  <si>
    <r>
      <t>¿Dispone de Garantía de Origen (GdO)?</t>
    </r>
    <r>
      <rPr>
        <b/>
        <vertAlign val="superscript"/>
        <sz val="10"/>
        <color theme="0"/>
        <rFont val="Arial Narrow"/>
        <family val="2"/>
      </rPr>
      <t>(2)</t>
    </r>
  </si>
  <si>
    <r>
      <t>Nombre de la comercializadora suministradora de energía</t>
    </r>
    <r>
      <rPr>
        <b/>
        <vertAlign val="superscript"/>
        <sz val="10"/>
        <color indexed="9"/>
        <rFont val="Arial Narrow"/>
        <family val="2"/>
      </rPr>
      <t>(1)</t>
    </r>
  </si>
  <si>
    <r>
      <t xml:space="preserve">  Factor emisión 
     </t>
    </r>
    <r>
      <rPr>
        <b/>
        <sz val="9"/>
        <color theme="0"/>
        <rFont val="Arial Narrow"/>
        <family val="2"/>
      </rPr>
      <t>kg CO</t>
    </r>
    <r>
      <rPr>
        <b/>
        <vertAlign val="subscript"/>
        <sz val="9"/>
        <color theme="0"/>
        <rFont val="Arial Narrow"/>
        <family val="2"/>
      </rPr>
      <t>2</t>
    </r>
    <r>
      <rPr>
        <b/>
        <sz val="9"/>
        <color theme="0"/>
        <rFont val="Arial Narrow"/>
        <family val="2"/>
      </rPr>
      <t>e/kWh</t>
    </r>
  </si>
  <si>
    <t>EMISIONES INDIRECTAS POR ENERGÍA COMPRADA</t>
  </si>
  <si>
    <r>
      <t xml:space="preserve">EMISIONES DIRECTAS 
</t>
    </r>
    <r>
      <rPr>
        <b/>
        <sz val="9"/>
        <color indexed="9"/>
        <rFont val="Arial Narrow"/>
        <family val="2"/>
      </rPr>
      <t>(ALCANCE 1)</t>
    </r>
  </si>
  <si>
    <t>ALCANCE 1</t>
  </si>
  <si>
    <t>ALCANCE 2</t>
  </si>
  <si>
    <r>
      <t>Electricidad edificios</t>
    </r>
    <r>
      <rPr>
        <b/>
        <vertAlign val="superscript"/>
        <sz val="10"/>
        <color indexed="9"/>
        <rFont val="Arial Narrow"/>
        <family val="2"/>
      </rPr>
      <t>(2)</t>
    </r>
  </si>
  <si>
    <r>
      <t xml:space="preserve">A continuación deberá indicar el índice (nombre, valor numérico y unidades) que refleje de manera más adecuada el nivel de actividad de su organización. 
En el apartado </t>
    </r>
    <r>
      <rPr>
        <i/>
        <sz val="11"/>
        <color theme="3"/>
        <rFont val="Arial Narrow"/>
        <family val="2"/>
      </rPr>
      <t xml:space="preserve">9. Informe final. </t>
    </r>
    <r>
      <rPr>
        <i/>
        <sz val="11"/>
        <color indexed="56"/>
        <rFont val="Arial Narrow"/>
        <family val="2"/>
      </rPr>
      <t>Resultados</t>
    </r>
    <r>
      <rPr>
        <sz val="11"/>
        <color indexed="56"/>
        <rFont val="Arial Narrow"/>
        <family val="2"/>
      </rPr>
      <t xml:space="preserve"> podrá encontrar el valor del ratio de emisiones referido a este índice.</t>
    </r>
  </si>
  <si>
    <r>
      <t xml:space="preserve">En caso de que la organización consuma electricidad, calor o vapor proveniente de sus propias instalaciones de energía renovable, puede incluir datos relativos a las mismas en la pestaña </t>
    </r>
    <r>
      <rPr>
        <i/>
        <sz val="11"/>
        <color theme="3"/>
        <rFont val="Arial Narrow"/>
        <family val="2"/>
      </rPr>
      <t xml:space="preserve">7. </t>
    </r>
    <r>
      <rPr>
        <i/>
        <sz val="11"/>
        <color indexed="56"/>
        <rFont val="Arial Narrow"/>
        <family val="2"/>
      </rPr>
      <t>Información adicional</t>
    </r>
    <r>
      <rPr>
        <sz val="11"/>
        <color indexed="56"/>
        <rFont val="Arial Narrow"/>
        <family val="2"/>
      </rPr>
      <t>.</t>
    </r>
  </si>
  <si>
    <r>
      <rPr>
        <u/>
        <sz val="11"/>
        <color theme="3"/>
        <rFont val="Arial Narrow"/>
        <family val="2"/>
      </rPr>
      <t>En este caso no se proporcionan los valores de los factores de emisión</t>
    </r>
    <r>
      <rPr>
        <sz val="11"/>
        <color theme="3"/>
        <rFont val="Arial Narrow"/>
        <family val="2"/>
      </rPr>
      <t>. Incluya en el siguiente cuadro, para cada instalación, las emisiones totales de cada uno de los gases de efecto invernadero verificadas y reportadas para el año de cálculo en cumplimiento de la Ley 1/2005, de 9 de marzo.</t>
    </r>
  </si>
  <si>
    <r>
      <rPr>
        <vertAlign val="superscript"/>
        <sz val="10"/>
        <color theme="3"/>
        <rFont val="Arial Narrow"/>
        <family val="2"/>
      </rPr>
      <t>(2)</t>
    </r>
    <r>
      <rPr>
        <sz val="10"/>
        <color theme="3"/>
        <rFont val="Arial Narrow"/>
        <family val="2"/>
      </rPr>
      <t xml:space="preserve">Cantidad de gas refrigerante adicionado (expresado en kg) durante el periodo de cálculo. </t>
    </r>
  </si>
  <si>
    <r>
      <t>Las emisiones de proceso son aquellas emisiones de gases de efecto invernadero, distintas de las emisiones de combustión, producidas como resultado de reacciones, intencionadas o no, entre sustancias, o su transformación, incluyendo la reducción química o electrolítica de minerales metálicos, la descomposición térmica de sustancias y la formación de sustancias para utilizarlas como productos o materias primas para procesos. A modo de ejemplo, se pueden mencionar como emisiones de proceso aquellas derivadas de la descomposición de carbonatos, del uso de fertilizantes, de la gestión de estiércoles o de la ganadería rumiante. Se excluyen las emisiones de CO</t>
    </r>
    <r>
      <rPr>
        <vertAlign val="subscript"/>
        <sz val="11"/>
        <color theme="3"/>
        <rFont val="Arial Narrow"/>
        <family val="2"/>
      </rPr>
      <t>2</t>
    </r>
    <r>
      <rPr>
        <sz val="11"/>
        <color theme="3"/>
        <rFont val="Arial Narrow"/>
        <family val="2"/>
      </rPr>
      <t xml:space="preserve"> que proceden de procesos químicos o físicos a partir de la biomasa (por ejemplo: fermentación de uva para producir etanol, tratamiento aeróbico de residuos, otros), no así las posibles emisiones de otros gases como el CH</t>
    </r>
    <r>
      <rPr>
        <vertAlign val="subscript"/>
        <sz val="11"/>
        <color theme="3"/>
        <rFont val="Arial Narrow"/>
        <family val="2"/>
      </rPr>
      <t>4</t>
    </r>
    <r>
      <rPr>
        <sz val="11"/>
        <color theme="3"/>
        <rFont val="Arial Narrow"/>
        <family val="2"/>
      </rPr>
      <t xml:space="preserve"> y el N</t>
    </r>
    <r>
      <rPr>
        <vertAlign val="subscript"/>
        <sz val="11"/>
        <color theme="3"/>
        <rFont val="Arial Narrow"/>
        <family val="2"/>
      </rPr>
      <t>2</t>
    </r>
    <r>
      <rPr>
        <sz val="11"/>
        <color theme="3"/>
        <rFont val="Arial Narrow"/>
        <family val="2"/>
      </rPr>
      <t xml:space="preserve">O.
</t>
    </r>
  </si>
  <si>
    <r>
      <rPr>
        <u/>
        <sz val="11"/>
        <color theme="3"/>
        <rFont val="Arial Narrow"/>
        <family val="2"/>
      </rPr>
      <t>En este caso no se proporcionan los valores de los factores de emisión</t>
    </r>
    <r>
      <rPr>
        <sz val="11"/>
        <color theme="3"/>
        <rFont val="Arial Narrow"/>
        <family val="2"/>
      </rPr>
      <t>. Incluya en el siguiente cuadro las emisiones de proceso contabilizadas en su organización.</t>
    </r>
  </si>
  <si>
    <r>
      <rPr>
        <u/>
        <sz val="11"/>
        <color rgb="FF1F497D"/>
        <rFont val="Arial Narrow"/>
        <family val="2"/>
      </rPr>
      <t>En este caso no se proporcionan los valores de los factores de emisión</t>
    </r>
    <r>
      <rPr>
        <sz val="11"/>
        <color rgb="FF1F497D"/>
        <rFont val="Arial Narrow"/>
        <family val="2"/>
      </rPr>
      <t>. La organización deberá solicitar este dato para el año correspondiente a la compañía que le suministra esta energía (calor, vapor, frío, aire comprimido).</t>
    </r>
  </si>
  <si>
    <r>
      <rPr>
        <vertAlign val="superscript"/>
        <sz val="10"/>
        <color theme="3"/>
        <rFont val="Arial Narrow"/>
        <family val="2"/>
      </rPr>
      <t>(1)</t>
    </r>
    <r>
      <rPr>
        <sz val="10"/>
        <color theme="3"/>
        <rFont val="Arial Narrow"/>
        <family val="2"/>
      </rPr>
      <t>Comercializadora suministradora de electricidad que tiene contratada la organización durante el año de cálculo. En caso de realizarse recargas en electrolineras o puntos de recarga públicos, deberá indicar la opción “</t>
    </r>
    <r>
      <rPr>
        <i/>
        <sz val="10"/>
        <color theme="3"/>
        <rFont val="Arial Narrow"/>
        <family val="2"/>
      </rPr>
      <t>Otras</t>
    </r>
    <r>
      <rPr>
        <sz val="10"/>
        <color theme="3"/>
        <rFont val="Arial Narrow"/>
        <family val="2"/>
      </rPr>
      <t>” si desconoce cuál es la comercializadora que suministra la electricidad.</t>
    </r>
  </si>
  <si>
    <r>
      <t>En caso de que su comercializadora no sea ninguna de las que aparece en el listado, deberá indicar la opción "</t>
    </r>
    <r>
      <rPr>
        <i/>
        <sz val="11"/>
        <color theme="3"/>
        <rFont val="Arial Narrow"/>
        <family val="2"/>
      </rPr>
      <t>Otras</t>
    </r>
    <r>
      <rPr>
        <sz val="11"/>
        <color theme="3"/>
        <rFont val="Arial Narrow"/>
        <family val="2"/>
      </rPr>
      <t>". En caso de multisuministro, en lugar de desglosar los consumos según comercializadoras, puede si lo desea escoger la opción "</t>
    </r>
    <r>
      <rPr>
        <i/>
        <sz val="11"/>
        <color theme="3"/>
        <rFont val="Arial Narrow"/>
        <family val="2"/>
      </rPr>
      <t>Varias comercializadoras</t>
    </r>
    <r>
      <rPr>
        <sz val="11"/>
        <color theme="3"/>
        <rFont val="Arial Narrow"/>
        <family val="2"/>
      </rPr>
      <t>" y tendrá que indicar la suma de los kWh consumidos durante el año para todas las comercializadoras.</t>
    </r>
  </si>
  <si>
    <t>2. Hoja de trabajo. Consumos</t>
  </si>
  <si>
    <t>3. Instalaciones fijas</t>
  </si>
  <si>
    <t>4. Vehículos y maquinaria</t>
  </si>
  <si>
    <t>5. Emisiones fugitivas</t>
  </si>
  <si>
    <t>6. Emisiones de proceso</t>
  </si>
  <si>
    <t>7. Información adicional</t>
  </si>
  <si>
    <t>9. Informe final: Resultados</t>
  </si>
  <si>
    <t>10. Factores de emisión</t>
  </si>
  <si>
    <t>11. Revisiones de la calculadora</t>
  </si>
  <si>
    <r>
      <t>t CO</t>
    </r>
    <r>
      <rPr>
        <vertAlign val="subscript"/>
        <sz val="11"/>
        <color indexed="8"/>
        <rFont val="Arial Narrow"/>
        <family val="2"/>
      </rPr>
      <t xml:space="preserve">2 </t>
    </r>
    <r>
      <rPr>
        <sz val="11"/>
        <color indexed="8"/>
        <rFont val="Arial Narrow"/>
        <family val="2"/>
      </rPr>
      <t>e</t>
    </r>
  </si>
  <si>
    <r>
      <t>t CO</t>
    </r>
    <r>
      <rPr>
        <b/>
        <vertAlign val="subscript"/>
        <sz val="14"/>
        <color indexed="8"/>
        <rFont val="Arial Narrow"/>
        <family val="2"/>
      </rPr>
      <t xml:space="preserve">2 </t>
    </r>
    <r>
      <rPr>
        <b/>
        <sz val="14"/>
        <color indexed="8"/>
        <rFont val="Arial Narrow"/>
        <family val="2"/>
      </rPr>
      <t>e</t>
    </r>
  </si>
  <si>
    <t>Sector_Industrial</t>
  </si>
  <si>
    <t>Producción de cemento</t>
  </si>
  <si>
    <t>Producción de cal</t>
  </si>
  <si>
    <t>Otros usos de carbonato sódico (calcinación)</t>
  </si>
  <si>
    <t>Fabricación de magnesitas no metalúrgica</t>
  </si>
  <si>
    <t>Producción de amoniaco</t>
  </si>
  <si>
    <t>Producción de ácido nítrico</t>
  </si>
  <si>
    <t>Producción de caprolactama</t>
  </si>
  <si>
    <t>Producción de carburos</t>
  </si>
  <si>
    <t>Producción de carbonato sódico</t>
  </si>
  <si>
    <t>Industria petroquímica y negro de humo</t>
  </si>
  <si>
    <t>Producción cerámica (baldosas, ladrillos y tejas)</t>
  </si>
  <si>
    <r>
      <t>Desplegables</t>
    </r>
    <r>
      <rPr>
        <i/>
        <sz val="11"/>
        <color theme="1"/>
        <rFont val="Calibri"/>
        <family val="2"/>
        <scheme val="minor"/>
      </rPr>
      <t xml:space="preserve"> (los mismos para todos los años)</t>
    </r>
  </si>
  <si>
    <r>
      <rPr>
        <vertAlign val="superscript"/>
        <sz val="10"/>
        <color theme="3"/>
        <rFont val="Arial Narrow"/>
        <family val="2"/>
      </rPr>
      <t xml:space="preserve">(2) </t>
    </r>
    <r>
      <rPr>
        <sz val="10"/>
        <color theme="3"/>
        <rFont val="Arial Narrow"/>
        <family val="2"/>
      </rPr>
      <t>Cantidad expresada en kg de gas recargado en caso de “fuga” o consumido en caso de “uso”.</t>
    </r>
  </si>
  <si>
    <r>
      <rPr>
        <vertAlign val="superscript"/>
        <sz val="10"/>
        <color theme="3"/>
        <rFont val="Arial Narrow"/>
        <family val="2"/>
      </rPr>
      <t xml:space="preserve">(2) </t>
    </r>
    <r>
      <rPr>
        <sz val="10"/>
        <color theme="3"/>
        <rFont val="Arial Narrow"/>
        <family val="2"/>
      </rPr>
      <t>Acreditación, en formato electrónico, que asegura que un número determinado de megavatios-hora de energía eléctrica producidos en una central, en un periodo temporal determinado, han sido generados a partir de fuentes de energía renovables o de cogeneración de alta eficiencia.</t>
    </r>
  </si>
  <si>
    <t>AB ENERGÍA 1903, S.L.</t>
  </si>
  <si>
    <t>ABOUTWHITE SL</t>
  </si>
  <si>
    <t>ACCIONA GREEN ENERGY DEVELOPMENTS SL</t>
  </si>
  <si>
    <t>ACTIVA COMERCIALIZADORA DE ENERGIA SL</t>
  </si>
  <si>
    <t>ADEINNOVA ENERGIA S.L</t>
  </si>
  <si>
    <t>ADELFAS ENERGIA SL</t>
  </si>
  <si>
    <t>ADS ENERGY 8.0 SL</t>
  </si>
  <si>
    <t>ADURIZ ENERGÍA, SLU</t>
  </si>
  <si>
    <t>AGRI-ENERGIA, S.A.</t>
  </si>
  <si>
    <t>ALPEX IBERICA DE ENERGIA, S.L.U</t>
  </si>
  <si>
    <t>ALPIQ ENERGIA ESPAÑA SAU</t>
  </si>
  <si>
    <t>ALUMBRA CORPORACIÓN, S.L.</t>
  </si>
  <si>
    <t>AQUI ENERGIA</t>
  </si>
  <si>
    <t>ARACAN ENERGIA S.L.</t>
  </si>
  <si>
    <t>ARSUS ENERGIA, S.L</t>
  </si>
  <si>
    <t>ATENCO ENERGIA SL</t>
  </si>
  <si>
    <t>ATLAS ENERGIA COMERCIAL, S.L.</t>
  </si>
  <si>
    <t>AUDAX RENOVABLES, S.A</t>
  </si>
  <si>
    <t>AVANZALIA ENERGIA COMERCIALIZADORA SA</t>
  </si>
  <si>
    <t>AXPO IBERIA S.L.</t>
  </si>
  <si>
    <t>BARPER FRANCHISING, S.L.</t>
  </si>
  <si>
    <t>BASSOLS ENERGIA COMERCIAL, S.L</t>
  </si>
  <si>
    <t>BIOWATIO COMERCIALIZADORA ENERGÉTICA SLU</t>
  </si>
  <si>
    <t>BP GAS EUROPE SA</t>
  </si>
  <si>
    <t>BULB ENERGIA IBERICA SL</t>
  </si>
  <si>
    <t>CAPITAL ENERGY COMERCIALIZADORA, S.L.U</t>
  </si>
  <si>
    <t>CATGAS ENERGIA SA</t>
  </si>
  <si>
    <t>CEPSA COMERCIAL PETROLEO S.A.</t>
  </si>
  <si>
    <t>CEPSA GAS Y ELECTRICIDAD, S.A.U.</t>
  </si>
  <si>
    <t>CIDE HCENERGÍA S.A.U</t>
  </si>
  <si>
    <t>CIMA ENERGIA COMERCIALIZADORA SL</t>
  </si>
  <si>
    <t>COMERCIALIZADORA DE ELECTRICIDAD Y GAS DEL MEDITERRÁNEO S.L</t>
  </si>
  <si>
    <t>COMERCIALIZADORA DE ENERGIA DIRECTA SL</t>
  </si>
  <si>
    <t>COMERCIALIZADORA ELECTRICA DE CADIZ, S.A.U</t>
  </si>
  <si>
    <t>COMERCIALIZADORA ELECTRICA DEL SURESTE</t>
  </si>
  <si>
    <t>COMERCIALIZADORA ELECTRICA PENINSULAR S.L.</t>
  </si>
  <si>
    <t>COMERCIALIZADORA ELECTRICA TALAYUELAS S.L</t>
  </si>
  <si>
    <t>COMERCIALIZADORA LERSA, S.L.</t>
  </si>
  <si>
    <t>COMERCIALIZADORA TORRES ENERGIA, S.L.</t>
  </si>
  <si>
    <t>CONECTA ENERGIA VERDE, S.L.</t>
  </si>
  <si>
    <t>CONECTA2 ENERGIA, S.L.</t>
  </si>
  <si>
    <t>COOP VALENCIANA ELECTRODISTRIBUIDORA DE FUERZA Y ALUMBRADO SERRALLO</t>
  </si>
  <si>
    <t>COOPERATIVA ELECTRICA DE CASTELLAR, S.C.V (COMERC)</t>
  </si>
  <si>
    <t>COX ENERGÍA COMERCIALIZADORA ESPAÑA S.L.U.</t>
  </si>
  <si>
    <t>CYE ENERGIA SL</t>
  </si>
  <si>
    <t>DAIMUZ ENERGÍA S.L.</t>
  </si>
  <si>
    <t>DISA ENERGIA ELECTRICA S.L.</t>
  </si>
  <si>
    <t>DOMESTICA GAS Y ELECTRICIDAD SLU</t>
  </si>
  <si>
    <t>DREUE ELECTRIC, S.L.U</t>
  </si>
  <si>
    <t>ECOLUZ ENERGIA, SL</t>
  </si>
  <si>
    <t>EDP ESPAÑA, S.A</t>
  </si>
  <si>
    <t>EKILUZ ENERGÍA COMERCIALIZADORA, S.L.</t>
  </si>
  <si>
    <t>ELECNOVA SIGLO XXI SL</t>
  </si>
  <si>
    <t>ELECTED ENERGY, S.L -</t>
  </si>
  <si>
    <t>ELECTIAPLUS COMERCIALIZADORA DE ENERGIA S.L.U</t>
  </si>
  <si>
    <t>ELECTRA AVELLANA COMERCIAL, S.L</t>
  </si>
  <si>
    <t>ELECTRA ENERGIA, S.A.</t>
  </si>
  <si>
    <t>ELECTRA NORTE ENERGÍA, S.A.</t>
  </si>
  <si>
    <t>ELECTRICA DE CHERA, SCV</t>
  </si>
  <si>
    <t>ELECTRICA DE GUADASSUAR COOP V</t>
  </si>
  <si>
    <t>ELECTRICA DE GUIXES ENERGIA, SL</t>
  </si>
  <si>
    <t>ELECTRICA DE SOT DE CHERA SCV</t>
  </si>
  <si>
    <t>ELECTRICA DE VINALESA SOCIEDAD COOPERATIVA VALENCIANA</t>
  </si>
  <si>
    <t>ELÉCTRICA VAQUER ENERGIA, S.A</t>
  </si>
  <si>
    <t>ELEGA ENERGIA SL</t>
  </si>
  <si>
    <t>ELEVA 2 COMERCIALIZADORA, S.L</t>
  </si>
  <si>
    <t>E-LUZ ENERGY SOLUTIONS, S.L.</t>
  </si>
  <si>
    <t>ENDESA ENERGÍA S.A.U.</t>
  </si>
  <si>
    <t>ENDI ENERGY TRADING SL</t>
  </si>
  <si>
    <t>ENERCOLUZ ENERGIA SL</t>
  </si>
  <si>
    <t>ENERGIA DLR COMERCIALIZADORA, SL</t>
  </si>
  <si>
    <t>ENERGÍA ECOLÓGICA ECONÓMICA, S.L.</t>
  </si>
  <si>
    <t>ENERGÍA GRAFENO S.L.</t>
  </si>
  <si>
    <t>ENERGÍA LIBRE COMERCIALIZADORA, S.L.</t>
  </si>
  <si>
    <t>ENERGIA NORDICA GAS Y ELECTRICIDAD</t>
  </si>
  <si>
    <t>ENERGIA NUFRI SL</t>
  </si>
  <si>
    <t>ENERGIA VIVA SPAIN, S.L.</t>
  </si>
  <si>
    <t>ENERGY BY COGEN S.L.U.</t>
  </si>
  <si>
    <t>ENERGY INTERSOL 15, S.L.</t>
  </si>
  <si>
    <t>ENERGY STROM XXI SL</t>
  </si>
  <si>
    <t>ENERGYA VM GESTION DE ENERGÍA, S.L</t>
  </si>
  <si>
    <t>ENERXIA GALEGA MAIS SLU</t>
  </si>
  <si>
    <t>ENGIE ESPAÑA, S.L</t>
  </si>
  <si>
    <t>EPRESA ENERGÍA S.A.</t>
  </si>
  <si>
    <t>ESCANDINAVA DE ELECTRICIDAD, S.L.U</t>
  </si>
  <si>
    <t>ESTABANELL IMPULSA, S.A.U.</t>
  </si>
  <si>
    <t>FACTOR ENERGÍA ESPAÑA, S.A.</t>
  </si>
  <si>
    <t>FEED ENERGÍA, S.L.</t>
  </si>
  <si>
    <t>FENIE ENERGIA SA</t>
  </si>
  <si>
    <t>FORTIA ENERGIA S.L.</t>
  </si>
  <si>
    <t>FORZA  VILALTA GREEN ENERGY, S.L.</t>
  </si>
  <si>
    <t>GALP ENERGÍA ESPAÑA, S.A.U.</t>
  </si>
  <si>
    <t>GAOLANIA SERVICIOS SL</t>
  </si>
  <si>
    <t>GAS NATURAL COMERCIALIZADORA SA</t>
  </si>
  <si>
    <t>GASELEC DIVERSIFICACIÓN S.L.</t>
  </si>
  <si>
    <t>GEO ALTERNATIVA S.L.</t>
  </si>
  <si>
    <t>GEOATLANTER SA</t>
  </si>
  <si>
    <t>GERENTA ENERGÍA, S.L.U.</t>
  </si>
  <si>
    <t>GESTERNOVA, S.A</t>
  </si>
  <si>
    <t>GREEN POWER SUPPLY, S.L.U.</t>
  </si>
  <si>
    <t>GURBTEC ENERGIA, S.L.</t>
  </si>
  <si>
    <t>HELIOS ENERGÍA INTELIGENTE, S.L.</t>
  </si>
  <si>
    <t>HIDROELÉCTRICA EL CARMEN ENERGÍA, S.L</t>
  </si>
  <si>
    <t>HIDROELÉCTRICA LUMYMEY S.L.U.</t>
  </si>
  <si>
    <t>HOLALUZ-CLIDOM, S.A</t>
  </si>
  <si>
    <t>IBERELECTRICA COMERCIALIZADORA, SL</t>
  </si>
  <si>
    <t>IM3 ENERGIA SL</t>
  </si>
  <si>
    <t>INDEXO ENERGIA SL</t>
  </si>
  <si>
    <t>INER ENERGIA CASTILLA LA MANCHA SL</t>
  </si>
  <si>
    <t>IRIS ENERGÍA EFICIENTE S.A.</t>
  </si>
  <si>
    <t>JUAN ENERGY, S.L.</t>
  </si>
  <si>
    <t>KILOWATIOS VERDES S.L.</t>
  </si>
  <si>
    <t>LA UNIÓN ELECTRO INDUSTRIAL, S.L.U</t>
  </si>
  <si>
    <t>LIBERA ENERGIAS RENOVABLES, S.L</t>
  </si>
  <si>
    <t>LIDERA COMERCIALIZADORA ENERGIA, S.L.</t>
  </si>
  <si>
    <t>LOOP ELECTRICIDAD Y GAS, S.L</t>
  </si>
  <si>
    <t>LUZÍA ENERGÍA, S.L</t>
  </si>
  <si>
    <t>MEGARA ENERGIA SOC. COOP</t>
  </si>
  <si>
    <t>MULTIENERGIA VERDE, S.L.</t>
  </si>
  <si>
    <t>MY ENERGIA ONER S.L</t>
  </si>
  <si>
    <t>NABALIA ENERGIA 2000 S.A</t>
  </si>
  <si>
    <t>NATURGY RENOVABLES, S.LU.</t>
  </si>
  <si>
    <t>NEXUS ENERGIA SA</t>
  </si>
  <si>
    <t>NINOBE SERVICIOS ENERGÉTICOS, SL</t>
  </si>
  <si>
    <t>NOSA ENERXIA SCG</t>
  </si>
  <si>
    <t>NUEVA COMERCIALIZADORA ESPAÑOLA SL</t>
  </si>
  <si>
    <t>OCTOPUS ENERGY ESPAÑA, S.L.U.</t>
  </si>
  <si>
    <t>OHMIO ELECTRA, S.L.</t>
  </si>
  <si>
    <t>ON DEMAND FACILITIES, SLU</t>
  </si>
  <si>
    <t>PEPEENERGY, S.L.</t>
  </si>
  <si>
    <t>PLANETGY SL</t>
  </si>
  <si>
    <t>PLENA ENERGIA RENOVABLE, S.L.</t>
  </si>
  <si>
    <t>PROT ENERGIA COMERCIALIZACION, S.L</t>
  </si>
  <si>
    <t>RECICLAJES ECOLOGICOS NAGINI, S.L.</t>
  </si>
  <si>
    <t>RELUZCA ENERGÍA, S..L.</t>
  </si>
  <si>
    <t>RENEWABLE VENTURES SLU</t>
  </si>
  <si>
    <t>RENOVAE CONSULTING, S.L.</t>
  </si>
  <si>
    <t>REPSOL COMERCIALIZADORA DE ELECTRICIDAD Y GAS, S.L.U</t>
  </si>
  <si>
    <t>RESPIRA ENERGÍA ESPAÑA, S.L.</t>
  </si>
  <si>
    <t>RESPIRA ENERGÍA S.A</t>
  </si>
  <si>
    <t>ROFEICA ENERGIA, S.A</t>
  </si>
  <si>
    <t>ROMA ENERGÍAS S.L.</t>
  </si>
  <si>
    <t>RONDA OESTE ENERGÍA, S.L</t>
  </si>
  <si>
    <t>SAMPOL INGENIERIA Y OBRAS SA</t>
  </si>
  <si>
    <t>SERVIGAS S XXI SA</t>
  </si>
  <si>
    <t>SHELL ESPAÑA, S.A</t>
  </si>
  <si>
    <t>SIMPLES ENERGIA DE ESPAÑA, S.L.</t>
  </si>
  <si>
    <t>SISTEMAS URBANOS DE ENERGÍAS RENOVABLES S.L.</t>
  </si>
  <si>
    <t>SOLABRIA S.COOP. - ENERPLUS S.C.</t>
  </si>
  <si>
    <t>SOM ENERGIA SCCL</t>
  </si>
  <si>
    <t>STIN S.A</t>
  </si>
  <si>
    <t>SUMINISTROS ESPECIALES ALGINETENSES S.COOP V.</t>
  </si>
  <si>
    <t>SUNAIR ONE ENERGY S.L</t>
  </si>
  <si>
    <t>SUNAIR ONE HOME S.L</t>
  </si>
  <si>
    <t>SYDER COMERCIALIZADORA VERDE SL</t>
  </si>
  <si>
    <t>TAMECO ENERGIA, S.L.U.</t>
  </si>
  <si>
    <t>TELECOR S.A. UNIPERSONAL</t>
  </si>
  <si>
    <t>TELEFÓNICA SOLUCIONES DE INFORMÁTICA Y COMUNICACIONES DE ESPAÑA, S.A.U</t>
  </si>
  <si>
    <t>THE YELLOW ENERGY, S.L</t>
  </si>
  <si>
    <t>TOTALENERGIES CLIENTES S.A.U.</t>
  </si>
  <si>
    <t>TOTALENERGIES ELECTRICIDAD Y GAS ESPAÑA, S.A.U.</t>
  </si>
  <si>
    <t>TOTALENERGIES MERCADO ESPAÑA, S.A.U</t>
  </si>
  <si>
    <t>TU COMERCIALIZADORA DE ENERGÍA LUZ, DOS, TRES, S.L.</t>
  </si>
  <si>
    <t>UNIELECTRICA ENERGIA, S.A</t>
  </si>
  <si>
    <t>V3J INGENIERIA Y SERVICIOS, S.L</t>
  </si>
  <si>
    <t>VILLAR MIR ENERGÍA,S.L</t>
  </si>
  <si>
    <t>VISALIA ENERGIA S.L.</t>
  </si>
  <si>
    <t>VIVO ENERGIA FUTURA S.A</t>
  </si>
  <si>
    <t>VÓLTICO ENERGÍA SL</t>
  </si>
  <si>
    <t>WATIO WHOLESALE, S.L</t>
  </si>
  <si>
    <t>WIND TO MARKET S.A</t>
  </si>
  <si>
    <t>WOMBBAT ENERGY S.L</t>
  </si>
  <si>
    <t>ZULUX ENERGIA SL</t>
  </si>
  <si>
    <t>Etiquetado restante de comercializadoras que han efectuado redenciones de GdO</t>
  </si>
  <si>
    <t>Etiquetado de comercializadoras que no han efectuado redenciones de GdO</t>
  </si>
  <si>
    <t>Fuente</t>
  </si>
  <si>
    <t>B.    TRANSPORTE FERROVIARIO, MARÍTIMO Y AÉREO EN VEHÍCULOS SOBRE LOS QUE LA ORGANIZACIÓN TIENE CONTROL</t>
  </si>
  <si>
    <r>
      <t xml:space="preserve">Las emisiones causadas por el uso de vehículos no incluidos en los límites de la organización no deberán considerarse en este apartado ya que serían emisiones indirectas o de alcance 3 (viajes </t>
    </r>
    <r>
      <rPr>
        <i/>
        <sz val="11"/>
        <color theme="3"/>
        <rFont val="Arial Narrow"/>
        <family val="2"/>
      </rPr>
      <t>in itinere</t>
    </r>
    <r>
      <rPr>
        <sz val="11"/>
        <color theme="3"/>
        <rFont val="Arial Narrow"/>
        <family val="2"/>
      </rPr>
      <t xml:space="preserve"> de los empleados, viajes de negocio en medios que no son propios, etc.).</t>
    </r>
  </si>
  <si>
    <r>
      <t xml:space="preserve">No deben considerarse en este apartado los viajes </t>
    </r>
    <r>
      <rPr>
        <i/>
        <sz val="11"/>
        <color theme="3"/>
        <rFont val="Arial Narrow"/>
        <family val="2"/>
      </rPr>
      <t>in itinere</t>
    </r>
    <r>
      <rPr>
        <sz val="11"/>
        <color theme="3"/>
        <rFont val="Arial Narrow"/>
        <family val="2"/>
      </rPr>
      <t xml:space="preserve"> de los empleados, los viajes de negocio en medios que no son propios, etc.</t>
    </r>
  </si>
  <si>
    <t>En este apartado además de considerar fugas de gases de efecto invernadero de otro tipo de equipos (como los de conmutación de alta tensión, o los de de extinción de incendios), también se considerarán las emisiones de determinados gases cuya liberación a la atmósfera se produce como consecuencia de su propio uso (como los anestésicos) en cuyo caso se considera que la cantidad empleada es equivalente a la cantidad liberada.</t>
  </si>
  <si>
    <t>Etiquetado de comercializadoras</t>
  </si>
  <si>
    <t xml:space="preserve">En este apartado solo se deben introducir los datos de consumo de los ferrocarriles (tren, metro, tranvía), embarcaciones y/o aeronaves que sean propiedad de la organización o sobre los que tiene control (emisiones directas o de alcance 1). </t>
  </si>
  <si>
    <t>RESULTADOS RELATIVOS - EVOLUCIÓN</t>
  </si>
  <si>
    <t>B.   Transporte ferroviario, marítimo y aéreo que controla la organización (emisiones directas o de alcance 1)</t>
  </si>
  <si>
    <t>8. Electricidad y otras energías</t>
  </si>
  <si>
    <t>Electricidad y otras energías</t>
  </si>
  <si>
    <r>
      <t xml:space="preserve">Cumplimente las hojas en orden (comenzando por la hoja </t>
    </r>
    <r>
      <rPr>
        <i/>
        <sz val="12"/>
        <color theme="3"/>
        <rFont val="Arial Narrow"/>
        <family val="2"/>
      </rPr>
      <t>1. Datos generales organización)</t>
    </r>
    <r>
      <rPr>
        <sz val="12"/>
        <color theme="3"/>
        <rFont val="Arial Narrow"/>
        <family val="2"/>
      </rPr>
      <t>y tenga en cuenta el siguiente código de colores:</t>
    </r>
  </si>
  <si>
    <r>
      <t xml:space="preserve">Para un adecuado uso de la calculadora puede ayudarse del documento </t>
    </r>
    <r>
      <rPr>
        <u/>
        <sz val="12"/>
        <color rgb="FF0070C0"/>
        <rFont val="Arial Narrow"/>
        <family val="2"/>
      </rPr>
      <t>Instrucciones de uso de la calculadora de huella de carbono</t>
    </r>
    <r>
      <rPr>
        <sz val="12"/>
        <color theme="3"/>
        <rFont val="Arial Narrow"/>
        <family val="2"/>
      </rPr>
      <t xml:space="preserve">.
</t>
    </r>
  </si>
  <si>
    <r>
      <t>De manera opcional, puede cumplimentar los datos de superficie y nº de empleados de su organización con el fin de obtener resultados relativos a estos parámetros en la hoja</t>
    </r>
    <r>
      <rPr>
        <i/>
        <sz val="11"/>
        <color theme="3"/>
        <rFont val="Arial Narrow"/>
        <family val="2"/>
      </rPr>
      <t xml:space="preserve"> 9. Informe final. Resultados</t>
    </r>
    <r>
      <rPr>
        <sz val="11"/>
        <color indexed="56"/>
        <rFont val="Arial Narrow"/>
        <family val="2"/>
      </rPr>
      <t>.</t>
    </r>
  </si>
  <si>
    <r>
      <t>Para el caso "</t>
    </r>
    <r>
      <rPr>
        <i/>
        <sz val="11"/>
        <color theme="3"/>
        <rFont val="Arial Narrow"/>
        <family val="2"/>
      </rPr>
      <t>Transporte ferroviario</t>
    </r>
    <r>
      <rPr>
        <sz val="11"/>
        <color theme="3"/>
        <rFont val="Arial Narrow"/>
        <family val="2"/>
      </rPr>
      <t>" el consumo de electricidad debe cumplimentarse en el apartado</t>
    </r>
    <r>
      <rPr>
        <i/>
        <sz val="11"/>
        <color theme="3"/>
        <rFont val="Arial Narrow"/>
        <family val="2"/>
      </rPr>
      <t xml:space="preserve"> B. Consumo de electricidad en vehículos</t>
    </r>
    <r>
      <rPr>
        <sz val="11"/>
        <color theme="3"/>
        <rFont val="Arial Narrow"/>
        <family val="2"/>
      </rPr>
      <t xml:space="preserve"> de la pestaña</t>
    </r>
    <r>
      <rPr>
        <i/>
        <sz val="11"/>
        <color theme="3"/>
        <rFont val="Arial Narrow"/>
        <family val="2"/>
      </rPr>
      <t xml:space="preserve"> 8. Electricidad y otras energías</t>
    </r>
    <r>
      <rPr>
        <sz val="11"/>
        <color theme="3"/>
        <rFont val="Arial Narrow"/>
        <family val="2"/>
      </rPr>
      <t>.</t>
    </r>
  </si>
  <si>
    <r>
      <t>Tipo de maquinaria</t>
    </r>
    <r>
      <rPr>
        <b/>
        <vertAlign val="superscript"/>
        <sz val="10"/>
        <color indexed="9"/>
        <rFont val="Arial Narrow"/>
        <family val="2"/>
      </rPr>
      <t>(1)</t>
    </r>
  </si>
  <si>
    <r>
      <t xml:space="preserve">–  </t>
    </r>
    <r>
      <rPr>
        <i/>
        <sz val="10"/>
        <color theme="3"/>
        <rFont val="Arial Narrow"/>
        <family val="2"/>
      </rPr>
      <t>Maquinaria móvil agrícola</t>
    </r>
    <r>
      <rPr>
        <sz val="10"/>
        <color theme="3"/>
        <rFont val="Arial Narrow"/>
        <family val="2"/>
      </rPr>
      <t xml:space="preserve">: Actividad que contempla las emisiones relativas a la maquinaria empleada en el sector agrícola: tractores, motocultoras y cosechadoras (SNAP 08.06.).
</t>
    </r>
  </si>
  <si>
    <r>
      <rPr>
        <vertAlign val="superscript"/>
        <sz val="10"/>
        <color theme="3"/>
        <rFont val="Arial Narrow"/>
        <family val="2"/>
      </rPr>
      <t xml:space="preserve">(2) </t>
    </r>
    <r>
      <rPr>
        <sz val="10"/>
        <color theme="3"/>
        <rFont val="Arial Narrow"/>
        <family val="2"/>
      </rPr>
      <t>Si el combustible empleado no es uno de los disponibles en el desplegable y ha indicado la opción “</t>
    </r>
    <r>
      <rPr>
        <i/>
        <sz val="10"/>
        <color theme="3"/>
        <rFont val="Arial Narrow"/>
        <family val="2"/>
      </rPr>
      <t>Otro (ud)</t>
    </r>
    <r>
      <rPr>
        <sz val="10"/>
        <color theme="3"/>
        <rFont val="Arial Narrow"/>
        <family val="2"/>
      </rPr>
      <t xml:space="preserve">”, deberá introducir en estas columnas los factores de emisión teniendo en cuenta que las unidades en que se expresen deben ser coherentes con las unidades en las que se cuantifique la cantidad de combustible consumido. Además, deberá indicar en la pestaña </t>
    </r>
    <r>
      <rPr>
        <i/>
        <sz val="10"/>
        <color theme="3"/>
        <rFont val="Arial Narrow"/>
        <family val="2"/>
      </rPr>
      <t xml:space="preserve">2. Hoja de trabajo. Consumos </t>
    </r>
    <r>
      <rPr>
        <sz val="10"/>
        <color theme="3"/>
        <rFont val="Arial Narrow"/>
        <family val="2"/>
      </rPr>
      <t>el nombre del combustible, la fuente de donde se extraen sus factores de emisión, así como sus valores y unidades en las que se expresan.</t>
    </r>
  </si>
  <si>
    <r>
      <t>Otros</t>
    </r>
    <r>
      <rPr>
        <b/>
        <vertAlign val="superscript"/>
        <sz val="10"/>
        <color indexed="9"/>
        <rFont val="Arial Narrow"/>
        <family val="2"/>
      </rPr>
      <t xml:space="preserve"> (2)</t>
    </r>
  </si>
  <si>
    <t>Turismos (M1)</t>
  </si>
  <si>
    <t>Furgonetas y furgones (N1)</t>
  </si>
  <si>
    <t>Camiones y autobuses (N2, N3, M2, M3)</t>
  </si>
  <si>
    <t>Ciclomotores y motocicletas (L)</t>
  </si>
  <si>
    <r>
      <t xml:space="preserve"> - </t>
    </r>
    <r>
      <rPr>
        <i/>
        <sz val="10"/>
        <color theme="3"/>
        <rFont val="Arial Narrow"/>
        <family val="2"/>
      </rPr>
      <t>Furgonetas y furgones (N1)</t>
    </r>
    <r>
      <rPr>
        <sz val="10"/>
        <color theme="3"/>
        <rFont val="Arial Narrow"/>
        <family val="2"/>
      </rPr>
      <t>: vehículos de mercancías de menos de 3,5 toneladas (N1)</t>
    </r>
  </si>
  <si>
    <r>
      <t xml:space="preserve"> - </t>
    </r>
    <r>
      <rPr>
        <i/>
        <sz val="10"/>
        <color theme="3"/>
        <rFont val="Arial Narrow"/>
        <family val="2"/>
      </rPr>
      <t>Camiones y autobuses (N2, N3, M2, M3)</t>
    </r>
    <r>
      <rPr>
        <sz val="10"/>
        <color theme="3"/>
        <rFont val="Arial Narrow"/>
        <family val="2"/>
      </rPr>
      <t>: vehículos de mercancías de más de 3,5 toneladas (N2, N3) y Autobuses (M2, M3)</t>
    </r>
  </si>
  <si>
    <r>
      <rPr>
        <vertAlign val="superscript"/>
        <sz val="10"/>
        <color indexed="56"/>
        <rFont val="Arial Narrow"/>
        <family val="2"/>
      </rPr>
      <t>(2)</t>
    </r>
    <r>
      <rPr>
        <sz val="10"/>
        <color indexed="56"/>
        <rFont val="Arial Narrow"/>
        <family val="2"/>
      </rPr>
      <t>Si en su factura la denominación del combustible es gasolina o gasóleo (no se especifica la proporción de biocombustible), deberá escoger la opción más conservadora que en caso de ser gasolina será «E5», y en caso de ser gasóleo A, será «B7».</t>
    </r>
  </si>
  <si>
    <r>
      <t xml:space="preserve">EMISIONES INDIRECTAS ELECTRICIDAD Y OTRAS ENERGÍAS
</t>
    </r>
    <r>
      <rPr>
        <b/>
        <sz val="9"/>
        <color indexed="9"/>
        <rFont val="Arial Narrow"/>
        <family val="2"/>
      </rPr>
      <t>(ALCANCE 2)</t>
    </r>
  </si>
  <si>
    <r>
      <t>Gasóleo (</t>
    </r>
    <r>
      <rPr>
        <sz val="10"/>
        <color theme="1"/>
        <rFont val="Arial Narrow"/>
        <family val="2"/>
      </rPr>
      <t>l)</t>
    </r>
  </si>
  <si>
    <t>EMISIONES INDIRECTAS POR LA COMPRA DE ELECTRICIDAD Y OTRAS ENERGÍAS (ALCANCE 2)</t>
  </si>
  <si>
    <t>EMISIONES DIRECTAS (ALCANCE 1)
EMISIONES INDIRECTAS POR LA COMPRA DE ELECTRICIDAD Y OTRAS ENERGÍAS (ALCANCE 2)</t>
  </si>
  <si>
    <t xml:space="preserve">                                           EMISIONES INDIRECTAS POR LA COMPRA DE ELECTRICIDAD Y OTRAS ENERGÍAS</t>
  </si>
  <si>
    <r>
      <t xml:space="preserve">Las emisiones causadas por el uso de vehículos no incluidos en los límites de la organización no deberán considerarse en este apartado ya que serían emisiones "indirectas" (viajes </t>
    </r>
    <r>
      <rPr>
        <i/>
        <sz val="11"/>
        <color theme="3"/>
        <rFont val="Arial Narrow"/>
        <family val="2"/>
      </rPr>
      <t>in itinere</t>
    </r>
    <r>
      <rPr>
        <sz val="11"/>
        <color theme="3"/>
        <rFont val="Arial Narrow"/>
        <family val="2"/>
      </rPr>
      <t xml:space="preserve"> de los empleados, viajes de negocio en medios que no son propios, etc.). </t>
    </r>
  </si>
  <si>
    <r>
      <t>Los casos de autoconsumo en instalaciones propias deben reportarse en el apartado 7</t>
    </r>
    <r>
      <rPr>
        <i/>
        <sz val="11"/>
        <color theme="3"/>
        <rFont val="Arial Narrow"/>
        <family val="2"/>
      </rPr>
      <t>. Información adicional (instalaciones propias de energía renovable)</t>
    </r>
    <r>
      <rPr>
        <sz val="11"/>
        <color theme="3"/>
        <rFont val="Arial Narrow"/>
        <family val="2"/>
      </rPr>
      <t xml:space="preserve">. </t>
    </r>
  </si>
  <si>
    <r>
      <t>t CO</t>
    </r>
    <r>
      <rPr>
        <b/>
        <vertAlign val="subscript"/>
        <sz val="11"/>
        <color indexed="9"/>
        <rFont val="Arial Narrow"/>
        <family val="2"/>
      </rPr>
      <t>2</t>
    </r>
  </si>
  <si>
    <r>
      <t>kg CH</t>
    </r>
    <r>
      <rPr>
        <b/>
        <vertAlign val="subscript"/>
        <sz val="11"/>
        <color indexed="9"/>
        <rFont val="Arial Narrow"/>
        <family val="2"/>
      </rPr>
      <t>4</t>
    </r>
  </si>
  <si>
    <r>
      <t>kg N</t>
    </r>
    <r>
      <rPr>
        <b/>
        <vertAlign val="subscript"/>
        <sz val="11"/>
        <color indexed="9"/>
        <rFont val="Arial Narrow"/>
        <family val="2"/>
      </rPr>
      <t>2</t>
    </r>
    <r>
      <rPr>
        <b/>
        <sz val="11"/>
        <color indexed="9"/>
        <rFont val="Arial Narrow"/>
        <family val="2"/>
      </rPr>
      <t>O</t>
    </r>
  </si>
  <si>
    <r>
      <t>t CO</t>
    </r>
    <r>
      <rPr>
        <b/>
        <vertAlign val="subscript"/>
        <sz val="11"/>
        <color indexed="9"/>
        <rFont val="Arial Narrow"/>
        <family val="2"/>
      </rPr>
      <t>2</t>
    </r>
    <r>
      <rPr>
        <b/>
        <sz val="11"/>
        <color indexed="9"/>
        <rFont val="Arial Narrow"/>
        <family val="2"/>
      </rPr>
      <t>e</t>
    </r>
  </si>
  <si>
    <r>
      <rPr>
        <sz val="11"/>
        <color theme="3"/>
        <rFont val="Arial Narrow"/>
        <family val="2"/>
      </rPr>
      <t>Capítulo 8 del Quinto Informe de Evaluación del IPCC (</t>
    </r>
    <r>
      <rPr>
        <u/>
        <sz val="11"/>
        <color indexed="12"/>
        <rFont val="Arial Narrow"/>
        <family val="2"/>
      </rPr>
      <t>https://www.ipcc.ch/site/assets/uploads/2018/02/WG1AR5_Chapter08_FINAL.pdf</t>
    </r>
    <r>
      <rPr>
        <sz val="11"/>
        <color theme="3"/>
        <rFont val="Arial Narrow"/>
        <family val="2"/>
      </rPr>
      <t>)</t>
    </r>
  </si>
  <si>
    <r>
      <rPr>
        <vertAlign val="superscript"/>
        <sz val="10"/>
        <color theme="3"/>
        <rFont val="Arial Narrow"/>
        <family val="2"/>
      </rPr>
      <t>(3)</t>
    </r>
    <r>
      <rPr>
        <sz val="10"/>
        <color theme="3"/>
        <rFont val="Arial Narrow"/>
        <family val="2"/>
      </rPr>
      <t>Cantidad de combustible expresada en las unidades indicadas en la columna “Tipo de combustible”. Si solo dispone del dato en euros gastados en combustible en ese periodo, se recomienda realizar la conversión a litros consumidos a partir de los precios que aparecen en el geoportal de hidrocarburos (</t>
    </r>
    <r>
      <rPr>
        <u/>
        <sz val="10"/>
        <color indexed="12"/>
        <rFont val="Arial Narrow"/>
        <family val="2"/>
      </rPr>
      <t>https://energia.gob.es/es-es/Servicios/Paginas/consultasdecarburantes.aspx</t>
    </r>
    <r>
      <rPr>
        <sz val="10"/>
        <color theme="3"/>
        <rFont val="Arial Narrow"/>
        <family val="2"/>
      </rPr>
      <t>)</t>
    </r>
  </si>
  <si>
    <r>
      <rPr>
        <vertAlign val="superscript"/>
        <sz val="10"/>
        <color theme="3"/>
        <rFont val="Arial Narrow"/>
        <family val="2"/>
      </rPr>
      <t>(1)</t>
    </r>
    <r>
      <rPr>
        <sz val="10"/>
        <color theme="3"/>
        <rFont val="Arial Narrow"/>
        <family val="2"/>
      </rPr>
      <t>Categoría de vehículo según la clasificación de vehículos la UNECE (United Nations Economic Commission for Europe):</t>
    </r>
    <r>
      <rPr>
        <sz val="10"/>
        <color rgb="FF0000FF"/>
        <rFont val="Arial Narrow"/>
        <family val="2"/>
      </rPr>
      <t xml:space="preserve"> </t>
    </r>
    <r>
      <rPr>
        <u/>
        <sz val="10"/>
        <color rgb="FF0000FF"/>
        <rFont val="Arial Narrow"/>
        <family val="2"/>
      </rPr>
      <t>https://unece.org/classification-and-definition-vehicles</t>
    </r>
  </si>
  <si>
    <r>
      <rPr>
        <vertAlign val="superscript"/>
        <sz val="10"/>
        <color theme="3"/>
        <rFont val="Arial Narrow"/>
        <family val="2"/>
      </rPr>
      <t xml:space="preserve">(1) </t>
    </r>
    <r>
      <rPr>
        <sz val="10"/>
        <color theme="3"/>
        <rFont val="Arial Narrow"/>
        <family val="2"/>
      </rPr>
      <t>En caso de considerar otros gases no incluidos en el listado, puede consultar su PCA en el capítulo 8 del Quinto Informe de Evaluación del IPCC (</t>
    </r>
    <r>
      <rPr>
        <u/>
        <sz val="10"/>
        <color rgb="FF0000FF"/>
        <rFont val="Arial Narrow"/>
        <family val="2"/>
      </rPr>
      <t>https://www.ipcc.ch/site/assets/uploads/2018/02/WG1AR5_Chapter08_FINAL.pdf</t>
    </r>
    <r>
      <rPr>
        <sz val="10"/>
        <color theme="3"/>
        <rFont val="Arial Narrow"/>
        <family val="2"/>
      </rPr>
      <t xml:space="preserve">)
Además, deberá indicar en la pestaña </t>
    </r>
    <r>
      <rPr>
        <i/>
        <sz val="10"/>
        <color theme="3"/>
        <rFont val="Arial Narrow"/>
        <family val="2"/>
      </rPr>
      <t>2. Hoja de trabajo. Consumos</t>
    </r>
    <r>
      <rPr>
        <sz val="10"/>
        <color theme="3"/>
        <rFont val="Arial Narrow"/>
        <family val="2"/>
      </rPr>
      <t xml:space="preserve"> el nombre de la mezcla y de cada uno de sus componentes así como la proporción en que aparecen en la mezcla, sus PCA y la fuente de información.</t>
    </r>
  </si>
  <si>
    <r>
      <rPr>
        <vertAlign val="superscript"/>
        <sz val="10"/>
        <color theme="3"/>
        <rFont val="Arial Narrow"/>
        <family val="2"/>
      </rPr>
      <t>(3)</t>
    </r>
    <r>
      <rPr>
        <sz val="10"/>
        <color theme="3"/>
        <rFont val="Arial Narrow"/>
        <family val="2"/>
      </rPr>
      <t>Factor de mix eléctrico empleado por cada comercializadora para el año de estudio que expresa las emisiones de CO</t>
    </r>
    <r>
      <rPr>
        <vertAlign val="subscript"/>
        <sz val="10"/>
        <color theme="3"/>
        <rFont val="Arial Narrow"/>
        <family val="2"/>
      </rPr>
      <t>2</t>
    </r>
    <r>
      <rPr>
        <sz val="10"/>
        <color theme="3"/>
        <rFont val="Arial Narrow"/>
        <family val="2"/>
      </rPr>
      <t xml:space="preserve"> asociadas a la generación de la electricidad que se consume. Este dato aparecerá automáticamente en función del año y la comercializadora seleccionada (</t>
    </r>
    <r>
      <rPr>
        <u/>
        <sz val="10"/>
        <color indexed="12"/>
        <rFont val="Arial Narrow"/>
        <family val="2"/>
      </rPr>
      <t>https://gdo.cnmc.es/CNE/resumenGdo.do?anio</t>
    </r>
    <r>
      <rPr>
        <sz val="10"/>
        <color theme="3"/>
        <rFont val="Arial Narrow"/>
        <family val="2"/>
      </rPr>
      <t>)</t>
    </r>
  </si>
  <si>
    <r>
      <t>A partir del año 2021 los factores de mix eléctricos (y las emisiones calculadas a partir de los mismos) se expresan en kg CO</t>
    </r>
    <r>
      <rPr>
        <vertAlign val="subscript"/>
        <sz val="10"/>
        <color rgb="FF1F497D"/>
        <rFont val="Arial Narrow"/>
        <family val="2"/>
      </rPr>
      <t>2</t>
    </r>
    <r>
      <rPr>
        <sz val="10"/>
        <color rgb="FF1F497D"/>
        <rFont val="Arial Narrow"/>
        <family val="2"/>
      </rPr>
      <t>e/kWh. Para años anteriores únicamente se dispone del dato expresado en kg CO2/kWh. Además, también a partir de 2021 y en el caso de comercializadoras que han efectuado redenciones de garantías de origen a sus clientes, estos factores se refieren al “etiquetado restante” que es el factor que resulta una vez se detraen estas redenciones.</t>
    </r>
  </si>
  <si>
    <r>
      <rPr>
        <vertAlign val="superscript"/>
        <sz val="10"/>
        <color rgb="FF1F497D"/>
        <rFont val="Arial Narrow"/>
        <family val="2"/>
      </rPr>
      <t>(4)</t>
    </r>
    <r>
      <rPr>
        <sz val="10"/>
        <color rgb="FF1F497D"/>
        <rFont val="Arial Narrow"/>
        <family val="2"/>
      </rPr>
      <t>A partir del año 2021 los resultados se expresan en kg CO</t>
    </r>
    <r>
      <rPr>
        <vertAlign val="subscript"/>
        <sz val="10"/>
        <color rgb="FF1F497D"/>
        <rFont val="Arial Narrow"/>
        <family val="2"/>
      </rPr>
      <t>2</t>
    </r>
    <r>
      <rPr>
        <sz val="10"/>
        <color rgb="FF1F497D"/>
        <rFont val="Arial Narrow"/>
        <family val="2"/>
      </rPr>
      <t>e. Para años anteriores únicamente se dispone del dato expresado en kg CO</t>
    </r>
    <r>
      <rPr>
        <vertAlign val="subscript"/>
        <sz val="10"/>
        <color rgb="FF1F497D"/>
        <rFont val="Arial Narrow"/>
        <family val="2"/>
      </rPr>
      <t>2</t>
    </r>
    <r>
      <rPr>
        <sz val="10"/>
        <color rgb="FF1F497D"/>
        <rFont val="Arial Narrow"/>
        <family val="2"/>
      </rPr>
      <t xml:space="preserve">. </t>
    </r>
  </si>
  <si>
    <t xml:space="preserve"> - Valores de los factores de emisión y unidades en las que se expresan</t>
  </si>
  <si>
    <t xml:space="preserve">Consumo de combustibles en equipos de transporte, tales como vehículos de motor, camiones, barcos, que pertenecen o son controladas por la organización. Además, se incluyen en esta pestaña los consumos de combustible de la maquinaria móvil (tractores, motosierras, etc.).
</t>
  </si>
  <si>
    <t>Consumo de combustibles debido al transporte de pasajeros y/o de mercancías que realiza la organización a través de vehículos rodados que son propiedad de la organización, o sobre los que tiene control.</t>
  </si>
  <si>
    <t>C.   Funcionamiento de maquinaria móvil (tractores, motosierras, etc.)</t>
  </si>
  <si>
    <t>Consumo de combustibles de la maquinaria móvil agrícola, forestal, comercial, institucional o industrial (tractores, motosierras, etc.) que es propiedad de la organización, o sobre la que tiene control.</t>
  </si>
  <si>
    <r>
      <rPr>
        <u/>
        <sz val="11"/>
        <color theme="3"/>
        <rFont val="Arial Narrow"/>
        <family val="2"/>
      </rPr>
      <t>Tipo de combustible</t>
    </r>
    <r>
      <rPr>
        <sz val="11"/>
        <color theme="3"/>
        <rFont val="Arial Narrow"/>
        <family val="2"/>
      </rPr>
      <t>: a partir del año 2019, y debido a la entrada en vigor del Real Decreto 639/2016, de 9 de diciembre, no encontrará en el desplegable de “Tipo de combustible” las opciones “Gasolina” o “Gasóleo” sino las denominaciones de las mezclas de dichos combustibles con la correspondiente proporción “bio” (E5, B7, etc.).
Si en su factura aparece el dato de combustible como gasolina o gasóleo A (no se especifica la proporción de biocombustible), deberá escoger la opción más conservadora que en caso de ser gasolina será «E5», y en caso de ser gasóleo A, será «B7».</t>
    </r>
  </si>
  <si>
    <r>
      <t xml:space="preserve"> -</t>
    </r>
    <r>
      <rPr>
        <i/>
        <sz val="10"/>
        <color theme="3"/>
        <rFont val="Arial Narrow"/>
        <family val="2"/>
      </rPr>
      <t xml:space="preserve"> Turismos (M1)</t>
    </r>
    <r>
      <rPr>
        <sz val="10"/>
        <color theme="3"/>
        <rFont val="Arial Narrow"/>
        <family val="2"/>
      </rPr>
      <t>: vehículos de transporte de pasajeros de hasta 8 asientos (M1)</t>
    </r>
  </si>
  <si>
    <r>
      <t xml:space="preserve"> - </t>
    </r>
    <r>
      <rPr>
        <i/>
        <sz val="10"/>
        <color theme="3"/>
        <rFont val="Arial Narrow"/>
        <family val="2"/>
      </rPr>
      <t>Ciclomotores y motocicletas (L)</t>
    </r>
    <r>
      <rPr>
        <sz val="10"/>
        <color theme="3"/>
        <rFont val="Arial Narrow"/>
        <family val="2"/>
      </rPr>
      <t>: categorías L1e, L2e, L3e, L4e, L5e, L6e, L7e</t>
    </r>
  </si>
  <si>
    <r>
      <t xml:space="preserve">– </t>
    </r>
    <r>
      <rPr>
        <i/>
        <sz val="10"/>
        <color theme="3"/>
        <rFont val="Arial Narrow"/>
        <family val="2"/>
      </rPr>
      <t xml:space="preserve"> Maquinaria forestal</t>
    </r>
    <r>
      <rPr>
        <sz val="10"/>
        <color theme="3"/>
        <rFont val="Arial Narrow"/>
        <family val="2"/>
      </rPr>
      <t>: Actividad que contempla las emisiones relativas a la maquinaria móvil para uso forestal. Dentro de esta categoría se contemplan las siguientes operaciones: repoblación forestal, arreglo y conservación de caminos forestales, apertura y conservación de cortafuegos, talas y otras actividades forestales (SNAP 08.07.).</t>
    </r>
  </si>
  <si>
    <t>Tenga en cuenta que en caso de que su organización disponga de instalaciones para la generación de energía renovable para su autoconsumo, su nivel de consumo proveniente la red eléctrica general y/o de combustibles fósiles se reducirá y este hecho tendrá una repercusión directa en el resultado final de la huella de carbono. Sin embargo, el consumo o generación de energía renovable no “resta” emisiones ya que, por concepto, la huella de carbono es la suma de gases de efecto invernadero emitidos.</t>
  </si>
  <si>
    <r>
      <rPr>
        <vertAlign val="superscript"/>
        <sz val="10"/>
        <color theme="3"/>
        <rFont val="Arial Narrow"/>
        <family val="2"/>
      </rPr>
      <t xml:space="preserve">(4) </t>
    </r>
    <r>
      <rPr>
        <sz val="10"/>
        <color theme="3"/>
        <rFont val="Arial Narrow"/>
        <family val="2"/>
      </rPr>
      <t>Si el combustible empleado no es uno de los disponibles en el desplegable y ha indicado la opción “</t>
    </r>
    <r>
      <rPr>
        <i/>
        <sz val="10"/>
        <color theme="3"/>
        <rFont val="Arial Narrow"/>
        <family val="2"/>
      </rPr>
      <t>Otro (ud)</t>
    </r>
    <r>
      <rPr>
        <sz val="10"/>
        <color theme="3"/>
        <rFont val="Arial Narrow"/>
        <family val="2"/>
      </rPr>
      <t xml:space="preserve">”, deberá introducir en estas columnas los factores de emisión teniendo en cuenta que las unidades en que se expresen deben ser coherentes con las unidades en las que se cuantifique la cantidad de combustible consumido. Además, deberá indicar en la pestaña </t>
    </r>
    <r>
      <rPr>
        <i/>
        <sz val="10"/>
        <color theme="3"/>
        <rFont val="Arial Narrow"/>
        <family val="2"/>
      </rPr>
      <t xml:space="preserve">2. Hoja de trabajo. Consumos </t>
    </r>
    <r>
      <rPr>
        <sz val="10"/>
        <color theme="3"/>
        <rFont val="Arial Narrow"/>
        <family val="2"/>
      </rPr>
      <t>el nombre del combustible, la fuente de donde se extraen sus factores de emisión, así como sus valores y unidades en las que se expresan.</t>
    </r>
  </si>
  <si>
    <t>Emisiones dir. (alcance 1)</t>
  </si>
  <si>
    <t>Emisiones ind. electricidad (alcance 2)</t>
  </si>
  <si>
    <r>
      <t>También se considerarán en esta categoría las emisiones de determinados gases cuya liberación a la atmósfera se produce como consecuencia de su propio uso (N</t>
    </r>
    <r>
      <rPr>
        <vertAlign val="subscript"/>
        <sz val="11"/>
        <color theme="3"/>
        <rFont val="Arial Narrow"/>
        <family val="2"/>
      </rPr>
      <t>2</t>
    </r>
    <r>
      <rPr>
        <sz val="11"/>
        <color theme="3"/>
        <rFont val="Arial Narrow"/>
        <family val="2"/>
      </rPr>
      <t>O y otros gases en anestesia general, N</t>
    </r>
    <r>
      <rPr>
        <vertAlign val="subscript"/>
        <sz val="11"/>
        <color theme="3"/>
        <rFont val="Arial Narrow"/>
        <family val="2"/>
      </rPr>
      <t>2</t>
    </r>
    <r>
      <rPr>
        <sz val="11"/>
        <color theme="3"/>
        <rFont val="Arial Narrow"/>
        <family val="2"/>
      </rPr>
      <t xml:space="preserve">O en propelentes alimentarios, etc.). </t>
    </r>
  </si>
  <si>
    <r>
      <rPr>
        <vertAlign val="superscript"/>
        <sz val="10"/>
        <color theme="3"/>
        <rFont val="Arial Narrow"/>
        <family val="2"/>
      </rPr>
      <t>(1)</t>
    </r>
    <r>
      <rPr>
        <sz val="10"/>
        <color theme="3"/>
        <rFont val="Arial Narrow"/>
        <family val="2"/>
      </rPr>
      <t>Comercializadora suministradora de electricidad que tiene contratada la organización durante el año de cálculo. Excepcionalmente se pueden dar dos casos en los que no se seleccione una comercializadora concreta y en ambos, se le aplicará el factor del mix correspondiente a las comercializadoras sin GdO del año correspondiente. 
 - Si  la comercializadora no fuera ninguna de las que aparecen en el desplegable o bien desconoce cuál (opción "</t>
    </r>
    <r>
      <rPr>
        <i/>
        <sz val="10"/>
        <color theme="3"/>
        <rFont val="Arial Narrow"/>
        <family val="2"/>
      </rPr>
      <t>Otras</t>
    </r>
    <r>
      <rPr>
        <sz val="10"/>
        <color theme="3"/>
        <rFont val="Arial Narrow"/>
        <family val="2"/>
      </rPr>
      <t>")
 - Si tiene contratada la electricidad con varias comercializadoras diferentes y, en lugar de desglosar los kWh consumidos en cada una de ellas, prefiere hacer la suma total (opción "</t>
    </r>
    <r>
      <rPr>
        <i/>
        <sz val="10"/>
        <color theme="3"/>
        <rFont val="Arial Narrow"/>
        <family val="2"/>
      </rPr>
      <t>Varias comercializadoras</t>
    </r>
    <r>
      <rPr>
        <sz val="10"/>
        <color theme="3"/>
        <rFont val="Arial Narrow"/>
        <family val="2"/>
      </rPr>
      <t>")</t>
    </r>
  </si>
  <si>
    <t>Biogás (kg)**</t>
  </si>
  <si>
    <t>1.   INSTALACIONES FIJAS</t>
  </si>
  <si>
    <t>V24</t>
  </si>
  <si>
    <r>
      <t xml:space="preserve">Corrección datos PCA.
Corrección cálculo de los ratios de emisiones en </t>
    </r>
    <r>
      <rPr>
        <i/>
        <sz val="11"/>
        <rFont val="Arial Narrow"/>
        <family val="2"/>
      </rPr>
      <t>9. Informe final. Resultados</t>
    </r>
    <r>
      <rPr>
        <sz val="11"/>
        <rFont val="Arial Narrow"/>
        <family val="2"/>
      </rPr>
      <t>.</t>
    </r>
  </si>
  <si>
    <t>V25</t>
  </si>
  <si>
    <t>Corrección de los factores de emisión de los gasóleos de automoción.
Se añaden otros combustibles en determinados sectores.</t>
  </si>
  <si>
    <t xml:space="preserve">Cumplimente este apartado si su organización dispone de instalaciones fijas (calderas, motores estacionarios, etc.) que no estén sujetas a las obligaciones de seguimiento y notificación de emisiones establecidas en la Ley 1/2005, de 9 de marzo, por la que se regula el régimen del comercio de derechos de emisión de gases de efecto invernadero. </t>
  </si>
  <si>
    <t>A.   Instalaciones fijas (calderas, motores estacionarios, etc.) no sujetas a las obligaciones establecidas en la Ley 1/2005, de 9 de marzo</t>
  </si>
  <si>
    <t>A.    INSTALACIONES FIJAS (CALDERAS, MOTORES ESTACIONARIOS, ETC.) NO SUJETAS A LAS OBLIGACIONES ESTABLECIDAS EN LA LEY 1/2005, DE 9 DE MARZO</t>
  </si>
  <si>
    <t>Se aplican descuentos mínimos exigidos por la legislación (y en gasóleo se tiene en cuenta en los FAME)</t>
  </si>
  <si>
    <t>Redondear 3 unidades</t>
  </si>
  <si>
    <r>
      <t>CO</t>
    </r>
    <r>
      <rPr>
        <vertAlign val="subscript"/>
        <sz val="10"/>
        <color theme="1"/>
        <rFont val="Arial Narrow"/>
        <family val="2"/>
      </rPr>
      <t>2</t>
    </r>
    <r>
      <rPr>
        <sz val="10"/>
        <color theme="1"/>
        <rFont val="Arial Narrow"/>
        <family val="2"/>
      </rPr>
      <t xml:space="preserve"> (kg/l)</t>
    </r>
  </si>
  <si>
    <r>
      <t>CH</t>
    </r>
    <r>
      <rPr>
        <vertAlign val="subscript"/>
        <sz val="10"/>
        <color theme="1"/>
        <rFont val="Arial Narrow"/>
        <family val="2"/>
      </rPr>
      <t>4</t>
    </r>
    <r>
      <rPr>
        <sz val="10"/>
        <color theme="1"/>
        <rFont val="Arial Narrow"/>
        <family val="2"/>
      </rPr>
      <t xml:space="preserve"> (g/l)</t>
    </r>
  </si>
  <si>
    <r>
      <t>N</t>
    </r>
    <r>
      <rPr>
        <vertAlign val="subscript"/>
        <sz val="10"/>
        <color theme="1"/>
        <rFont val="Arial Narrow"/>
        <family val="2"/>
      </rPr>
      <t>2</t>
    </r>
    <r>
      <rPr>
        <sz val="10"/>
        <color theme="1"/>
        <rFont val="Arial Narrow"/>
        <family val="2"/>
      </rPr>
      <t>O (g/l)</t>
    </r>
  </si>
  <si>
    <t>Factores de emisión por gases</t>
  </si>
  <si>
    <r>
      <rPr>
        <b/>
        <i/>
        <u/>
        <sz val="13"/>
        <color rgb="FF0070C0"/>
        <rFont val="Arial Narrow"/>
        <family val="2"/>
      </rPr>
      <t>Resultados</t>
    </r>
    <r>
      <rPr>
        <b/>
        <i/>
        <sz val="13"/>
        <color rgb="FF0070C0"/>
        <rFont val="Arial Narrow"/>
        <family val="2"/>
      </rPr>
      <t xml:space="preserve"> (</t>
    </r>
    <r>
      <rPr>
        <i/>
        <sz val="13"/>
        <color rgb="FF0070C0"/>
        <rFont val="Arial Narrow"/>
        <family val="2"/>
      </rPr>
      <t xml:space="preserve">el dato a introducir en el </t>
    </r>
    <r>
      <rPr>
        <b/>
        <i/>
        <sz val="13"/>
        <color rgb="FF0070C0"/>
        <rFont val="Arial Narrow"/>
        <family val="2"/>
      </rPr>
      <t>formulario</t>
    </r>
    <r>
      <rPr>
        <i/>
        <sz val="13"/>
        <color rgb="FF0070C0"/>
        <rFont val="Arial Narrow"/>
        <family val="2"/>
      </rPr>
      <t xml:space="preserve"> en caso de solicitar la inscripción en el Registro es el expresado en</t>
    </r>
    <r>
      <rPr>
        <b/>
        <i/>
        <sz val="13"/>
        <color rgb="FF0070C0"/>
        <rFont val="Arial Narrow"/>
        <family val="2"/>
      </rPr>
      <t xml:space="preserve"> t CO</t>
    </r>
    <r>
      <rPr>
        <b/>
        <i/>
        <vertAlign val="subscript"/>
        <sz val="13"/>
        <color rgb="FF0070C0"/>
        <rFont val="Arial Narrow"/>
        <family val="2"/>
      </rPr>
      <t>2</t>
    </r>
    <r>
      <rPr>
        <b/>
        <i/>
        <sz val="13"/>
        <color rgb="FF0070C0"/>
        <rFont val="Arial Narrow"/>
        <family val="2"/>
      </rPr>
      <t>e)</t>
    </r>
  </si>
  <si>
    <t>Resultados por gases desglosados según actividades</t>
  </si>
  <si>
    <r>
      <t xml:space="preserve"> t CO</t>
    </r>
    <r>
      <rPr>
        <b/>
        <vertAlign val="subscript"/>
        <sz val="10"/>
        <color indexed="9"/>
        <rFont val="Arial Narrow"/>
        <family val="2"/>
      </rPr>
      <t>2</t>
    </r>
    <r>
      <rPr>
        <b/>
        <sz val="10"/>
        <color indexed="9"/>
        <rFont val="Arial Narrow"/>
        <family val="2"/>
      </rPr>
      <t>e /</t>
    </r>
  </si>
  <si>
    <r>
      <t>t CO</t>
    </r>
    <r>
      <rPr>
        <b/>
        <vertAlign val="subscript"/>
        <sz val="10"/>
        <color indexed="9"/>
        <rFont val="Arial Narrow"/>
        <family val="2"/>
      </rPr>
      <t>2</t>
    </r>
    <r>
      <rPr>
        <b/>
        <sz val="10"/>
        <color indexed="9"/>
        <rFont val="Arial Narrow"/>
        <family val="2"/>
      </rPr>
      <t>e /</t>
    </r>
  </si>
  <si>
    <r>
      <rPr>
        <vertAlign val="superscript"/>
        <sz val="9"/>
        <color theme="3"/>
        <rFont val="Arial Narrow"/>
        <family val="2"/>
      </rPr>
      <t xml:space="preserve">(2) </t>
    </r>
    <r>
      <rPr>
        <sz val="9"/>
        <color theme="3"/>
        <rFont val="Arial Narrow"/>
        <family val="2"/>
      </rPr>
      <t>Para años anteriores a 2021 las emisiones debidas al consumo eléctrico solo tienen en cuenta el CO</t>
    </r>
    <r>
      <rPr>
        <vertAlign val="subscript"/>
        <sz val="9"/>
        <color theme="3"/>
        <rFont val="Arial Narrow"/>
        <family val="2"/>
      </rPr>
      <t>2</t>
    </r>
    <r>
      <rPr>
        <sz val="9"/>
        <color theme="3"/>
        <rFont val="Arial Narrow"/>
        <family val="2"/>
      </rPr>
      <t xml:space="preserve"> y no otros GEI.</t>
    </r>
  </si>
  <si>
    <r>
      <t>Gas natural (kWh</t>
    </r>
    <r>
      <rPr>
        <vertAlign val="subscript"/>
        <sz val="10"/>
        <rFont val="Arial Narrow"/>
        <family val="2"/>
      </rPr>
      <t>PCS</t>
    </r>
    <r>
      <rPr>
        <sz val="10"/>
        <rFont val="Arial Narrow"/>
        <family val="2"/>
      </rPr>
      <t>)*</t>
    </r>
  </si>
  <si>
    <r>
      <t>* Factor de emisión del gas natural expresado en kgCO</t>
    </r>
    <r>
      <rPr>
        <vertAlign val="subscript"/>
        <sz val="10"/>
        <color indexed="56"/>
        <rFont val="Arial Narrow"/>
        <family val="2"/>
      </rPr>
      <t>2</t>
    </r>
    <r>
      <rPr>
        <sz val="10"/>
        <color indexed="56"/>
        <rFont val="Arial Narrow"/>
        <family val="2"/>
      </rPr>
      <t>/kWh</t>
    </r>
    <r>
      <rPr>
        <vertAlign val="subscript"/>
        <sz val="10"/>
        <color indexed="56"/>
        <rFont val="Arial Narrow"/>
        <family val="2"/>
      </rPr>
      <t>PCS</t>
    </r>
    <r>
      <rPr>
        <sz val="10"/>
        <color indexed="56"/>
        <rFont val="Arial Narrow"/>
        <family val="2"/>
      </rPr>
      <t xml:space="preserve"> (Poder Calorífico Superior). Para el paso de PCS a PCI se utiliza el factor de conversión de 0,901.</t>
    </r>
  </si>
  <si>
    <t>V26</t>
  </si>
  <si>
    <t>Corrección de la contribución del uso de lubricantes en el factor de emisión de las gasolinas para transporte por carretera.</t>
  </si>
  <si>
    <t>A partir de V26 se permite poner "Otras" y GdO</t>
  </si>
  <si>
    <t>CALCULADORA DE HUELLA DE CARBONO 
PARA ORGANIZACIONES
2007 - 2022</t>
  </si>
  <si>
    <t>Gasolina aviación (l)</t>
  </si>
  <si>
    <t>Comercializadoras2022</t>
  </si>
  <si>
    <t>Mix 2022</t>
  </si>
  <si>
    <t>https://gdo.cnmc.es/CNE/resumenGdo.do?informe=etiquetado_electricidad</t>
  </si>
  <si>
    <t>Resultado Ferrov</t>
  </si>
  <si>
    <t>Resultado Marít</t>
  </si>
  <si>
    <t>Resultado Aér</t>
  </si>
  <si>
    <t>Opción A.2: distancia recorrida (km)</t>
  </si>
  <si>
    <r>
      <rPr>
        <sz val="11"/>
        <color theme="3"/>
        <rFont val="Arial Narrow"/>
        <family val="2"/>
      </rPr>
      <t xml:space="preserve">Los datos necesarios son: </t>
    </r>
    <r>
      <rPr>
        <u/>
        <sz val="11"/>
        <color theme="3"/>
        <rFont val="Arial Narrow"/>
        <family val="2"/>
      </rPr>
      <t>categoría de vehículo</t>
    </r>
    <r>
      <rPr>
        <sz val="11"/>
        <color theme="3"/>
        <rFont val="Arial Narrow"/>
        <family val="2"/>
      </rPr>
      <t xml:space="preserve">, </t>
    </r>
    <r>
      <rPr>
        <u/>
        <sz val="11"/>
        <color theme="3"/>
        <rFont val="Arial Narrow"/>
        <family val="2"/>
      </rPr>
      <t>tipo genérico</t>
    </r>
    <r>
      <rPr>
        <sz val="11"/>
        <color theme="3"/>
        <rFont val="Arial Narrow"/>
        <family val="2"/>
      </rPr>
      <t xml:space="preserve"> de </t>
    </r>
    <r>
      <rPr>
        <u/>
        <sz val="11"/>
        <color theme="3"/>
        <rFont val="Arial Narrow"/>
        <family val="2"/>
      </rPr>
      <t xml:space="preserve">combustible </t>
    </r>
    <r>
      <rPr>
        <sz val="11"/>
        <color theme="3"/>
        <rFont val="Arial Narrow"/>
        <family val="2"/>
      </rPr>
      <t xml:space="preserve">y </t>
    </r>
    <r>
      <rPr>
        <u/>
        <sz val="11"/>
        <color theme="3"/>
        <rFont val="Arial Narrow"/>
        <family val="2"/>
      </rPr>
      <t>distancia recorrida expresada en km.</t>
    </r>
  </si>
  <si>
    <t>Distancia recorrida (km)</t>
  </si>
  <si>
    <t>Emisiones parciales A.2</t>
  </si>
  <si>
    <r>
      <rPr>
        <b/>
        <sz val="10"/>
        <color indexed="9"/>
        <rFont val="Arial Narrow"/>
        <family val="2"/>
      </rPr>
      <t xml:space="preserve">Emisiones 
totales </t>
    </r>
    <r>
      <rPr>
        <b/>
        <sz val="9"/>
        <color indexed="9"/>
        <rFont val="Arial Narrow"/>
        <family val="2"/>
      </rPr>
      <t>A2
kg CO</t>
    </r>
    <r>
      <rPr>
        <b/>
        <vertAlign val="subscript"/>
        <sz val="9"/>
        <color indexed="9"/>
        <rFont val="Arial Narrow"/>
        <family val="2"/>
      </rPr>
      <t>2</t>
    </r>
    <r>
      <rPr>
        <b/>
        <sz val="9"/>
        <color indexed="9"/>
        <rFont val="Arial Narrow"/>
        <family val="2"/>
      </rPr>
      <t>e</t>
    </r>
  </si>
  <si>
    <t>Opción A.2 (km recorridos)</t>
  </si>
  <si>
    <r>
      <t xml:space="preserve">Otros </t>
    </r>
    <r>
      <rPr>
        <b/>
        <vertAlign val="superscript"/>
        <sz val="10"/>
        <color indexed="9"/>
        <rFont val="Arial Narrow"/>
        <family val="2"/>
      </rPr>
      <t>(3)</t>
    </r>
  </si>
  <si>
    <t>LPG</t>
  </si>
  <si>
    <t>Biomasa astillas (kg)**</t>
  </si>
  <si>
    <t>Biomasa serrines virutas (kg)**</t>
  </si>
  <si>
    <t>Biomasa cáscara f. secos (kg)**</t>
  </si>
  <si>
    <t>Biomasa hueso aceituna (kg)**</t>
  </si>
  <si>
    <t>Carbón vegetal (kg)**</t>
  </si>
  <si>
    <t>Gasóleo (km)Turismos (M1)</t>
  </si>
  <si>
    <t>Gasolina (km)Turismos (M1)</t>
  </si>
  <si>
    <t>LPG (km)Turismos (M1)</t>
  </si>
  <si>
    <t>CNG (km)Turismos (M1)</t>
  </si>
  <si>
    <t>Gasóleo (km)Furgonetas y furgones (N1)</t>
  </si>
  <si>
    <t>Gasolina (km)Furgonetas y furgones (N1)</t>
  </si>
  <si>
    <t>Gasóleo (km)Camiones y autobuses (N2, N3, M2, M3)</t>
  </si>
  <si>
    <t>Gasolina (km)Camiones y autobuses (N2, N3, M2, M3)</t>
  </si>
  <si>
    <t>CNG (km)Camiones y autobuses (N2, N3, M2, M3)</t>
  </si>
  <si>
    <t>Gasolina (km)Ciclomotores y motocicletas (L)</t>
  </si>
  <si>
    <t>Gasolina (km)</t>
  </si>
  <si>
    <t>Gasóleo (km)</t>
  </si>
  <si>
    <t>CNG (km)</t>
  </si>
  <si>
    <t>LPG (km)</t>
  </si>
  <si>
    <t>CO2 (kg/km)</t>
  </si>
  <si>
    <t>CH4 (g/km)</t>
  </si>
  <si>
    <t>N2O (g/km)</t>
  </si>
  <si>
    <t>V27</t>
  </si>
  <si>
    <r>
      <t>Pestaña "</t>
    </r>
    <r>
      <rPr>
        <b/>
        <sz val="11"/>
        <rFont val="Arial Narrow"/>
        <family val="2"/>
      </rPr>
      <t>Factores de emisión</t>
    </r>
    <r>
      <rPr>
        <sz val="11"/>
        <rFont val="Arial Narrow"/>
        <family val="2"/>
      </rPr>
      <t xml:space="preserve">": se añaden los factores de emisión a aplicar para los cálculos de la huella de carbono del año 2022 y se actualizan los factores de emisión de años anteriores a partir de los últimos datos proporcionados por el equipo del Sistema Español de Inventarios y de los datos reflejados en el Inventario de emisiones de gases de efecto invernadero de España. Años 1990-2021. </t>
    </r>
  </si>
  <si>
    <t>Factores de emisión y PCI</t>
  </si>
  <si>
    <t xml:space="preserve"> - Datos específicos para calderas y motores estacionarios de los Sectores Comercial/Institucional, Residencial y Agrícola (1A4ai, 1A4bi, 1A4ci) proporcionados por el equipo del Sistema Español de Inventario (SEI).</t>
  </si>
  <si>
    <t>Conversión de unidades gas natural</t>
  </si>
  <si>
    <t>Conversión unidades energéticas: 1 kWh = 3,6 MJ</t>
  </si>
  <si>
    <r>
      <t xml:space="preserve">Densidad LPG: </t>
    </r>
    <r>
      <rPr>
        <sz val="11"/>
        <color theme="3"/>
        <rFont val="Arial Narrow"/>
        <family val="2"/>
      </rPr>
      <t>estimación a partir de las densidades de propano y butano considerando una estequeometría de 35% propano C3H8 – 65% butano C4H10</t>
    </r>
  </si>
  <si>
    <r>
      <t>o</t>
    </r>
    <r>
      <rPr>
        <sz val="7"/>
        <color theme="3"/>
        <rFont val="Arial Narrow"/>
        <family val="2"/>
      </rPr>
      <t xml:space="preserve">   </t>
    </r>
    <r>
      <rPr>
        <sz val="11"/>
        <color theme="3"/>
        <rFont val="Arial Narrow"/>
        <family val="2"/>
      </rPr>
      <t>Butano: 560 kg/m</t>
    </r>
    <r>
      <rPr>
        <vertAlign val="superscript"/>
        <sz val="11"/>
        <color theme="3"/>
        <rFont val="Arial Narrow"/>
        <family val="2"/>
      </rPr>
      <t>3</t>
    </r>
    <r>
      <rPr>
        <sz val="11"/>
        <color theme="3"/>
        <rFont val="Arial Narrow"/>
        <family val="2"/>
      </rPr>
      <t xml:space="preserve"> (valor mínimo)</t>
    </r>
  </si>
  <si>
    <r>
      <t>o</t>
    </r>
    <r>
      <rPr>
        <sz val="7"/>
        <color theme="3"/>
        <rFont val="Arial Narrow"/>
        <family val="2"/>
      </rPr>
      <t xml:space="preserve">   </t>
    </r>
    <r>
      <rPr>
        <sz val="11"/>
        <color theme="3"/>
        <rFont val="Arial Narrow"/>
        <family val="2"/>
      </rPr>
      <t>Propano: 502-535 kg/m</t>
    </r>
    <r>
      <rPr>
        <vertAlign val="superscript"/>
        <sz val="11"/>
        <color theme="3"/>
        <rFont val="Arial Narrow"/>
        <family val="2"/>
      </rPr>
      <t>3</t>
    </r>
    <r>
      <rPr>
        <sz val="11"/>
        <color theme="3"/>
        <rFont val="Arial Narrow"/>
        <family val="2"/>
      </rPr>
      <t>. Valor medio: 518,5 kg/m</t>
    </r>
    <r>
      <rPr>
        <vertAlign val="superscript"/>
        <sz val="11"/>
        <color theme="3"/>
        <rFont val="Arial Narrow"/>
        <family val="2"/>
      </rPr>
      <t>3</t>
    </r>
  </si>
  <si>
    <t>Densidad resto de combustibles</t>
  </si>
  <si>
    <r>
      <t xml:space="preserve">Lubricantes: </t>
    </r>
    <r>
      <rPr>
        <sz val="11"/>
        <color theme="3"/>
        <rFont val="Arial Narrow"/>
        <family val="2"/>
      </rPr>
      <t>a los factores de emisión de CO</t>
    </r>
    <r>
      <rPr>
        <vertAlign val="subscript"/>
        <sz val="11"/>
        <color theme="3"/>
        <rFont val="Arial Narrow"/>
        <family val="2"/>
      </rPr>
      <t>2</t>
    </r>
    <r>
      <rPr>
        <sz val="11"/>
        <color theme="3"/>
        <rFont val="Arial Narrow"/>
        <family val="2"/>
      </rPr>
      <t xml:space="preserve"> de todas las categorias de vehículos y tipos de combustible, se añaden las emisiones debidas a los lubricantes.</t>
    </r>
  </si>
  <si>
    <t>Gasolinas y gasóleos</t>
  </si>
  <si>
    <t>PCI (Poder Calorífico Inferior) y densidades</t>
  </si>
  <si>
    <r>
      <t>Proporción de biocombustible</t>
    </r>
    <r>
      <rPr>
        <sz val="11"/>
        <color theme="3"/>
        <rFont val="Arial Narrow"/>
        <family val="2"/>
      </rPr>
      <t xml:space="preserve"> (se distinguen tres periodos):</t>
    </r>
  </si>
  <si>
    <r>
      <t xml:space="preserve"> -</t>
    </r>
    <r>
      <rPr>
        <sz val="7"/>
        <color theme="3"/>
        <rFont val="Arial Narrow"/>
        <family val="2"/>
      </rPr>
      <t> </t>
    </r>
    <r>
      <rPr>
        <sz val="11"/>
        <color theme="3"/>
        <rFont val="Arial Narrow"/>
        <family val="2"/>
      </rPr>
      <t>2007-2010: se considera que los combustibles no contienen parte "bio"</t>
    </r>
  </si>
  <si>
    <r>
      <t xml:space="preserve"> -</t>
    </r>
    <r>
      <rPr>
        <sz val="7"/>
        <color theme="3"/>
        <rFont val="Arial Narrow"/>
        <family val="2"/>
      </rPr>
      <t> </t>
    </r>
    <r>
      <rPr>
        <sz val="11"/>
        <color theme="3"/>
        <rFont val="Arial Narrow"/>
        <family val="2"/>
      </rPr>
      <t>2011-2018: la parte "bio" de los combustibles está implícita en su factor de emisión que tiene en cuenta el mínimo exigido por la legislación cada año.</t>
    </r>
  </si>
  <si>
    <r>
      <t>o</t>
    </r>
    <r>
      <rPr>
        <sz val="7"/>
        <color theme="3"/>
        <rFont val="Arial Narrow"/>
        <family val="2"/>
      </rPr>
      <t xml:space="preserve">   </t>
    </r>
    <r>
      <rPr>
        <sz val="11"/>
        <color theme="3"/>
        <rFont val="Arial Narrow"/>
        <family val="2"/>
      </rPr>
      <t>2011: RD 459/2011 relativo a los objetivos obligatorios mínimos de venta o consumo de biocarburantes establecidos para España (fija una cantidad mínima de biocarburantes en diesel del 6% y de biocarburantes en gasolina del 3,9% para 2011).</t>
    </r>
  </si>
  <si>
    <r>
      <t>o</t>
    </r>
    <r>
      <rPr>
        <sz val="7"/>
        <color theme="3"/>
        <rFont val="Arial Narrow"/>
        <family val="2"/>
      </rPr>
      <t xml:space="preserve">   </t>
    </r>
    <r>
      <rPr>
        <sz val="11"/>
        <color theme="3"/>
        <rFont val="Arial Narrow"/>
        <family val="2"/>
      </rPr>
      <t>2012: RD 459/2011 relativo a los objetivos obligatorios mínimos de venta o consumo de biocarburantes establecidos para España (fija una cantidad mínima de biocarburantes en diesel del 7% y de biocarburantes en gasolina del 4,1% para 2012).</t>
    </r>
  </si>
  <si>
    <r>
      <t>o</t>
    </r>
    <r>
      <rPr>
        <sz val="7"/>
        <color theme="3"/>
        <rFont val="Arial Narrow"/>
        <family val="2"/>
      </rPr>
      <t xml:space="preserve">   </t>
    </r>
    <r>
      <rPr>
        <sz val="11"/>
        <color theme="3"/>
        <rFont val="Arial Narrow"/>
        <family val="2"/>
      </rPr>
      <t>2013-2015: Ley 11/2013 de 26 de julio de 2013 que modifica el RD 459/2011 relativo a los objetivos obligatorios mínimos de venta o consumo de biocarburantes establecidos para España (fija una cantidad mínima de biocarburantes en diesel del 4,1% y de biocarburantes en gasolina del 3,9%).</t>
    </r>
  </si>
  <si>
    <r>
      <t>o</t>
    </r>
    <r>
      <rPr>
        <sz val="7"/>
        <color theme="3"/>
        <rFont val="Arial Narrow"/>
        <family val="2"/>
      </rPr>
      <t xml:space="preserve">   </t>
    </r>
    <r>
      <rPr>
        <sz val="11"/>
        <color theme="3"/>
        <rFont val="Arial Narrow"/>
        <family val="2"/>
      </rPr>
      <t>2016-2020: RD 1085/2015, de 4 de diciembre, de fomento de los biocarburantes (fija una cantidad mínima de biocarburantes en diésel y gasolina de 4,3%, 5%, 6%, 7% y 8,5% para los años 2016, 2017, 2018, 2019 y 2020 respectivamente).</t>
    </r>
  </si>
  <si>
    <t xml:space="preserve"> - 2019-2022: se tiene en cuenta la parte "bio" de cada combustible a través de su etiquetado. Por ejemplo, E5 (gasolina con 5% “bio"), B7 (diésel con 7% “bio”), etc.</t>
  </si>
  <si>
    <t>% de carbono fósil en los FAME del gasóleo</t>
  </si>
  <si>
    <r>
      <t xml:space="preserve"> - </t>
    </r>
    <r>
      <rPr>
        <i/>
        <sz val="11"/>
        <color theme="3"/>
        <rFont val="Arial Narrow"/>
        <family val="2"/>
      </rPr>
      <t>PCI</t>
    </r>
    <r>
      <rPr>
        <sz val="11"/>
        <color theme="3"/>
        <rFont val="Arial Narrow"/>
        <family val="2"/>
      </rPr>
      <t>: Datos específicos proporcionados por el equipo del Sistema Español de Inventario (SEI).</t>
    </r>
  </si>
  <si>
    <r>
      <t xml:space="preserve"> - </t>
    </r>
    <r>
      <rPr>
        <i/>
        <sz val="11"/>
        <color theme="3"/>
        <rFont val="Arial Narrow"/>
        <family val="2"/>
      </rPr>
      <t>Densidad</t>
    </r>
    <r>
      <rPr>
        <sz val="11"/>
        <color theme="3"/>
        <rFont val="Arial Narrow"/>
        <family val="2"/>
      </rPr>
      <t>: Tabla 3.8.8. Especificaciones de combustibles en el transporte por carretera del Inventario Nacional de Gases de Efecto Invernadero (1990 - 2019). Edición 2021.</t>
    </r>
  </si>
  <si>
    <r>
      <t>Densidad</t>
    </r>
    <r>
      <rPr>
        <sz val="11"/>
        <color theme="3"/>
        <rFont val="Arial Narrow"/>
        <family val="2"/>
      </rPr>
      <t>: estimación a partir de las densidades de propano y butano considerando una estequeometría de 35% propano C3H8 – 65% butano C4H10</t>
    </r>
  </si>
  <si>
    <r>
      <t>o</t>
    </r>
    <r>
      <rPr>
        <sz val="7"/>
        <color theme="3"/>
        <rFont val="Arial Narrow"/>
        <family val="2"/>
      </rPr>
      <t xml:space="preserve">   </t>
    </r>
    <r>
      <rPr>
        <sz val="11"/>
        <color theme="3"/>
        <rFont val="Arial Narrow"/>
        <family val="2"/>
      </rPr>
      <t>Butano: 560 kg/m</t>
    </r>
    <r>
      <rPr>
        <vertAlign val="superscript"/>
        <sz val="11"/>
        <color theme="3"/>
        <rFont val="Arial Narrow"/>
        <family val="2"/>
      </rPr>
      <t xml:space="preserve">3 </t>
    </r>
    <r>
      <rPr>
        <sz val="11"/>
        <color theme="3"/>
        <rFont val="Arial Narrow"/>
        <family val="2"/>
      </rPr>
      <t>(valor mínimo)</t>
    </r>
  </si>
  <si>
    <t xml:space="preserve"> - Datos específicos proporcionados por el equipo del Sistema Español de Inventario (SEI).</t>
  </si>
  <si>
    <t>Gas natural</t>
  </si>
  <si>
    <r>
      <t xml:space="preserve"> - Datos proporcionados por el equipo del Sistema Español de Inventario (SEI) de los factores de emisión de CO</t>
    </r>
    <r>
      <rPr>
        <vertAlign val="subscript"/>
        <sz val="11"/>
        <color theme="3"/>
        <rFont val="Arial Narrow"/>
        <family val="2"/>
      </rPr>
      <t>2</t>
    </r>
    <r>
      <rPr>
        <sz val="11"/>
        <color theme="3"/>
        <rFont val="Arial Narrow"/>
        <family val="2"/>
      </rPr>
      <t>, CH</t>
    </r>
    <r>
      <rPr>
        <vertAlign val="subscript"/>
        <sz val="11"/>
        <color theme="3"/>
        <rFont val="Arial Narrow"/>
        <family val="2"/>
      </rPr>
      <t xml:space="preserve">4 </t>
    </r>
    <r>
      <rPr>
        <sz val="11"/>
        <color theme="3"/>
        <rFont val="Arial Narrow"/>
        <family val="2"/>
      </rPr>
      <t>y N</t>
    </r>
    <r>
      <rPr>
        <vertAlign val="subscript"/>
        <sz val="11"/>
        <color theme="3"/>
        <rFont val="Arial Narrow"/>
        <family val="2"/>
      </rPr>
      <t>2</t>
    </r>
    <r>
      <rPr>
        <sz val="11"/>
        <color theme="3"/>
        <rFont val="Arial Narrow"/>
        <family val="2"/>
      </rPr>
      <t xml:space="preserve">O expresados en g/km para la actividad </t>
    </r>
    <r>
      <rPr>
        <i/>
        <sz val="11"/>
        <color theme="3"/>
        <rFont val="Arial Narrow"/>
        <family val="2"/>
      </rPr>
      <t xml:space="preserve">Transporte por carretera (1.A.3.b.) </t>
    </r>
    <r>
      <rPr>
        <sz val="11"/>
        <color theme="3"/>
        <rFont val="Arial Narrow"/>
        <family val="2"/>
      </rPr>
      <t>desglosados según tipo de combustible y tipologías de vehículos.</t>
    </r>
  </si>
  <si>
    <t>Factores de emisión Maquinaria comercial e institucional</t>
  </si>
  <si>
    <t>Factores de emisión Maquinaria agrícola y forestal</t>
  </si>
  <si>
    <t>BP GAS &amp; POWER IBERIA, S.A.U.</t>
  </si>
  <si>
    <t>COMERCIALIZADORA ADI ESPAÑA, S.L.</t>
  </si>
  <si>
    <t>ENERGÉTICA DEL ESTE SL</t>
  </si>
  <si>
    <t>ENERPLUS ENERGIA, S.A.</t>
  </si>
  <si>
    <t>ENI PLENITUDE IBERIA, S.L.</t>
  </si>
  <si>
    <t>INER EUSKADI, S.L.</t>
  </si>
  <si>
    <t>NATURGY CLIENTES, S.A.U.</t>
  </si>
  <si>
    <t>NEOELECTRA  ENERGIA</t>
  </si>
  <si>
    <t>PASIÓN ENERGÍA, S.L.</t>
  </si>
  <si>
    <t>SMART ELECTRIC ENGINEERING P2P SL</t>
  </si>
  <si>
    <t>SOCIEDAD ARAGONESA DE COMERCIALIZACION DE ENERGIA S.L.</t>
  </si>
  <si>
    <t>https://gdo.cnmc.es/CNE/accesoEtiquetado.do</t>
  </si>
  <si>
    <t>AED ENERGIA ELECTRICA, S.L.</t>
  </si>
  <si>
    <t>AMPERIOS ENERGY TRADE, S.L.</t>
  </si>
  <si>
    <t>ASTRALCAD ENERGIA, S.L.</t>
  </si>
  <si>
    <t>BARTER SHARING, S.L.</t>
  </si>
  <si>
    <t>BLUBAT PULSAR, S.L.</t>
  </si>
  <si>
    <t>CLEARVIEW ENERGY S.L.</t>
  </si>
  <si>
    <t>ELECTRACOMERCIAL CENTELLES, S.L.UNIPERSONAL</t>
  </si>
  <si>
    <t>GABA COMERCIALIZADORA DE ELECTRICIDAD, S.L.U.</t>
  </si>
  <si>
    <t>GLOBAL BIOSFERA PROTEC S.L</t>
  </si>
  <si>
    <t>IBERDROLA ENERGÍA ESPAÑA, S.A.U</t>
  </si>
  <si>
    <t>MET ENERGIA ESPAÑA, S.A</t>
  </si>
  <si>
    <t>SOLAR EAAS, S.L.</t>
  </si>
  <si>
    <t>SOLARPACK ENERGY, S.L.</t>
  </si>
  <si>
    <t>VODAFONE ENERGÍA, S.L.</t>
  </si>
  <si>
    <r>
      <t>A los factores de emisión de CO</t>
    </r>
    <r>
      <rPr>
        <vertAlign val="subscript"/>
        <sz val="11"/>
        <color theme="3"/>
        <rFont val="Arial Narrow"/>
        <family val="2"/>
      </rPr>
      <t>2</t>
    </r>
    <r>
      <rPr>
        <sz val="11"/>
        <color theme="3"/>
        <rFont val="Arial Narrow"/>
        <family val="2"/>
      </rPr>
      <t xml:space="preserve"> de gasolinas y gasóleos se les descuenta la proporción de biocombustible por ser de origen biogénico. En el caso del gasóleo se añaden las emisiones de la parte fósil de los FAME (siglas en inglés de Esteres Metílicos de Ácidos Grasos).</t>
    </r>
  </si>
  <si>
    <t>Etiquetado restante</t>
  </si>
  <si>
    <t>(En la edición con FE de 2021 estaban mal las unidades de gasolina para aviación y queroseno, se indicada que eran kgCO2/l y se estaban dando kgCO2/kg)</t>
  </si>
  <si>
    <r>
      <rPr>
        <vertAlign val="superscript"/>
        <sz val="10"/>
        <color theme="3"/>
        <rFont val="Arial Narrow"/>
        <family val="2"/>
      </rPr>
      <t xml:space="preserve">(1) </t>
    </r>
    <r>
      <rPr>
        <sz val="10"/>
        <color theme="3"/>
        <rFont val="Arial Narrow"/>
        <family val="2"/>
      </rPr>
      <t xml:space="preserve">Las tipologías de maquinaria se definen de la siguiente manera (Sistema Español de Inventarios: </t>
    </r>
    <r>
      <rPr>
        <u/>
        <sz val="10"/>
        <color indexed="12"/>
        <rFont val="Arial Narrow"/>
        <family val="2"/>
      </rPr>
      <t>https://www.miteco.gob.es/es/calidad-y-evaluacion-ambiental/temas/sistema-espanol-de-inventario-sei-/08060708-maquinaria-movil_tcm30-456063.pdf</t>
    </r>
    <r>
      <rPr>
        <sz val="10"/>
        <color theme="3"/>
        <rFont val="Arial Narrow"/>
        <family val="2"/>
      </rPr>
      <t>):</t>
    </r>
    <r>
      <rPr>
        <u/>
        <sz val="10"/>
        <color indexed="12"/>
        <rFont val="Arial Narrow"/>
        <family val="2"/>
      </rPr>
      <t xml:space="preserve">
</t>
    </r>
  </si>
  <si>
    <r>
      <rPr>
        <vertAlign val="superscript"/>
        <sz val="10"/>
        <color theme="3"/>
        <rFont val="Arial Narrow"/>
        <family val="2"/>
      </rPr>
      <t xml:space="preserve">(1) </t>
    </r>
    <r>
      <rPr>
        <sz val="10"/>
        <color theme="3"/>
        <rFont val="Arial Narrow"/>
        <family val="2"/>
      </rPr>
      <t>Categoría de vehículo según la clasificación de vehículos la UNECE (United Nations Economic Commission for Europe):</t>
    </r>
    <r>
      <rPr>
        <sz val="10"/>
        <color rgb="FF0000FF"/>
        <rFont val="Arial Narrow"/>
        <family val="2"/>
      </rPr>
      <t xml:space="preserve"> </t>
    </r>
    <r>
      <rPr>
        <u/>
        <sz val="10"/>
        <color rgb="FF0000FF"/>
        <rFont val="Arial Narrow"/>
        <family val="2"/>
      </rPr>
      <t>https://unece.org/classification-and-definition-vehicles</t>
    </r>
  </si>
  <si>
    <t>(a partir de V27 se dan FE por km en lugar de derivar al IDAE)</t>
  </si>
  <si>
    <t>No consideramos parte bio ni lubricantes porque el NIR no lo hace</t>
  </si>
  <si>
    <r>
      <t xml:space="preserve">Factores de emisión </t>
    </r>
    <r>
      <rPr>
        <b/>
        <i/>
        <sz val="12"/>
        <color theme="3"/>
        <rFont val="Arial Narrow"/>
        <family val="2"/>
      </rPr>
      <t>(kgCO</t>
    </r>
    <r>
      <rPr>
        <b/>
        <i/>
        <vertAlign val="subscript"/>
        <sz val="12"/>
        <color theme="3"/>
        <rFont val="Arial Narrow"/>
        <family val="2"/>
      </rPr>
      <t>2</t>
    </r>
    <r>
      <rPr>
        <b/>
        <i/>
        <sz val="12"/>
        <color theme="3"/>
        <rFont val="Arial Narrow"/>
        <family val="2"/>
      </rPr>
      <t>e/ud)</t>
    </r>
  </si>
  <si>
    <r>
      <t>Factores de emisión (kgCO</t>
    </r>
    <r>
      <rPr>
        <b/>
        <i/>
        <vertAlign val="subscript"/>
        <sz val="12"/>
        <color theme="3"/>
        <rFont val="Arial Narrow"/>
        <family val="2"/>
      </rPr>
      <t>2</t>
    </r>
    <r>
      <rPr>
        <b/>
        <i/>
        <sz val="12"/>
        <color theme="3"/>
        <rFont val="Arial Narrow"/>
        <family val="2"/>
      </rPr>
      <t>e/ud)</t>
    </r>
  </si>
  <si>
    <r>
      <t>Factores de emisión</t>
    </r>
    <r>
      <rPr>
        <b/>
        <i/>
        <sz val="12"/>
        <color theme="3"/>
        <rFont val="Arial Narrow"/>
        <family val="2"/>
      </rPr>
      <t xml:space="preserve"> (kgCO</t>
    </r>
    <r>
      <rPr>
        <b/>
        <i/>
        <vertAlign val="subscript"/>
        <sz val="12"/>
        <color theme="3"/>
        <rFont val="Arial Narrow"/>
        <family val="2"/>
      </rPr>
      <t>2</t>
    </r>
    <r>
      <rPr>
        <b/>
        <i/>
        <sz val="12"/>
        <color theme="3"/>
        <rFont val="Arial Narrow"/>
        <family val="2"/>
      </rPr>
      <t>e/ud)</t>
    </r>
  </si>
  <si>
    <r>
      <rPr>
        <vertAlign val="superscript"/>
        <sz val="10"/>
        <color theme="3"/>
        <rFont val="Arial Narrow"/>
        <family val="2"/>
      </rPr>
      <t xml:space="preserve">(2) </t>
    </r>
    <r>
      <rPr>
        <sz val="10"/>
        <color theme="3"/>
        <rFont val="Arial Narrow"/>
        <family val="2"/>
      </rPr>
      <t>En este caso se consideran tipos de combustible genéricos cuya composición no incluye la parte de biocombustible que se estima que contienen cada año en España (el factor se corresponde únicamente con la parte fósil).</t>
    </r>
  </si>
  <si>
    <r>
      <rPr>
        <vertAlign val="superscript"/>
        <sz val="10"/>
        <color theme="3"/>
        <rFont val="Arial Narrow"/>
        <family val="2"/>
      </rPr>
      <t xml:space="preserve">(3) </t>
    </r>
    <r>
      <rPr>
        <sz val="10"/>
        <color theme="3"/>
        <rFont val="Arial Narrow"/>
        <family val="2"/>
      </rPr>
      <t xml:space="preserve">Si el combustible empleado no es uno de los disponibles en el desplegable y ha indicado la opción “Otro (ud)”, deberá introducir en estas columnas los factores de emisión teniendo en cuenta que las unidades en que se expresen deben ser coherentes con las unidades en las que se cuantifique el dato de actividad (kilómetros recorridos). Además, deberá indicar en la pestaña </t>
    </r>
    <r>
      <rPr>
        <i/>
        <sz val="10"/>
        <color theme="3"/>
        <rFont val="Arial Narrow"/>
        <family val="2"/>
      </rPr>
      <t xml:space="preserve">2. Hoja de trabajo. Consumos </t>
    </r>
    <r>
      <rPr>
        <sz val="10"/>
        <color theme="3"/>
        <rFont val="Arial Narrow"/>
        <family val="2"/>
      </rPr>
      <t xml:space="preserve">el nombre del combustible, la fuente de donde se extraen sus factores de emisión, así como sus valores y unidades en las que se expresan.                                                                                                                                                                                                          </t>
    </r>
  </si>
  <si>
    <r>
      <t>** La utilización de la biomasa como combustible se considera neutra en emisiones de CO</t>
    </r>
    <r>
      <rPr>
        <vertAlign val="subscript"/>
        <sz val="10"/>
        <color indexed="56"/>
        <rFont val="Arial Narrow"/>
        <family val="2"/>
      </rPr>
      <t>2</t>
    </r>
    <r>
      <rPr>
        <sz val="10"/>
        <color indexed="56"/>
        <rFont val="Arial Narrow"/>
        <family val="2"/>
      </rPr>
      <t xml:space="preserve"> al ser de origen biogénico, pero sí producirá emisiones de CH</t>
    </r>
    <r>
      <rPr>
        <vertAlign val="subscript"/>
        <sz val="10"/>
        <color indexed="56"/>
        <rFont val="Arial Narrow"/>
        <family val="2"/>
      </rPr>
      <t>4</t>
    </r>
    <r>
      <rPr>
        <sz val="10"/>
        <color indexed="56"/>
        <rFont val="Arial Narrow"/>
        <family val="2"/>
      </rPr>
      <t xml:space="preserve"> y N</t>
    </r>
    <r>
      <rPr>
        <vertAlign val="subscript"/>
        <sz val="10"/>
        <color indexed="56"/>
        <rFont val="Arial Narrow"/>
        <family val="2"/>
      </rPr>
      <t>2</t>
    </r>
    <r>
      <rPr>
        <sz val="10"/>
        <color indexed="56"/>
        <rFont val="Arial Narrow"/>
        <family val="2"/>
      </rPr>
      <t>O. Los factores de emisión de CO</t>
    </r>
    <r>
      <rPr>
        <vertAlign val="subscript"/>
        <sz val="10"/>
        <color indexed="56"/>
        <rFont val="Arial Narrow"/>
        <family val="2"/>
      </rPr>
      <t>2</t>
    </r>
    <r>
      <rPr>
        <sz val="10"/>
        <color indexed="56"/>
        <rFont val="Arial Narrow"/>
        <family val="2"/>
      </rPr>
      <t xml:space="preserve"> de la biomasa con independencia de su origen biogénico serían: biogás 1,369 kgCO</t>
    </r>
    <r>
      <rPr>
        <vertAlign val="subscript"/>
        <sz val="10"/>
        <color indexed="56"/>
        <rFont val="Arial Narrow"/>
        <family val="2"/>
      </rPr>
      <t>2</t>
    </r>
    <r>
      <rPr>
        <sz val="10"/>
        <color indexed="56"/>
        <rFont val="Arial Narrow"/>
        <family val="2"/>
      </rPr>
      <t>/kg, madera 1,617 kgCO</t>
    </r>
    <r>
      <rPr>
        <vertAlign val="subscript"/>
        <sz val="10"/>
        <color indexed="56"/>
        <rFont val="Arial Narrow"/>
        <family val="2"/>
      </rPr>
      <t>2</t>
    </r>
    <r>
      <rPr>
        <sz val="10"/>
        <color indexed="56"/>
        <rFont val="Arial Narrow"/>
        <family val="2"/>
      </rPr>
      <t>/kg, pellets 1,474 kgCO</t>
    </r>
    <r>
      <rPr>
        <vertAlign val="subscript"/>
        <sz val="10"/>
        <color indexed="56"/>
        <rFont val="Arial Narrow"/>
        <family val="2"/>
      </rPr>
      <t>2</t>
    </r>
    <r>
      <rPr>
        <sz val="10"/>
        <color indexed="56"/>
        <rFont val="Arial Narrow"/>
        <family val="2"/>
      </rPr>
      <t>/kg, astillas 1,680 kgCO</t>
    </r>
    <r>
      <rPr>
        <vertAlign val="subscript"/>
        <sz val="10"/>
        <color indexed="56"/>
        <rFont val="Arial Narrow"/>
        <family val="2"/>
      </rPr>
      <t>2</t>
    </r>
    <r>
      <rPr>
        <sz val="10"/>
        <color indexed="56"/>
        <rFont val="Arial Narrow"/>
        <family val="2"/>
      </rPr>
      <t>/kg, serrines 2,123 kgCO</t>
    </r>
    <r>
      <rPr>
        <vertAlign val="subscript"/>
        <sz val="10"/>
        <color indexed="56"/>
        <rFont val="Arial Narrow"/>
        <family val="2"/>
      </rPr>
      <t>2</t>
    </r>
    <r>
      <rPr>
        <sz val="10"/>
        <color indexed="56"/>
        <rFont val="Arial Narrow"/>
        <family val="2"/>
      </rPr>
      <t>/kg, cáscara de fruto secos 2,022 kgCO</t>
    </r>
    <r>
      <rPr>
        <vertAlign val="subscript"/>
        <sz val="10"/>
        <color indexed="56"/>
        <rFont val="Arial Narrow"/>
        <family val="2"/>
      </rPr>
      <t>2</t>
    </r>
    <r>
      <rPr>
        <sz val="10"/>
        <color indexed="56"/>
        <rFont val="Arial Narrow"/>
        <family val="2"/>
      </rPr>
      <t>/kg, hueso de aceituna 2,022 kgCO</t>
    </r>
    <r>
      <rPr>
        <vertAlign val="subscript"/>
        <sz val="10"/>
        <color indexed="56"/>
        <rFont val="Arial Narrow"/>
        <family val="2"/>
      </rPr>
      <t>2</t>
    </r>
    <r>
      <rPr>
        <sz val="10"/>
        <color indexed="56"/>
        <rFont val="Arial Narrow"/>
        <family val="2"/>
      </rPr>
      <t>/kg y carbón vegetal 3,0516 kgCO</t>
    </r>
    <r>
      <rPr>
        <vertAlign val="subscript"/>
        <sz val="10"/>
        <color indexed="56"/>
        <rFont val="Arial Narrow"/>
        <family val="2"/>
      </rPr>
      <t>2</t>
    </r>
    <r>
      <rPr>
        <sz val="10"/>
        <color indexed="56"/>
        <rFont val="Arial Narrow"/>
        <family val="2"/>
      </rPr>
      <t>/kg.</t>
    </r>
  </si>
  <si>
    <r>
      <t>** La utilización de la biomasa (madera, pellets, biogás, etc.) como combustible se considera neutra en emisiones de CO</t>
    </r>
    <r>
      <rPr>
        <vertAlign val="subscript"/>
        <sz val="10"/>
        <color indexed="56"/>
        <rFont val="Arial Narrow"/>
        <family val="2"/>
      </rPr>
      <t>2</t>
    </r>
    <r>
      <rPr>
        <sz val="10"/>
        <color indexed="56"/>
        <rFont val="Arial Narrow"/>
        <family val="2"/>
      </rPr>
      <t xml:space="preserve"> al ser de origen biogénico, pero sí producirá emisiones de CH</t>
    </r>
    <r>
      <rPr>
        <vertAlign val="subscript"/>
        <sz val="10"/>
        <color indexed="56"/>
        <rFont val="Arial Narrow"/>
        <family val="2"/>
      </rPr>
      <t>4</t>
    </r>
    <r>
      <rPr>
        <sz val="10"/>
        <color indexed="56"/>
        <rFont val="Arial Narrow"/>
        <family val="2"/>
      </rPr>
      <t xml:space="preserve"> y N</t>
    </r>
    <r>
      <rPr>
        <vertAlign val="subscript"/>
        <sz val="10"/>
        <color indexed="56"/>
        <rFont val="Arial Narrow"/>
        <family val="2"/>
      </rPr>
      <t>2</t>
    </r>
    <r>
      <rPr>
        <sz val="10"/>
        <color indexed="56"/>
        <rFont val="Arial Narrow"/>
        <family val="2"/>
      </rPr>
      <t>O.</t>
    </r>
  </si>
  <si>
    <t>Para el paso de PCS a PCI se utiliza el factor de conversión de 0,901 que se indica en el Inventario Nacional de Gases de Efecto Invernadero.</t>
  </si>
  <si>
    <t>https://www.miteco.gob.es/es/calidad-y-evaluacion-ambiental/temas/sistema-espanol-de-inventario-sei-/default.aspx</t>
  </si>
  <si>
    <t xml:space="preserve"> - Real Decreto 61/2006, de 31 de enero, por el que se determinan las especificaciones de gasolinas, gasóleos, fuelóleos y gases licuados del petróleo y se regula el uso de determinados biocarburantes.</t>
  </si>
  <si>
    <t>https://www.boe.es/buscar/act.php?id=BOE-A-2006-2779</t>
  </si>
  <si>
    <t xml:space="preserve"> - Resolución de 30 de abril de 2015, de la Dirección General de Política Energética y Minas, por la que se determina el procedimiento de envío de información de los sujetos obligados del sistema de obligaciones de eficiencia energética, en lo relativo a sus ventas de energía, de acuerdo con la Ley 18/2014, de 15 de octubre, de aprobación de medidas urgentes para el crecimiento, la competitividad y la eficiencia (Corrección de errores).</t>
  </si>
  <si>
    <t>https://www.boe.es/buscar/doc.php?id=BOE-A-2015-6563</t>
  </si>
  <si>
    <t xml:space="preserve"> - Para cada año se emplean los datos del año anterior que aparecen en las tablas de reporte (CRF) "Table1.A(a)s3" del Sistema Español de Inventario de Emisiones.</t>
  </si>
  <si>
    <r>
      <t xml:space="preserve"> - Tabla 3-13: Tier 1 CO</t>
    </r>
    <r>
      <rPr>
        <vertAlign val="subscript"/>
        <sz val="11"/>
        <color theme="3"/>
        <rFont val="Arial Narrow"/>
        <family val="2"/>
      </rPr>
      <t>2</t>
    </r>
    <r>
      <rPr>
        <sz val="11"/>
        <color theme="3"/>
        <rFont val="Arial Narrow"/>
        <family val="2"/>
      </rPr>
      <t xml:space="preserve"> emission factors from combustion of lubricant oil de la guía EMEP/EEA air pollutant emission inventory guidebook 2019, 1.A.3.b.i-iv Road transport.</t>
    </r>
  </si>
  <si>
    <t>https://www.eea.europa.eu/publications/emep-eea-guidebook-2019/part-b-sectoral-guidance-chapters/1-energy/1-a-combustion/1-a-3-b-i/view</t>
  </si>
  <si>
    <t xml:space="preserve"> - Tabla 3.8.8. Especificaciones de combustibles en el transporte por carretera del Inventario Nacional de Gases de Efecto Invernadero.</t>
  </si>
  <si>
    <t xml:space="preserve"> - Real Decreto 61/2006, de 31 de enero, por el que se determinan las especificaciones de gasolinas, gasóleos, fuelóleos y gases licuados del petróleo y se regula el uso de determinados biocarburantes.</t>
  </si>
  <si>
    <r>
      <t xml:space="preserve"> - Para cada año se emplean los datos del año anterior que aparecen en las tablas de reporte (CRF): "Table1.A(a)s2" (actividad "</t>
    </r>
    <r>
      <rPr>
        <i/>
        <sz val="11"/>
        <color theme="3"/>
        <rFont val="Arial Narrow"/>
        <family val="2"/>
      </rPr>
      <t>1.A.2.g.vii  Off-road vehicles and other machinery</t>
    </r>
    <r>
      <rPr>
        <sz val="11"/>
        <color theme="3"/>
        <rFont val="Arial Narrow"/>
        <family val="2"/>
      </rPr>
      <t>") y "Table1.A(a)s4" (actividad "</t>
    </r>
    <r>
      <rPr>
        <i/>
        <sz val="11"/>
        <color theme="3"/>
        <rFont val="Arial Narrow"/>
        <family val="2"/>
      </rPr>
      <t>1.A.4.a.ii  Off-road vehicles and other machinery</t>
    </r>
    <r>
      <rPr>
        <sz val="11"/>
        <color theme="3"/>
        <rFont val="Arial Narrow"/>
        <family val="2"/>
      </rPr>
      <t>").</t>
    </r>
  </si>
  <si>
    <t xml:space="preserve"> - Gasolina y gasóleo: Tabla 3.8.8. Especificaciones de combustibles en el transporte por carretera del Inventario Nacional de Gases de Efecto Invernadero.</t>
  </si>
  <si>
    <r>
      <t>Se emplean los factores de emisión específicos proporcionados por el equipo del Sistema Español de Inventario (SEI) que distingue la maquinaria comercial, institucional e industrial y la maquinaria agrícola y forestal. Además, tal y como se describe en el apartado de “Transporte por carretera”, se descuenta la proporción de biocombustible de los factores de emisión de CO</t>
    </r>
    <r>
      <rPr>
        <vertAlign val="subscript"/>
        <sz val="11"/>
        <color theme="3"/>
        <rFont val="Arial Narrow"/>
        <family val="2"/>
      </rPr>
      <t>2</t>
    </r>
    <r>
      <rPr>
        <sz val="11"/>
        <color theme="3"/>
        <rFont val="Arial Narrow"/>
        <family val="2"/>
      </rPr>
      <t xml:space="preserve"> de gasolina y gasóleo y, en el caso del gasóleo, se consideran las emisiones de la parte fósil de los FAME (siglas en inglés de Ésteres Metílicos de Ácidos Grasos).</t>
    </r>
  </si>
  <si>
    <r>
      <t xml:space="preserve">–  </t>
    </r>
    <r>
      <rPr>
        <i/>
        <sz val="10"/>
        <color theme="3"/>
        <rFont val="Arial Narrow"/>
        <family val="2"/>
      </rPr>
      <t>Maquinaria móvil industrial</t>
    </r>
    <r>
      <rPr>
        <sz val="10"/>
        <color theme="3"/>
        <rFont val="Arial Narrow"/>
        <family val="2"/>
      </rPr>
      <t xml:space="preserve">: Actividad que contempla el parque de maquinaria móvil que opera en espacios abiertos, esencialmente en las ramas de la minería, construcción, obras públicas e industria. Podrían ser extendedoras asfálticas, compactadoras, carros de perforación, excavadoras, motoniveladoras, explanadoras, tractores oruga, retrocargadoras, zanjadoras, fresadoras, etc. (SNAP 08.08.). Otros ejemplos de maquinaria móvil que pueden incluirse en esta categoría son las carretillas elevadoras y los grupos electrógenos.
  </t>
    </r>
  </si>
  <si>
    <r>
      <t>Al realizar los cálculos a través de los factores de emisión desglosados por gases (kgCO</t>
    </r>
    <r>
      <rPr>
        <vertAlign val="subscript"/>
        <sz val="10"/>
        <color indexed="56"/>
        <rFont val="Arial Narrow"/>
        <family val="2"/>
      </rPr>
      <t>2</t>
    </r>
    <r>
      <rPr>
        <sz val="10"/>
        <color indexed="56"/>
        <rFont val="Arial Narrow"/>
        <family val="2"/>
      </rPr>
      <t>/ud, gCH</t>
    </r>
    <r>
      <rPr>
        <vertAlign val="subscript"/>
        <sz val="10"/>
        <color indexed="56"/>
        <rFont val="Arial Narrow"/>
        <family val="2"/>
      </rPr>
      <t>4</t>
    </r>
    <r>
      <rPr>
        <sz val="10"/>
        <color indexed="56"/>
        <rFont val="Arial Narrow"/>
        <family val="2"/>
      </rPr>
      <t>/ud, gN</t>
    </r>
    <r>
      <rPr>
        <vertAlign val="subscript"/>
        <sz val="10"/>
        <color indexed="56"/>
        <rFont val="Arial Narrow"/>
        <family val="2"/>
      </rPr>
      <t>2</t>
    </r>
    <r>
      <rPr>
        <sz val="10"/>
        <color indexed="56"/>
        <rFont val="Arial Narrow"/>
        <family val="2"/>
      </rPr>
      <t>O/ud) es posible que se obtengan resultados ligeramente diferentes que al realizarlos a través del factor de emisión expresado en kgCO</t>
    </r>
    <r>
      <rPr>
        <vertAlign val="subscript"/>
        <sz val="10"/>
        <color indexed="56"/>
        <rFont val="Arial Narrow"/>
        <family val="2"/>
      </rPr>
      <t>2</t>
    </r>
    <r>
      <rPr>
        <sz val="10"/>
        <color indexed="56"/>
        <rFont val="Arial Narrow"/>
        <family val="2"/>
      </rPr>
      <t>e debido a los redondeos.</t>
    </r>
  </si>
  <si>
    <r>
      <t>Nota: en los casos en los que se dispone únicamente del factor de emisión agregado expresado en CO</t>
    </r>
    <r>
      <rPr>
        <vertAlign val="subscript"/>
        <sz val="10"/>
        <color theme="3"/>
        <rFont val="Arial Narrow"/>
        <family val="2"/>
      </rPr>
      <t>2</t>
    </r>
    <r>
      <rPr>
        <sz val="10"/>
        <color theme="3"/>
        <rFont val="Arial Narrow"/>
        <family val="2"/>
      </rPr>
      <t>e y no de los factores de cada gas, estos últimos se considerarán nulos para el cálculo del total de las emisiones por gases.</t>
    </r>
  </si>
  <si>
    <r>
      <rPr>
        <u/>
        <sz val="11"/>
        <color theme="3"/>
        <rFont val="Arial Narrow"/>
        <family val="2"/>
      </rPr>
      <t>Opciones de cálculo</t>
    </r>
    <r>
      <rPr>
        <sz val="11"/>
        <color theme="3"/>
        <rFont val="Arial Narrow"/>
        <family val="2"/>
      </rPr>
      <t xml:space="preserve">: únicamente deberá cumplimentar una de las dos opciones (A.1 o A.2) en función de los datos disponibles (si cumplimenta ambas opciones estará duplicando las emisiones).
  - </t>
    </r>
    <r>
      <rPr>
        <i/>
        <sz val="11"/>
        <color theme="3"/>
        <rFont val="Arial Narrow"/>
        <family val="2"/>
      </rPr>
      <t>Opción A.1</t>
    </r>
    <r>
      <rPr>
        <sz val="11"/>
        <color theme="3"/>
        <rFont val="Arial Narrow"/>
        <family val="2"/>
      </rPr>
      <t xml:space="preserve">: los datos necesarios son la categoría de vehículo, tipo de combustible y la cantidad de combustible consumido.
  - </t>
    </r>
    <r>
      <rPr>
        <i/>
        <sz val="11"/>
        <color theme="3"/>
        <rFont val="Arial Narrow"/>
        <family val="2"/>
      </rPr>
      <t>Opción A.2</t>
    </r>
    <r>
      <rPr>
        <sz val="11"/>
        <color theme="3"/>
        <rFont val="Arial Narrow"/>
        <family val="2"/>
      </rPr>
      <t>: los datos necesarios son la categoría de vehículo, tipo de combustible y la distancia recorrida (expresada en km).</t>
    </r>
  </si>
  <si>
    <t>x</t>
  </si>
  <si>
    <t>Cantidad comb./km</t>
  </si>
  <si>
    <t>4, 5 y 6</t>
  </si>
  <si>
    <t>Cálculos 1+2. Para desglose según sedes</t>
  </si>
  <si>
    <t>Cálculos A1+A2. Para desglose según sedes</t>
  </si>
  <si>
    <t>V28</t>
  </si>
  <si>
    <t>Consumo de combustibles en instalaciones fijas</t>
  </si>
  <si>
    <t>Consumo de combustibles en vehículos y maquinaria</t>
  </si>
  <si>
    <t xml:space="preserve">                                          CONSUMO DE COMBUSTIBLES EN INSTALACIONES FIJAS</t>
  </si>
  <si>
    <t xml:space="preserve">                                          CONSUMO DE COMBUSTIBLES EN VEHÍCULOS Y MAQUINARIA</t>
  </si>
  <si>
    <r>
      <rPr>
        <u/>
        <sz val="11"/>
        <color theme="3"/>
        <rFont val="Arial Narrow"/>
        <family val="2"/>
      </rPr>
      <t>Modo de propulsión</t>
    </r>
    <r>
      <rPr>
        <sz val="11"/>
        <color theme="3"/>
        <rFont val="Arial Narrow"/>
        <family val="2"/>
      </rPr>
      <t xml:space="preserve">: en caso de tratarse de vehículos eléctricos o vehículos híbridos deberá seguir las siguientes indicaciones para cumplimentar sus datos de consumo o km recorridos:
  - Vehículo híbrido no enchufable: indicar en la presente pestaña los litros de combustible consumido o km recorridos.
  - Vehículo híbrido enchufable: en la presente pestaña indicar los litros de combustible consumido o km recorridos y en en el apartado </t>
    </r>
    <r>
      <rPr>
        <i/>
        <sz val="11"/>
        <color theme="3"/>
        <rFont val="Arial Narrow"/>
        <family val="2"/>
      </rPr>
      <t>B. Consumo de electricidad en vehículos</t>
    </r>
    <r>
      <rPr>
        <sz val="11"/>
        <color theme="3"/>
        <rFont val="Arial Narrow"/>
        <family val="2"/>
      </rPr>
      <t xml:space="preserve"> de la pestaña </t>
    </r>
    <r>
      <rPr>
        <i/>
        <sz val="11"/>
        <color theme="3"/>
        <rFont val="Arial Narrow"/>
        <family val="2"/>
      </rPr>
      <t>8. Electricidad y otras energías,</t>
    </r>
    <r>
      <rPr>
        <sz val="11"/>
        <color theme="3"/>
        <rFont val="Arial Narrow"/>
        <family val="2"/>
      </rPr>
      <t xml:space="preserve"> los kWh consumidos.
  - Vehículo eléctrico: indicar los kWh consumidos en el apartado </t>
    </r>
    <r>
      <rPr>
        <i/>
        <sz val="11"/>
        <color theme="3"/>
        <rFont val="Arial Narrow"/>
        <family val="2"/>
      </rPr>
      <t xml:space="preserve">B. Consumo de electricidad en vehículos </t>
    </r>
    <r>
      <rPr>
        <sz val="11"/>
        <color theme="3"/>
        <rFont val="Arial Narrow"/>
        <family val="2"/>
      </rPr>
      <t xml:space="preserve">de la pestaña </t>
    </r>
    <r>
      <rPr>
        <i/>
        <sz val="11"/>
        <color theme="3"/>
        <rFont val="Arial Narrow"/>
        <family val="2"/>
      </rPr>
      <t>8. Electricidad y otras energías.</t>
    </r>
  </si>
  <si>
    <r>
      <t xml:space="preserve"> - </t>
    </r>
    <r>
      <rPr>
        <u/>
        <sz val="11"/>
        <color theme="3"/>
        <rFont val="Arial Narrow"/>
        <family val="2"/>
      </rPr>
      <t>Combustibles de equipos fijos</t>
    </r>
    <r>
      <rPr>
        <sz val="11"/>
        <color theme="3"/>
        <rFont val="Arial Narrow"/>
        <family val="2"/>
      </rPr>
      <t>: datos de consumo de combustibles desglosados según facturas y/o lecturas de contadores.</t>
    </r>
  </si>
  <si>
    <r>
      <t xml:space="preserve"> - </t>
    </r>
    <r>
      <rPr>
        <u/>
        <sz val="11"/>
        <color theme="3"/>
        <rFont val="Arial Narrow"/>
        <family val="2"/>
      </rPr>
      <t>Combustibles de vehículos</t>
    </r>
    <r>
      <rPr>
        <sz val="11"/>
        <color theme="3"/>
        <rFont val="Arial Narrow"/>
        <family val="2"/>
      </rPr>
      <t>: datos de consumo de combustibles o de distancia recorrida desglosados según facturas y/o lecturas de contadores.</t>
    </r>
  </si>
  <si>
    <r>
      <t xml:space="preserve">Corrección de los factores de emisión correspondientes al etiquetado de comercializadoras que no han efectuado redenciones de GdO en el año 2022 indicado en la pestaña </t>
    </r>
    <r>
      <rPr>
        <i/>
        <sz val="11"/>
        <rFont val="Arial Narrow"/>
        <family val="2"/>
      </rPr>
      <t>10. Factores de emisión.</t>
    </r>
  </si>
  <si>
    <t xml:space="preserve"> - Gasóleo B: Resolución de 30 de abril de 2015, de la Dirección General de Política Energética y Minas, por la que se determina el procedimiento de envío de información de los sujetos obligados del sistema de obligaciones de eficiencia energética, en lo relativo a sus ventas de energía, de acuerdo con la Ley 18/2014, de 15 de octubre, de aprobación de medidas urgentes para el crecimiento, la competitividad y la eficiencia (Corrección de errores).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</si>
</sst>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_-* #,##0.00\ _€_-;\-* #,##0.00\ _€_-;_-* &quot;-&quot;??\ _€_-;_-@_-"/>
    <numFmt numFmtId="165" formatCode="#,##0.000"/>
    <numFmt numFmtId="166" formatCode="0.000"/>
    <numFmt numFmtId="167" formatCode="0.0"/>
    <numFmt numFmtId="168" formatCode="#,##0.0"/>
    <numFmt numFmtId="169" formatCode="#,##0.0000"/>
    <numFmt numFmtId="170" formatCode="0.0000"/>
    <numFmt numFmtId="171" formatCode="0.0%"/>
  </numFmts>
  <fonts count="212" x14ac:knownFonts="1">
    <font>
      <sz val="11"/>
      <color theme="1"/>
      <name val="Calibri"/>
      <family val="2"/>
      <scheme val="minor"/>
    </font>
    <font>
      <sz val="11"/>
      <color indexed="8"/>
      <name val="Calibri"/>
      <family val="2"/>
    </font>
    <font>
      <sz val="11"/>
      <color indexed="8"/>
      <name val="Calibri"/>
      <family val="2"/>
    </font>
    <font>
      <sz val="8"/>
      <name val="Calibri"/>
      <family val="2"/>
    </font>
    <font>
      <u/>
      <sz val="11"/>
      <color indexed="12"/>
      <name val="Calibri"/>
      <family val="2"/>
    </font>
    <font>
      <b/>
      <sz val="14"/>
      <name val="Arial Narrow"/>
      <family val="2"/>
    </font>
    <font>
      <sz val="10"/>
      <name val="Arial Narrow"/>
      <family val="2"/>
    </font>
    <font>
      <b/>
      <sz val="14"/>
      <color indexed="9"/>
      <name val="Arial Narrow"/>
      <family val="2"/>
    </font>
    <font>
      <b/>
      <sz val="11"/>
      <color indexed="9"/>
      <name val="Arial Narrow"/>
      <family val="2"/>
    </font>
    <font>
      <b/>
      <vertAlign val="subscript"/>
      <sz val="11"/>
      <color indexed="9"/>
      <name val="Arial Narrow"/>
      <family val="2"/>
    </font>
    <font>
      <b/>
      <sz val="11"/>
      <name val="Arial Narrow"/>
      <family val="2"/>
    </font>
    <font>
      <sz val="11"/>
      <name val="Arial Narrow"/>
      <family val="2"/>
    </font>
    <font>
      <b/>
      <sz val="10"/>
      <name val="Arial Narrow"/>
      <family val="2"/>
    </font>
    <font>
      <sz val="11"/>
      <color indexed="8"/>
      <name val="Arial Narrow"/>
      <family val="2"/>
    </font>
    <font>
      <u/>
      <sz val="11"/>
      <color indexed="12"/>
      <name val="Arial Narrow"/>
      <family val="2"/>
    </font>
    <font>
      <sz val="11"/>
      <color indexed="10"/>
      <name val="Arial Narrow"/>
      <family val="2"/>
    </font>
    <font>
      <b/>
      <vertAlign val="superscript"/>
      <sz val="11"/>
      <color indexed="9"/>
      <name val="Arial Narrow"/>
      <family val="2"/>
    </font>
    <font>
      <vertAlign val="subscript"/>
      <sz val="11"/>
      <color indexed="8"/>
      <name val="Arial Narrow"/>
      <family val="2"/>
    </font>
    <font>
      <vertAlign val="subscript"/>
      <sz val="11"/>
      <name val="Arial Narrow"/>
      <family val="2"/>
    </font>
    <font>
      <b/>
      <sz val="11"/>
      <color indexed="8"/>
      <name val="Arial Narrow"/>
      <family val="2"/>
    </font>
    <font>
      <b/>
      <sz val="10"/>
      <color indexed="9"/>
      <name val="Arial Narrow"/>
      <family val="2"/>
    </font>
    <font>
      <sz val="10"/>
      <color indexed="8"/>
      <name val="Arial Narrow"/>
      <family val="2"/>
    </font>
    <font>
      <b/>
      <sz val="18"/>
      <color indexed="8"/>
      <name val="Arial Narrow"/>
      <family val="2"/>
    </font>
    <font>
      <b/>
      <sz val="12"/>
      <color indexed="9"/>
      <name val="Arial Narrow"/>
      <family val="2"/>
    </font>
    <font>
      <b/>
      <sz val="10"/>
      <color indexed="8"/>
      <name val="Arial Narrow"/>
      <family val="2"/>
    </font>
    <font>
      <b/>
      <vertAlign val="superscript"/>
      <sz val="10"/>
      <color indexed="9"/>
      <name val="Arial Narrow"/>
      <family val="2"/>
    </font>
    <font>
      <b/>
      <vertAlign val="subscript"/>
      <sz val="10"/>
      <color indexed="9"/>
      <name val="Arial Narrow"/>
      <family val="2"/>
    </font>
    <font>
      <b/>
      <sz val="14"/>
      <color indexed="9"/>
      <name val="Arial Narrow"/>
      <family val="2"/>
    </font>
    <font>
      <sz val="11"/>
      <color indexed="23"/>
      <name val="Arial Narrow"/>
      <family val="2"/>
    </font>
    <font>
      <sz val="10"/>
      <color indexed="23"/>
      <name val="Arial Narrow"/>
      <family val="2"/>
    </font>
    <font>
      <sz val="14"/>
      <color indexed="8"/>
      <name val="Arial Narrow"/>
      <family val="2"/>
    </font>
    <font>
      <b/>
      <sz val="14"/>
      <color indexed="8"/>
      <name val="Arial Narrow"/>
      <family val="2"/>
    </font>
    <font>
      <b/>
      <sz val="11"/>
      <color indexed="23"/>
      <name val="Arial Narrow"/>
      <family val="2"/>
    </font>
    <font>
      <b/>
      <sz val="10"/>
      <color indexed="23"/>
      <name val="Arial Narrow"/>
      <family val="2"/>
    </font>
    <font>
      <b/>
      <sz val="11"/>
      <color indexed="30"/>
      <name val="Arial Narrow"/>
      <family val="2"/>
    </font>
    <font>
      <i/>
      <sz val="11"/>
      <name val="Arial Narrow"/>
      <family val="2"/>
    </font>
    <font>
      <b/>
      <sz val="10"/>
      <color indexed="12"/>
      <name val="Arial Narrow"/>
      <family val="2"/>
    </font>
    <font>
      <sz val="8"/>
      <color indexed="8"/>
      <name val="Arial Narrow"/>
      <family val="2"/>
    </font>
    <font>
      <u/>
      <sz val="11"/>
      <color indexed="27"/>
      <name val="Calibri"/>
      <family val="2"/>
    </font>
    <font>
      <b/>
      <sz val="10"/>
      <color indexed="23"/>
      <name val="Arial Narrow"/>
      <family val="2"/>
    </font>
    <font>
      <b/>
      <sz val="10"/>
      <color indexed="22"/>
      <name val="Arial Narrow"/>
      <family val="2"/>
    </font>
    <font>
      <b/>
      <sz val="10"/>
      <color indexed="30"/>
      <name val="Arial Narrow"/>
      <family val="2"/>
    </font>
    <font>
      <b/>
      <sz val="11"/>
      <color indexed="30"/>
      <name val="Arial Narrow"/>
      <family val="2"/>
    </font>
    <font>
      <b/>
      <sz val="11"/>
      <color indexed="22"/>
      <name val="Arial Narrow"/>
      <family val="2"/>
    </font>
    <font>
      <b/>
      <sz val="11"/>
      <color indexed="23"/>
      <name val="Arial Narrow"/>
      <family val="2"/>
    </font>
    <font>
      <sz val="11"/>
      <color indexed="23"/>
      <name val="Arial Narrow"/>
      <family val="2"/>
    </font>
    <font>
      <sz val="11"/>
      <color indexed="23"/>
      <name val="Arial Narrow"/>
      <family val="2"/>
    </font>
    <font>
      <sz val="10"/>
      <color indexed="8"/>
      <name val="Arial Narrow"/>
      <family val="2"/>
    </font>
    <font>
      <b/>
      <sz val="14"/>
      <color indexed="23"/>
      <name val="Arial Narrow"/>
      <family val="2"/>
    </font>
    <font>
      <sz val="10"/>
      <color indexed="27"/>
      <name val="Arial Narrow"/>
      <family val="2"/>
    </font>
    <font>
      <b/>
      <sz val="14"/>
      <color indexed="30"/>
      <name val="Arial Narrow"/>
      <family val="2"/>
    </font>
    <font>
      <sz val="11"/>
      <color indexed="30"/>
      <name val="Arial Narrow"/>
      <family val="2"/>
    </font>
    <font>
      <b/>
      <sz val="12"/>
      <color indexed="23"/>
      <name val="Arial Narrow"/>
      <family val="2"/>
    </font>
    <font>
      <b/>
      <sz val="11"/>
      <color indexed="30"/>
      <name val="Calibri"/>
      <family val="2"/>
    </font>
    <font>
      <sz val="11"/>
      <color indexed="27"/>
      <name val="Calibri"/>
      <family val="2"/>
    </font>
    <font>
      <sz val="11"/>
      <color indexed="27"/>
      <name val="Arial Narrow"/>
      <family val="2"/>
    </font>
    <font>
      <sz val="14"/>
      <color indexed="23"/>
      <name val="Arial Narrow"/>
      <family val="2"/>
    </font>
    <font>
      <b/>
      <sz val="20"/>
      <color indexed="9"/>
      <name val="Arial Narrow"/>
      <family val="2"/>
    </font>
    <font>
      <sz val="11"/>
      <color indexed="10"/>
      <name val="Calibri"/>
      <family val="2"/>
    </font>
    <font>
      <b/>
      <sz val="10"/>
      <color indexed="9"/>
      <name val="Arial Narrow"/>
      <family val="2"/>
    </font>
    <font>
      <sz val="10"/>
      <color indexed="9"/>
      <name val="Arial Narrow"/>
      <family val="2"/>
    </font>
    <font>
      <b/>
      <sz val="14"/>
      <color indexed="9"/>
      <name val="Arial Narrow"/>
      <family val="2"/>
    </font>
    <font>
      <b/>
      <sz val="11"/>
      <color indexed="9"/>
      <name val="Arial Narrow"/>
      <family val="2"/>
    </font>
    <font>
      <b/>
      <sz val="22"/>
      <color indexed="62"/>
      <name val="Arial Narrow"/>
      <family val="2"/>
    </font>
    <font>
      <sz val="11"/>
      <color indexed="27"/>
      <name val="Calibri"/>
      <family val="2"/>
    </font>
    <font>
      <b/>
      <sz val="10"/>
      <color indexed="23"/>
      <name val="Calibri"/>
      <family val="2"/>
    </font>
    <font>
      <b/>
      <sz val="12"/>
      <color indexed="9"/>
      <name val="Arial Narrow"/>
      <family val="2"/>
    </font>
    <font>
      <b/>
      <sz val="9"/>
      <color indexed="9"/>
      <name val="Arial Narrow"/>
      <family val="2"/>
    </font>
    <font>
      <b/>
      <sz val="8"/>
      <color indexed="9"/>
      <name val="Arial Narrow"/>
      <family val="2"/>
    </font>
    <font>
      <sz val="6"/>
      <color indexed="8"/>
      <name val="Arial Narrow"/>
      <family val="2"/>
    </font>
    <font>
      <sz val="11"/>
      <color indexed="62"/>
      <name val="Calibri"/>
      <family val="2"/>
    </font>
    <font>
      <sz val="10"/>
      <color indexed="10"/>
      <name val="Arial Narrow"/>
      <family val="2"/>
    </font>
    <font>
      <sz val="10"/>
      <color indexed="27"/>
      <name val="Calibri"/>
      <family val="2"/>
    </font>
    <font>
      <sz val="10"/>
      <name val="Arial"/>
      <family val="2"/>
    </font>
    <font>
      <sz val="10"/>
      <name val="Verdana"/>
      <family val="2"/>
    </font>
    <font>
      <b/>
      <sz val="11"/>
      <color indexed="30"/>
      <name val="Arial Narrow"/>
      <family val="2"/>
    </font>
    <font>
      <sz val="11"/>
      <color indexed="27"/>
      <name val="Arial Narrow"/>
      <family val="2"/>
    </font>
    <font>
      <sz val="10"/>
      <color indexed="50"/>
      <name val="Arial Narrow"/>
      <family val="2"/>
    </font>
    <font>
      <b/>
      <sz val="10"/>
      <color indexed="50"/>
      <name val="Arial Narrow"/>
      <family val="2"/>
    </font>
    <font>
      <sz val="10"/>
      <color indexed="8"/>
      <name val="Calibri"/>
      <family val="2"/>
    </font>
    <font>
      <sz val="10"/>
      <color indexed="27"/>
      <name val="Arial Narrow"/>
      <family val="2"/>
    </font>
    <font>
      <sz val="18"/>
      <color indexed="60"/>
      <name val="Arial Narrow"/>
      <family val="2"/>
    </font>
    <font>
      <sz val="10"/>
      <color indexed="8"/>
      <name val="Arial"/>
      <family val="2"/>
    </font>
    <font>
      <sz val="10"/>
      <color indexed="56"/>
      <name val="Arial Narrow"/>
      <family val="2"/>
    </font>
    <font>
      <vertAlign val="superscript"/>
      <sz val="10"/>
      <color indexed="56"/>
      <name val="Arial Narrow"/>
      <family val="2"/>
    </font>
    <font>
      <b/>
      <vertAlign val="subscript"/>
      <sz val="9"/>
      <color indexed="9"/>
      <name val="Arial Narrow"/>
      <family val="2"/>
    </font>
    <font>
      <sz val="9"/>
      <name val="Arial Narrow"/>
      <family val="2"/>
    </font>
    <font>
      <b/>
      <vertAlign val="subscript"/>
      <sz val="14"/>
      <color indexed="8"/>
      <name val="Arial Narrow"/>
      <family val="2"/>
    </font>
    <font>
      <b/>
      <sz val="11"/>
      <color theme="1"/>
      <name val="Calibri"/>
      <family val="2"/>
      <scheme val="minor"/>
    </font>
    <font>
      <sz val="10"/>
      <color rgb="FFCCFFFF"/>
      <name val="Arial Narrow"/>
      <family val="2"/>
    </font>
    <font>
      <sz val="11"/>
      <color rgb="FFCCFFFF"/>
      <name val="Arial Narrow"/>
      <family val="2"/>
    </font>
    <font>
      <b/>
      <sz val="10"/>
      <color rgb="FFCCFFFF"/>
      <name val="Arial Narrow"/>
      <family val="2"/>
    </font>
    <font>
      <b/>
      <sz val="11"/>
      <color rgb="FFCCFFFF"/>
      <name val="Arial Narrow"/>
      <family val="2"/>
    </font>
    <font>
      <b/>
      <sz val="14"/>
      <color rgb="FF0066CC"/>
      <name val="Arial Narrow"/>
      <family val="2"/>
    </font>
    <font>
      <b/>
      <sz val="10"/>
      <color theme="3"/>
      <name val="Arial Narrow"/>
      <family val="2"/>
    </font>
    <font>
      <sz val="11"/>
      <color theme="3"/>
      <name val="Arial Narrow"/>
      <family val="2"/>
    </font>
    <font>
      <sz val="10"/>
      <color theme="1"/>
      <name val="Arial Narrow"/>
      <family val="2"/>
    </font>
    <font>
      <b/>
      <sz val="11"/>
      <color theme="3"/>
      <name val="Arial Narrow"/>
      <family val="2"/>
    </font>
    <font>
      <sz val="10"/>
      <color theme="3"/>
      <name val="Arial Narrow"/>
      <family val="2"/>
    </font>
    <font>
      <sz val="9"/>
      <color theme="1"/>
      <name val="Calibri"/>
      <family val="2"/>
      <scheme val="minor"/>
    </font>
    <font>
      <sz val="11"/>
      <color rgb="FFCCFFFF"/>
      <name val="Calibri"/>
      <family val="2"/>
      <scheme val="minor"/>
    </font>
    <font>
      <sz val="10"/>
      <color rgb="FFFF0000"/>
      <name val="Arial Narrow"/>
      <family val="2"/>
    </font>
    <font>
      <b/>
      <sz val="11"/>
      <color rgb="FFFF0000"/>
      <name val="Arial Narrow"/>
      <family val="2"/>
    </font>
    <font>
      <b/>
      <sz val="14"/>
      <color rgb="FFCCFFFF"/>
      <name val="Arial Narrow"/>
      <family val="2"/>
    </font>
    <font>
      <b/>
      <sz val="12"/>
      <color theme="3"/>
      <name val="Arial Narrow"/>
      <family val="2"/>
    </font>
    <font>
      <b/>
      <sz val="16"/>
      <color rgb="FFCCFFFF"/>
      <name val="Calibri"/>
      <family val="2"/>
      <scheme val="minor"/>
    </font>
    <font>
      <b/>
      <sz val="10"/>
      <color theme="0"/>
      <name val="Arial Narrow"/>
      <family val="2"/>
    </font>
    <font>
      <b/>
      <sz val="14"/>
      <color theme="3"/>
      <name val="Arial Narrow"/>
      <family val="2"/>
    </font>
    <font>
      <i/>
      <sz val="11"/>
      <color theme="3"/>
      <name val="Arial Narrow"/>
      <family val="2"/>
    </font>
    <font>
      <b/>
      <sz val="11"/>
      <color theme="0"/>
      <name val="Arial Narrow"/>
      <family val="2"/>
    </font>
    <font>
      <b/>
      <vertAlign val="superscript"/>
      <sz val="10"/>
      <color theme="0"/>
      <name val="Arial Narrow"/>
      <family val="2"/>
    </font>
    <font>
      <sz val="9"/>
      <color indexed="8"/>
      <name val="Arial Narrow"/>
      <family val="2"/>
    </font>
    <font>
      <sz val="9"/>
      <color theme="3"/>
      <name val="Arial Narrow"/>
      <family val="2"/>
    </font>
    <font>
      <sz val="11"/>
      <color indexed="56"/>
      <name val="Arial Narrow"/>
      <family val="2"/>
    </font>
    <font>
      <u/>
      <sz val="11"/>
      <color theme="3"/>
      <name val="Arial Narrow"/>
      <family val="2"/>
    </font>
    <font>
      <i/>
      <sz val="9"/>
      <color theme="3"/>
      <name val="Arial Narrow"/>
      <family val="2"/>
    </font>
    <font>
      <sz val="11"/>
      <color theme="4"/>
      <name val="Arial Narrow"/>
      <family val="2"/>
    </font>
    <font>
      <i/>
      <sz val="11"/>
      <color indexed="56"/>
      <name val="Arial Narrow"/>
      <family val="2"/>
    </font>
    <font>
      <sz val="11"/>
      <color rgb="FFF60000"/>
      <name val="Arial Narrow"/>
      <family val="2"/>
    </font>
    <font>
      <sz val="12"/>
      <color theme="3"/>
      <name val="Arial Narrow"/>
      <family val="2"/>
    </font>
    <font>
      <sz val="12"/>
      <color indexed="23"/>
      <name val="Arial Narrow"/>
      <family val="2"/>
    </font>
    <font>
      <sz val="12"/>
      <color theme="4" tint="-0.249977111117893"/>
      <name val="Arial Narrow"/>
      <family val="2"/>
    </font>
    <font>
      <vertAlign val="subscript"/>
      <sz val="10"/>
      <color theme="3"/>
      <name val="Arial Narrow"/>
      <family val="2"/>
    </font>
    <font>
      <vertAlign val="subscript"/>
      <sz val="10"/>
      <color indexed="56"/>
      <name val="Arial Narrow"/>
      <family val="2"/>
    </font>
    <font>
      <sz val="11"/>
      <color rgb="FFFF0000"/>
      <name val="Calibri"/>
      <family val="2"/>
      <scheme val="minor"/>
    </font>
    <font>
      <sz val="11"/>
      <name val="Calibri"/>
      <family val="2"/>
      <scheme val="minor"/>
    </font>
    <font>
      <b/>
      <sz val="11"/>
      <color theme="0" tint="-0.499984740745262"/>
      <name val="Arial Narrow"/>
      <family val="2"/>
    </font>
    <font>
      <b/>
      <i/>
      <sz val="13"/>
      <color rgb="FF0070C0"/>
      <name val="Arial Narrow"/>
      <family val="2"/>
    </font>
    <font>
      <b/>
      <i/>
      <vertAlign val="subscript"/>
      <sz val="13"/>
      <color rgb="FF0070C0"/>
      <name val="Arial Narrow"/>
      <family val="2"/>
    </font>
    <font>
      <b/>
      <i/>
      <u/>
      <sz val="13"/>
      <color rgb="FF0070C0"/>
      <name val="Arial Narrow"/>
      <family val="2"/>
    </font>
    <font>
      <b/>
      <vertAlign val="subscript"/>
      <sz val="11"/>
      <color rgb="FFCCFFFF"/>
      <name val="Arial Narrow"/>
      <family val="2"/>
    </font>
    <font>
      <sz val="11"/>
      <color theme="4" tint="-0.249977111117893"/>
      <name val="Arial Narrow"/>
      <family val="2"/>
    </font>
    <font>
      <u/>
      <sz val="11"/>
      <color theme="1"/>
      <name val="Calibri"/>
      <family val="2"/>
      <scheme val="minor"/>
    </font>
    <font>
      <sz val="9"/>
      <color indexed="81"/>
      <name val="Tahoma"/>
      <family val="2"/>
    </font>
    <font>
      <vertAlign val="superscript"/>
      <sz val="10"/>
      <color theme="3"/>
      <name val="Arial Narrow"/>
      <family val="2"/>
    </font>
    <font>
      <b/>
      <sz val="12"/>
      <color rgb="FFFFFF00"/>
      <name val="Arial Narrow"/>
      <family val="2"/>
    </font>
    <font>
      <sz val="11"/>
      <color theme="0" tint="-0.499984740745262"/>
      <name val="Calibri"/>
      <family val="2"/>
      <scheme val="minor"/>
    </font>
    <font>
      <sz val="10"/>
      <color theme="1"/>
      <name val="Calibri"/>
      <family val="2"/>
      <scheme val="minor"/>
    </font>
    <font>
      <b/>
      <sz val="9"/>
      <color indexed="81"/>
      <name val="Tahoma"/>
      <family val="2"/>
    </font>
    <font>
      <b/>
      <sz val="11"/>
      <name val="Calibri"/>
      <family val="2"/>
      <scheme val="minor"/>
    </font>
    <font>
      <sz val="14"/>
      <color theme="1"/>
      <name val="Calibri"/>
      <family val="2"/>
      <scheme val="minor"/>
    </font>
    <font>
      <u/>
      <sz val="11"/>
      <name val="Calibri"/>
      <family val="2"/>
      <scheme val="minor"/>
    </font>
    <font>
      <i/>
      <u/>
      <sz val="11"/>
      <color theme="1"/>
      <name val="Calibri"/>
      <family val="2"/>
      <scheme val="minor"/>
    </font>
    <font>
      <b/>
      <sz val="12"/>
      <color rgb="FF0066CC"/>
      <name val="Arial Narrow"/>
      <family val="2"/>
    </font>
    <font>
      <b/>
      <sz val="8"/>
      <name val="Arial Narrow"/>
      <family val="2"/>
    </font>
    <font>
      <b/>
      <sz val="12"/>
      <color theme="0"/>
      <name val="Arial Narrow"/>
      <family val="2"/>
    </font>
    <font>
      <sz val="11"/>
      <color rgb="FF1F497D"/>
      <name val="Arial Narrow"/>
      <family val="2"/>
    </font>
    <font>
      <sz val="14"/>
      <color theme="0"/>
      <name val="Calibri"/>
      <family val="2"/>
      <scheme val="minor"/>
    </font>
    <font>
      <i/>
      <sz val="11"/>
      <color theme="1"/>
      <name val="Calibri"/>
      <family val="2"/>
      <scheme val="minor"/>
    </font>
    <font>
      <sz val="10"/>
      <name val="Calibri"/>
      <family val="2"/>
      <scheme val="minor"/>
    </font>
    <font>
      <b/>
      <sz val="11"/>
      <color indexed="9"/>
      <name val="Calibri"/>
      <family val="2"/>
      <scheme val="minor"/>
    </font>
    <font>
      <b/>
      <sz val="11"/>
      <color rgb="FFFF0000"/>
      <name val="Calibri"/>
      <family val="2"/>
      <scheme val="minor"/>
    </font>
    <font>
      <sz val="9"/>
      <name val="Calibri"/>
      <family val="2"/>
      <scheme val="minor"/>
    </font>
    <font>
      <b/>
      <u/>
      <sz val="11"/>
      <name val="Calibri"/>
      <family val="2"/>
      <scheme val="minor"/>
    </font>
    <font>
      <i/>
      <sz val="11"/>
      <name val="Calibri"/>
      <family val="2"/>
      <scheme val="minor"/>
    </font>
    <font>
      <sz val="14"/>
      <name val="Calibri"/>
      <family val="2"/>
      <scheme val="minor"/>
    </font>
    <font>
      <b/>
      <sz val="14"/>
      <color theme="0"/>
      <name val="Calibri"/>
      <family val="2"/>
      <scheme val="minor"/>
    </font>
    <font>
      <b/>
      <sz val="11"/>
      <color theme="0" tint="-0.499984740745262"/>
      <name val="Calibri"/>
      <family val="2"/>
      <scheme val="minor"/>
    </font>
    <font>
      <b/>
      <sz val="16"/>
      <color theme="0"/>
      <name val="Calibri"/>
      <family val="2"/>
      <scheme val="minor"/>
    </font>
    <font>
      <b/>
      <sz val="10"/>
      <name val="Calibri"/>
      <family val="2"/>
      <scheme val="minor"/>
    </font>
    <font>
      <i/>
      <u/>
      <sz val="11"/>
      <name val="Calibri"/>
      <family val="2"/>
      <scheme val="minor"/>
    </font>
    <font>
      <sz val="11"/>
      <color indexed="8"/>
      <name val="Calibri"/>
      <family val="2"/>
      <scheme val="minor"/>
    </font>
    <font>
      <u/>
      <sz val="11"/>
      <color theme="10"/>
      <name val="Calibri"/>
      <family val="2"/>
      <scheme val="minor"/>
    </font>
    <font>
      <b/>
      <sz val="12"/>
      <color theme="0"/>
      <name val="Calibri"/>
      <family val="2"/>
      <scheme val="minor"/>
    </font>
    <font>
      <b/>
      <i/>
      <u/>
      <sz val="12"/>
      <color theme="3" tint="0.39997558519241921"/>
      <name val="Calibri"/>
      <family val="2"/>
      <scheme val="minor"/>
    </font>
    <font>
      <b/>
      <vertAlign val="subscript"/>
      <sz val="10"/>
      <name val="Calibri"/>
      <family val="2"/>
      <scheme val="minor"/>
    </font>
    <font>
      <i/>
      <sz val="10"/>
      <name val="Calibri"/>
      <family val="2"/>
      <scheme val="minor"/>
    </font>
    <font>
      <i/>
      <sz val="10"/>
      <color theme="1"/>
      <name val="Calibri"/>
      <family val="2"/>
      <scheme val="minor"/>
    </font>
    <font>
      <sz val="11"/>
      <color theme="1"/>
      <name val="Calibri"/>
      <family val="2"/>
      <scheme val="minor"/>
    </font>
    <font>
      <b/>
      <vertAlign val="superscript"/>
      <sz val="10"/>
      <name val="Arial Narrow"/>
      <family val="2"/>
    </font>
    <font>
      <sz val="11"/>
      <color indexed="9"/>
      <name val="Arial Narrow"/>
      <family val="2"/>
    </font>
    <font>
      <sz val="12"/>
      <name val="Arial Narrow"/>
      <family val="2"/>
    </font>
    <font>
      <vertAlign val="superscript"/>
      <sz val="11"/>
      <color theme="3"/>
      <name val="Arial Narrow"/>
      <family val="2"/>
    </font>
    <font>
      <b/>
      <vertAlign val="subscript"/>
      <sz val="11"/>
      <color theme="0"/>
      <name val="Arial Narrow"/>
      <family val="2"/>
    </font>
    <font>
      <b/>
      <sz val="9"/>
      <color theme="0"/>
      <name val="Arial Narrow"/>
      <family val="2"/>
    </font>
    <font>
      <b/>
      <vertAlign val="subscript"/>
      <sz val="9"/>
      <color theme="0"/>
      <name val="Arial Narrow"/>
      <family val="2"/>
    </font>
    <font>
      <u/>
      <sz val="11"/>
      <color rgb="FF1F497D"/>
      <name val="Arial Narrow"/>
      <family val="2"/>
    </font>
    <font>
      <sz val="11"/>
      <color theme="1"/>
      <name val="Arial Narrow"/>
      <family val="2"/>
    </font>
    <font>
      <b/>
      <sz val="14"/>
      <color rgb="FF0070C0"/>
      <name val="Arial Narrow"/>
      <family val="2"/>
    </font>
    <font>
      <sz val="10"/>
      <color rgb="FF000000"/>
      <name val="Arial Narrow"/>
      <family val="2"/>
    </font>
    <font>
      <vertAlign val="subscript"/>
      <sz val="10"/>
      <color theme="1"/>
      <name val="Arial Narrow"/>
      <family val="2"/>
    </font>
    <font>
      <vertAlign val="subscript"/>
      <sz val="10"/>
      <color rgb="FF000000"/>
      <name val="Arial Narrow"/>
      <family val="2"/>
    </font>
    <font>
      <vertAlign val="subscript"/>
      <sz val="11"/>
      <color theme="3"/>
      <name val="Arial Narrow"/>
      <family val="2"/>
    </font>
    <font>
      <vertAlign val="subscript"/>
      <sz val="10"/>
      <name val="Arial Narrow"/>
      <family val="2"/>
    </font>
    <font>
      <sz val="8"/>
      <name val="Arial Narrow"/>
      <family val="2"/>
    </font>
    <font>
      <vertAlign val="subscript"/>
      <sz val="9"/>
      <name val="Arial Narrow"/>
      <family val="2"/>
    </font>
    <font>
      <b/>
      <sz val="9"/>
      <color theme="0" tint="-0.499984740745262"/>
      <name val="Arial Narrow"/>
      <family val="2"/>
    </font>
    <font>
      <vertAlign val="superscript"/>
      <sz val="9"/>
      <color theme="3"/>
      <name val="Arial Narrow"/>
      <family val="2"/>
    </font>
    <font>
      <vertAlign val="subscript"/>
      <sz val="9"/>
      <color theme="3"/>
      <name val="Arial Narrow"/>
      <family val="2"/>
    </font>
    <font>
      <sz val="10"/>
      <color theme="1" tint="0.499984740745262"/>
      <name val="Arial Narrow"/>
      <family val="2"/>
    </font>
    <font>
      <i/>
      <sz val="10"/>
      <color theme="3"/>
      <name val="Arial Narrow"/>
      <family val="2"/>
    </font>
    <font>
      <sz val="10"/>
      <color rgb="FF1F497D"/>
      <name val="Arial Narrow"/>
      <family val="2"/>
    </font>
    <font>
      <vertAlign val="superscript"/>
      <sz val="10"/>
      <color rgb="FF1F497D"/>
      <name val="Arial Narrow"/>
      <family val="2"/>
    </font>
    <font>
      <vertAlign val="subscript"/>
      <sz val="10"/>
      <color rgb="FF1F497D"/>
      <name val="Arial Narrow"/>
      <family val="2"/>
    </font>
    <font>
      <u/>
      <sz val="10"/>
      <color indexed="12"/>
      <name val="Calibri"/>
      <family val="2"/>
    </font>
    <font>
      <u/>
      <sz val="10"/>
      <color indexed="12"/>
      <name val="Arial Narrow"/>
      <family val="2"/>
    </font>
    <font>
      <i/>
      <sz val="12"/>
      <color theme="3"/>
      <name val="Arial Narrow"/>
      <family val="2"/>
    </font>
    <font>
      <u/>
      <sz val="12"/>
      <color rgb="FF0070C0"/>
      <name val="Arial Narrow"/>
      <family val="2"/>
    </font>
    <font>
      <b/>
      <i/>
      <u/>
      <sz val="12"/>
      <color rgb="FF0070C0"/>
      <name val="Arial Narrow"/>
      <family val="2"/>
    </font>
    <font>
      <sz val="10"/>
      <color rgb="FF0000FF"/>
      <name val="Arial Narrow"/>
      <family val="2"/>
    </font>
    <font>
      <u/>
      <sz val="10"/>
      <color rgb="FF0000FF"/>
      <name val="Arial Narrow"/>
      <family val="2"/>
    </font>
    <font>
      <sz val="10"/>
      <color theme="1"/>
      <name val="Arial"/>
      <family val="2"/>
    </font>
    <font>
      <b/>
      <u/>
      <sz val="16"/>
      <name val="Calibri"/>
      <family val="2"/>
      <scheme val="minor"/>
    </font>
    <font>
      <i/>
      <sz val="9"/>
      <name val="Calibri"/>
      <family val="2"/>
      <scheme val="minor"/>
    </font>
    <font>
      <u/>
      <sz val="10"/>
      <color theme="1"/>
      <name val="Calibri"/>
      <family val="2"/>
      <scheme val="minor"/>
    </font>
    <font>
      <sz val="7"/>
      <color theme="1"/>
      <name val="Calibri"/>
      <family val="2"/>
      <scheme val="minor"/>
    </font>
    <font>
      <i/>
      <sz val="13"/>
      <color rgb="FF0070C0"/>
      <name val="Arial Narrow"/>
      <family val="2"/>
    </font>
    <font>
      <b/>
      <i/>
      <sz val="12"/>
      <color theme="3"/>
      <name val="Arial Narrow"/>
      <family val="2"/>
    </font>
    <font>
      <b/>
      <i/>
      <vertAlign val="subscript"/>
      <sz val="12"/>
      <color theme="3"/>
      <name val="Arial Narrow"/>
      <family val="2"/>
    </font>
    <font>
      <sz val="7"/>
      <color theme="3"/>
      <name val="Arial Narrow"/>
      <family val="2"/>
    </font>
    <font>
      <i/>
      <u/>
      <sz val="12"/>
      <color theme="3"/>
      <name val="Arial Narrow"/>
      <family val="2"/>
    </font>
    <font>
      <sz val="11"/>
      <color theme="3"/>
      <name val="Calibri"/>
      <family val="2"/>
      <scheme val="minor"/>
    </font>
  </fonts>
  <fills count="51">
    <fill>
      <patternFill patternType="none"/>
    </fill>
    <fill>
      <patternFill patternType="gray125"/>
    </fill>
    <fill>
      <patternFill patternType="solid">
        <fgColor indexed="47"/>
      </patternFill>
    </fill>
    <fill>
      <patternFill patternType="solid">
        <fgColor indexed="27"/>
        <bgColor indexed="64"/>
      </patternFill>
    </fill>
    <fill>
      <patternFill patternType="solid">
        <fgColor indexed="30"/>
        <bgColor indexed="64"/>
      </patternFill>
    </fill>
    <fill>
      <patternFill patternType="solid">
        <fgColor indexed="23"/>
        <bgColor indexed="64"/>
      </patternFill>
    </fill>
    <fill>
      <patternFill patternType="solid">
        <fgColor indexed="22"/>
        <bgColor indexed="64"/>
      </patternFill>
    </fill>
    <fill>
      <patternFill patternType="solid">
        <fgColor indexed="27"/>
        <bgColor indexed="9"/>
      </patternFill>
    </fill>
    <fill>
      <patternFill patternType="solid">
        <fgColor indexed="65"/>
        <bgColor indexed="64"/>
      </patternFill>
    </fill>
    <fill>
      <patternFill patternType="solid">
        <fgColor indexed="9"/>
        <bgColor indexed="64"/>
      </patternFill>
    </fill>
    <fill>
      <patternFill patternType="solid">
        <fgColor indexed="47"/>
        <bgColor indexed="64"/>
      </patternFill>
    </fill>
    <fill>
      <patternFill patternType="solid">
        <fgColor indexed="43"/>
        <bgColor indexed="64"/>
      </patternFill>
    </fill>
    <fill>
      <patternFill patternType="solid">
        <fgColor indexed="44"/>
        <bgColor indexed="64"/>
      </patternFill>
    </fill>
    <fill>
      <patternFill patternType="solid">
        <fgColor indexed="31"/>
        <bgColor indexed="64"/>
      </patternFill>
    </fill>
    <fill>
      <patternFill patternType="solid">
        <fgColor indexed="55"/>
        <bgColor indexed="64"/>
      </patternFill>
    </fill>
    <fill>
      <patternFill patternType="solid">
        <fgColor indexed="9"/>
        <bgColor indexed="41"/>
      </patternFill>
    </fill>
    <fill>
      <patternFill patternType="solid">
        <fgColor indexed="30"/>
        <bgColor indexed="41"/>
      </patternFill>
    </fill>
    <fill>
      <patternFill patternType="solid">
        <fgColor indexed="55"/>
        <bgColor indexed="41"/>
      </patternFill>
    </fill>
    <fill>
      <patternFill patternType="solid">
        <fgColor indexed="55"/>
        <bgColor indexed="48"/>
      </patternFill>
    </fill>
    <fill>
      <patternFill patternType="solid">
        <fgColor indexed="60"/>
        <bgColor indexed="64"/>
      </patternFill>
    </fill>
    <fill>
      <patternFill patternType="solid">
        <fgColor rgb="FFCCFF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EFCD8"/>
        <bgColor indexed="64"/>
      </patternFill>
    </fill>
    <fill>
      <patternFill patternType="solid">
        <fgColor rgb="FF0066CC"/>
        <bgColor indexed="64"/>
      </patternFill>
    </fill>
    <fill>
      <patternFill patternType="solid">
        <fgColor rgb="FF0066CC"/>
        <bgColor indexed="48"/>
      </patternFill>
    </fill>
    <fill>
      <patternFill patternType="solid">
        <fgColor theme="9" tint="0.59999389629810485"/>
        <bgColor indexed="64"/>
      </patternFill>
    </fill>
    <fill>
      <patternFill patternType="solid">
        <fgColor theme="2" tint="-9.9978637043366805E-2"/>
        <bgColor indexed="64"/>
      </patternFill>
    </fill>
    <fill>
      <patternFill patternType="solid">
        <fgColor rgb="FFFFC000"/>
        <bgColor indexed="64"/>
      </patternFill>
    </fill>
    <fill>
      <patternFill patternType="solid">
        <fgColor theme="9" tint="0.79998168889431442"/>
        <bgColor indexed="64"/>
      </patternFill>
    </fill>
    <fill>
      <patternFill patternType="solid">
        <fgColor rgb="FF969696"/>
        <bgColor indexed="64"/>
      </patternFill>
    </fill>
    <fill>
      <patternFill patternType="solid">
        <fgColor rgb="FF00B050"/>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rgb="FF0070C0"/>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3" tint="0.39997558519241921"/>
        <bgColor indexed="64"/>
      </patternFill>
    </fill>
    <fill>
      <patternFill patternType="solid">
        <fgColor theme="6" tint="0.59999389629810485"/>
        <bgColor indexed="64"/>
      </patternFill>
    </fill>
    <fill>
      <patternFill patternType="solid">
        <fgColor rgb="FFF2F2F2"/>
        <bgColor indexed="64"/>
      </patternFill>
    </fill>
    <fill>
      <patternFill patternType="solid">
        <fgColor theme="4" tint="0.79998168889431442"/>
        <bgColor indexed="48"/>
      </patternFill>
    </fill>
    <fill>
      <patternFill patternType="solid">
        <fgColor rgb="FF969696"/>
        <bgColor indexed="48"/>
      </patternFill>
    </fill>
    <fill>
      <patternFill patternType="solid">
        <fgColor rgb="FF99CCFF"/>
        <bgColor indexed="64"/>
      </patternFill>
    </fill>
    <fill>
      <patternFill patternType="solid">
        <fgColor theme="7" tint="-0.249977111117893"/>
        <bgColor indexed="64"/>
      </patternFill>
    </fill>
    <fill>
      <patternFill patternType="solid">
        <fgColor theme="5" tint="-0.249977111117893"/>
        <bgColor indexed="64"/>
      </patternFill>
    </fill>
    <fill>
      <patternFill patternType="solid">
        <fgColor rgb="FFDBE5F1"/>
        <bgColor indexed="64"/>
      </patternFill>
    </fill>
  </fills>
  <borders count="257">
    <border>
      <left/>
      <right/>
      <top/>
      <bottom/>
      <diagonal/>
    </border>
    <border>
      <left style="thin">
        <color indexed="23"/>
      </left>
      <right style="thin">
        <color indexed="23"/>
      </right>
      <top style="thin">
        <color indexed="23"/>
      </top>
      <bottom style="thin">
        <color indexed="23"/>
      </bottom>
      <diagonal/>
    </border>
    <border>
      <left/>
      <right style="thin">
        <color indexed="23"/>
      </right>
      <top style="thin">
        <color indexed="23"/>
      </top>
      <bottom style="thin">
        <color indexed="23"/>
      </bottom>
      <diagonal/>
    </border>
    <border>
      <left/>
      <right style="thin">
        <color indexed="9"/>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right style="thin">
        <color indexed="23"/>
      </right>
      <top/>
      <bottom style="thin">
        <color indexed="23"/>
      </bottom>
      <diagonal/>
    </border>
    <border>
      <left style="thin">
        <color indexed="23"/>
      </left>
      <right style="thin">
        <color indexed="23"/>
      </right>
      <top/>
      <bottom style="thin">
        <color indexed="23"/>
      </bottom>
      <diagonal/>
    </border>
    <border>
      <left style="thin">
        <color indexed="55"/>
      </left>
      <right/>
      <top/>
      <bottom/>
      <diagonal/>
    </border>
    <border>
      <left/>
      <right style="thin">
        <color indexed="55"/>
      </right>
      <top/>
      <bottom/>
      <diagonal/>
    </border>
    <border>
      <left/>
      <right/>
      <top/>
      <bottom style="thin">
        <color indexed="55"/>
      </bottom>
      <diagonal/>
    </border>
    <border>
      <left/>
      <right style="thin">
        <color indexed="55"/>
      </right>
      <top/>
      <bottom style="thin">
        <color indexed="55"/>
      </bottom>
      <diagonal/>
    </border>
    <border>
      <left/>
      <right/>
      <top style="thin">
        <color indexed="55"/>
      </top>
      <bottom/>
      <diagonal/>
    </border>
    <border>
      <left/>
      <right style="thin">
        <color indexed="9"/>
      </right>
      <top style="thin">
        <color indexed="9"/>
      </top>
      <bottom style="thin">
        <color indexed="9"/>
      </bottom>
      <diagonal/>
    </border>
    <border>
      <left style="thin">
        <color indexed="55"/>
      </left>
      <right/>
      <top style="thin">
        <color indexed="55"/>
      </top>
      <bottom/>
      <diagonal/>
    </border>
    <border>
      <left style="thin">
        <color indexed="55"/>
      </left>
      <right/>
      <top/>
      <bottom style="thin">
        <color indexed="55"/>
      </bottom>
      <diagonal/>
    </border>
    <border>
      <left style="thin">
        <color indexed="23"/>
      </left>
      <right/>
      <top style="thin">
        <color indexed="23"/>
      </top>
      <bottom style="thin">
        <color indexed="23"/>
      </bottom>
      <diagonal/>
    </border>
    <border>
      <left style="thin">
        <color indexed="9"/>
      </left>
      <right style="thin">
        <color indexed="23"/>
      </right>
      <top style="thin">
        <color indexed="23"/>
      </top>
      <bottom style="thin">
        <color indexed="23"/>
      </bottom>
      <diagonal/>
    </border>
    <border>
      <left/>
      <right style="thin">
        <color indexed="22"/>
      </right>
      <top/>
      <bottom/>
      <diagonal/>
    </border>
    <border>
      <left/>
      <right/>
      <top style="thin">
        <color indexed="23"/>
      </top>
      <bottom style="thin">
        <color indexed="23"/>
      </bottom>
      <diagonal/>
    </border>
    <border>
      <left style="thin">
        <color indexed="23"/>
      </left>
      <right/>
      <top/>
      <bottom style="thin">
        <color indexed="23"/>
      </bottom>
      <diagonal/>
    </border>
    <border>
      <left style="thin">
        <color indexed="27"/>
      </left>
      <right style="thin">
        <color indexed="27"/>
      </right>
      <top style="thin">
        <color indexed="27"/>
      </top>
      <bottom style="thin">
        <color indexed="27"/>
      </bottom>
      <diagonal/>
    </border>
    <border>
      <left style="thin">
        <color indexed="23"/>
      </left>
      <right style="thin">
        <color indexed="23"/>
      </right>
      <top style="thin">
        <color indexed="9"/>
      </top>
      <bottom style="thin">
        <color indexed="23"/>
      </bottom>
      <diagonal/>
    </border>
    <border>
      <left style="thin">
        <color indexed="23"/>
      </left>
      <right/>
      <top style="thin">
        <color indexed="9"/>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23"/>
      </bottom>
      <diagonal/>
    </border>
    <border>
      <left style="thin">
        <color indexed="9"/>
      </left>
      <right/>
      <top style="thin">
        <color indexed="9"/>
      </top>
      <bottom/>
      <diagonal/>
    </border>
    <border>
      <left style="thin">
        <color indexed="9"/>
      </left>
      <right style="thin">
        <color indexed="9"/>
      </right>
      <top/>
      <bottom style="thin">
        <color indexed="9"/>
      </bottom>
      <diagonal/>
    </border>
    <border>
      <left/>
      <right style="thin">
        <color indexed="9"/>
      </right>
      <top style="thin">
        <color indexed="23"/>
      </top>
      <bottom style="thin">
        <color indexed="23"/>
      </bottom>
      <diagonal/>
    </border>
    <border>
      <left style="thin">
        <color indexed="9"/>
      </left>
      <right/>
      <top style="thin">
        <color indexed="9"/>
      </top>
      <bottom style="thin">
        <color indexed="9"/>
      </bottom>
      <diagonal/>
    </border>
    <border>
      <left style="thin">
        <color indexed="9"/>
      </left>
      <right/>
      <top/>
      <bottom style="thin">
        <color indexed="9"/>
      </bottom>
      <diagonal/>
    </border>
    <border>
      <left/>
      <right/>
      <top style="thin">
        <color indexed="9"/>
      </top>
      <bottom style="thin">
        <color indexed="9"/>
      </bottom>
      <diagonal/>
    </border>
    <border>
      <left style="thin">
        <color indexed="9"/>
      </left>
      <right/>
      <top/>
      <bottom/>
      <diagonal/>
    </border>
    <border>
      <left/>
      <right/>
      <top/>
      <bottom style="thin">
        <color indexed="23"/>
      </bottom>
      <diagonal/>
    </border>
    <border>
      <left/>
      <right style="thin">
        <color indexed="55"/>
      </right>
      <top style="thin">
        <color indexed="55"/>
      </top>
      <bottom style="thin">
        <color indexed="55"/>
      </bottom>
      <diagonal/>
    </border>
    <border>
      <left style="thin">
        <color theme="0"/>
      </left>
      <right style="thin">
        <color theme="0"/>
      </right>
      <top style="thin">
        <color theme="0"/>
      </top>
      <bottom style="thin">
        <color theme="0"/>
      </bottom>
      <diagonal/>
    </border>
    <border>
      <left style="thin">
        <color theme="0"/>
      </left>
      <right style="thin">
        <color theme="0" tint="-0.499984740745262"/>
      </right>
      <top style="thin">
        <color theme="0" tint="-0.499984740745262"/>
      </top>
      <bottom style="thin">
        <color theme="0" tint="-0.499984740745262"/>
      </bottom>
      <diagonal/>
    </border>
    <border>
      <left style="thin">
        <color theme="0"/>
      </left>
      <right style="thin">
        <color indexed="9"/>
      </right>
      <top/>
      <bottom style="thin">
        <color indexed="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tint="-0.499984740745262"/>
      </left>
      <right/>
      <top style="thin">
        <color theme="0"/>
      </top>
      <bottom style="thin">
        <color theme="0" tint="-0.499984740745262"/>
      </bottom>
      <diagonal/>
    </border>
    <border>
      <left/>
      <right/>
      <top style="thin">
        <color theme="0"/>
      </top>
      <bottom style="thin">
        <color theme="0" tint="-0.499984740745262"/>
      </bottom>
      <diagonal/>
    </border>
    <border>
      <left/>
      <right style="thin">
        <color theme="0" tint="-0.499984740745262"/>
      </right>
      <top style="thin">
        <color theme="0"/>
      </top>
      <bottom style="thin">
        <color theme="0" tint="-0.499984740745262"/>
      </bottom>
      <diagonal/>
    </border>
    <border>
      <left style="thin">
        <color indexed="23"/>
      </left>
      <right/>
      <top style="thin">
        <color theme="0"/>
      </top>
      <bottom style="thin">
        <color indexed="23"/>
      </bottom>
      <diagonal/>
    </border>
    <border>
      <left/>
      <right/>
      <top style="thin">
        <color theme="0"/>
      </top>
      <bottom style="thin">
        <color indexed="23"/>
      </bottom>
      <diagonal/>
    </border>
    <border>
      <left/>
      <right style="thin">
        <color indexed="23"/>
      </right>
      <top style="thin">
        <color theme="0"/>
      </top>
      <bottom style="thin">
        <color indexed="23"/>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top/>
      <bottom style="thin">
        <color theme="0"/>
      </bottom>
      <diagonal/>
    </border>
    <border>
      <left/>
      <right/>
      <top/>
      <bottom style="thin">
        <color theme="0"/>
      </bottom>
      <diagonal/>
    </border>
    <border>
      <left style="thin">
        <color theme="0" tint="-0.499984740745262"/>
      </left>
      <right style="thin">
        <color indexed="23"/>
      </right>
      <top style="thin">
        <color theme="0" tint="-0.499984740745262"/>
      </top>
      <bottom style="thin">
        <color theme="0" tint="-0.499984740745262"/>
      </bottom>
      <diagonal/>
    </border>
    <border>
      <left style="thin">
        <color indexed="23"/>
      </left>
      <right style="thin">
        <color indexed="23"/>
      </right>
      <top style="thin">
        <color theme="0" tint="-0.499984740745262"/>
      </top>
      <bottom style="thin">
        <color theme="0" tint="-0.499984740745262"/>
      </bottom>
      <diagonal/>
    </border>
    <border>
      <left style="thin">
        <color indexed="23"/>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right>
      <top style="thin">
        <color indexed="23"/>
      </top>
      <bottom style="thin">
        <color indexed="23"/>
      </bottom>
      <diagonal/>
    </border>
    <border>
      <left style="thin">
        <color theme="0"/>
      </left>
      <right style="thin">
        <color indexed="23"/>
      </right>
      <top style="thin">
        <color indexed="23"/>
      </top>
      <bottom style="thin">
        <color indexed="23"/>
      </bottom>
      <diagonal/>
    </border>
    <border>
      <left/>
      <right style="thin">
        <color theme="0"/>
      </right>
      <top/>
      <bottom style="thin">
        <color theme="0"/>
      </bottom>
      <diagonal/>
    </border>
    <border>
      <left style="thin">
        <color theme="0" tint="-0.499984740745262"/>
      </left>
      <right style="thin">
        <color theme="0" tint="-0.499984740745262"/>
      </right>
      <top style="thin">
        <color theme="0" tint="-0.499984740745262"/>
      </top>
      <bottom style="thin">
        <color indexed="23"/>
      </bottom>
      <diagonal/>
    </border>
    <border>
      <left/>
      <right style="thin">
        <color indexed="64"/>
      </right>
      <top style="thin">
        <color indexed="64"/>
      </top>
      <bottom style="thin">
        <color indexed="64"/>
      </bottom>
      <diagonal/>
    </border>
    <border>
      <left style="thin">
        <color theme="0" tint="-0.499984740745262"/>
      </left>
      <right style="thin">
        <color indexed="55"/>
      </right>
      <top style="thin">
        <color theme="0" tint="-0.499984740745262"/>
      </top>
      <bottom style="thin">
        <color theme="0" tint="-0.499984740745262"/>
      </bottom>
      <diagonal/>
    </border>
    <border>
      <left style="thin">
        <color indexed="55"/>
      </left>
      <right style="thin">
        <color indexed="55"/>
      </right>
      <top style="thin">
        <color theme="0" tint="-0.499984740745262"/>
      </top>
      <bottom style="thin">
        <color theme="0" tint="-0.499984740745262"/>
      </bottom>
      <diagonal/>
    </border>
    <border>
      <left style="thin">
        <color indexed="55"/>
      </left>
      <right style="thin">
        <color indexed="9"/>
      </right>
      <top style="thin">
        <color theme="0" tint="-0.499984740745262"/>
      </top>
      <bottom style="thin">
        <color theme="0" tint="-0.499984740745262"/>
      </bottom>
      <diagonal/>
    </border>
    <border>
      <left style="thin">
        <color theme="0" tint="-0.499984740745262"/>
      </left>
      <right style="thin">
        <color indexed="55"/>
      </right>
      <top style="thin">
        <color theme="0" tint="-0.499984740745262"/>
      </top>
      <bottom style="thin">
        <color indexed="9"/>
      </bottom>
      <diagonal/>
    </border>
    <border>
      <left style="thin">
        <color indexed="55"/>
      </left>
      <right style="thin">
        <color indexed="55"/>
      </right>
      <top style="thin">
        <color theme="0" tint="-0.499984740745262"/>
      </top>
      <bottom style="thin">
        <color indexed="9"/>
      </bottom>
      <diagonal/>
    </border>
    <border>
      <left style="thin">
        <color theme="0" tint="-0.499984740745262"/>
      </left>
      <right style="thin">
        <color indexed="55"/>
      </right>
      <top style="thin">
        <color indexed="9"/>
      </top>
      <bottom style="thin">
        <color theme="0" tint="-0.499984740745262"/>
      </bottom>
      <diagonal/>
    </border>
    <border>
      <left style="thin">
        <color indexed="55"/>
      </left>
      <right style="thin">
        <color indexed="55"/>
      </right>
      <top style="thin">
        <color indexed="9"/>
      </top>
      <bottom style="thin">
        <color theme="0" tint="-0.499984740745262"/>
      </bottom>
      <diagonal/>
    </border>
    <border>
      <left style="thin">
        <color indexed="55"/>
      </left>
      <right/>
      <top style="thin">
        <color theme="0" tint="-0.499984740745262"/>
      </top>
      <bottom style="thin">
        <color indexed="9"/>
      </bottom>
      <diagonal/>
    </border>
    <border>
      <left style="thin">
        <color indexed="55"/>
      </left>
      <right/>
      <top style="thin">
        <color indexed="9"/>
      </top>
      <bottom style="thin">
        <color theme="0" tint="-0.499984740745262"/>
      </bottom>
      <diagonal/>
    </border>
    <border>
      <left/>
      <right style="thin">
        <color indexed="27"/>
      </right>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left>
      <right style="thin">
        <color indexed="9"/>
      </right>
      <top style="thin">
        <color theme="0" tint="-0.499984740745262"/>
      </top>
      <bottom style="thin">
        <color indexed="9"/>
      </bottom>
      <diagonal/>
    </border>
    <border>
      <left style="thin">
        <color theme="0"/>
      </left>
      <right style="thin">
        <color indexed="9"/>
      </right>
      <top style="thin">
        <color indexed="9"/>
      </top>
      <bottom style="thin">
        <color indexed="9"/>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right>
      <top style="thin">
        <color theme="0" tint="-0.499984740745262"/>
      </top>
      <bottom/>
      <diagonal/>
    </border>
    <border>
      <left style="thin">
        <color theme="0" tint="-0.499984740745262"/>
      </left>
      <right style="thin">
        <color theme="0"/>
      </right>
      <top/>
      <bottom/>
      <diagonal/>
    </border>
    <border>
      <left style="thin">
        <color theme="0"/>
      </left>
      <right style="thin">
        <color indexed="9"/>
      </right>
      <top style="thin">
        <color indexed="9"/>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499984740745262"/>
      </left>
      <right/>
      <top/>
      <bottom/>
      <diagonal/>
    </border>
    <border>
      <left style="thin">
        <color theme="0"/>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theme="0" tint="-0.34998626667073579"/>
      </left>
      <right/>
      <top style="thin">
        <color theme="0" tint="-0.34998626667073579"/>
      </top>
      <bottom/>
      <diagonal/>
    </border>
    <border>
      <left style="thin">
        <color theme="0"/>
      </left>
      <right style="thin">
        <color theme="0"/>
      </right>
      <top style="thin">
        <color theme="0" tint="-0.34998626667073579"/>
      </top>
      <bottom/>
      <diagonal/>
    </border>
    <border>
      <left style="thin">
        <color theme="0"/>
      </left>
      <right style="thin">
        <color theme="0"/>
      </right>
      <top style="thin">
        <color theme="0" tint="-0.34998626667073579"/>
      </top>
      <bottom style="thin">
        <color theme="0"/>
      </bottom>
      <diagonal/>
    </border>
    <border>
      <left style="thin">
        <color theme="0" tint="-0.34998626667073579"/>
      </left>
      <right/>
      <top/>
      <bottom style="thin">
        <color theme="0" tint="-0.34998626667073579"/>
      </bottom>
      <diagonal/>
    </border>
    <border>
      <left style="thin">
        <color theme="0"/>
      </left>
      <right style="thin">
        <color theme="0"/>
      </right>
      <top/>
      <bottom style="thin">
        <color theme="0" tint="-0.34998626667073579"/>
      </bottom>
      <diagonal/>
    </border>
    <border>
      <left style="thin">
        <color theme="0"/>
      </left>
      <right style="thin">
        <color theme="0"/>
      </right>
      <top style="thin">
        <color theme="0"/>
      </top>
      <bottom style="thin">
        <color theme="0" tint="-0.34998626667073579"/>
      </bottom>
      <diagonal/>
    </border>
    <border>
      <left style="thin">
        <color indexed="9"/>
      </left>
      <right style="thin">
        <color indexed="9"/>
      </right>
      <top style="thin">
        <color indexed="9"/>
      </top>
      <bottom style="thin">
        <color theme="0" tint="-0.34998626667073579"/>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theme="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auto="1"/>
      </top>
      <bottom style="thin">
        <color auto="1"/>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indexed="64"/>
      </right>
      <top style="thin">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thin">
        <color auto="1"/>
      </bottom>
      <diagonal/>
    </border>
    <border>
      <left style="thin">
        <color indexed="64"/>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style="thin">
        <color theme="0"/>
      </right>
      <top style="thin">
        <color theme="0" tint="-0.499984740745262"/>
      </top>
      <bottom style="thin">
        <color theme="0" tint="-0.499984740745262"/>
      </bottom>
      <diagonal/>
    </border>
    <border>
      <left style="thin">
        <color theme="0"/>
      </left>
      <right style="thin">
        <color theme="0"/>
      </right>
      <top style="thin">
        <color theme="0" tint="-0.499984740745262"/>
      </top>
      <bottom style="thin">
        <color theme="0" tint="-0.499984740745262"/>
      </bottom>
      <diagonal/>
    </border>
    <border>
      <left style="thin">
        <color indexed="9"/>
      </left>
      <right/>
      <top style="thin">
        <color theme="0" tint="-0.499984740745262"/>
      </top>
      <bottom style="thin">
        <color indexed="9"/>
      </bottom>
      <diagonal/>
    </border>
    <border>
      <left style="thin">
        <color theme="0" tint="-0.499984740745262"/>
      </left>
      <right style="thin">
        <color theme="0" tint="-0.499984740745262"/>
      </right>
      <top style="thin">
        <color theme="0" tint="-0.499984740745262"/>
      </top>
      <bottom style="thin">
        <color indexed="55"/>
      </bottom>
      <diagonal/>
    </border>
    <border>
      <left style="thin">
        <color indexed="9"/>
      </left>
      <right style="thin">
        <color theme="0"/>
      </right>
      <top style="thin">
        <color theme="0" tint="-0.499984740745262"/>
      </top>
      <bottom style="thin">
        <color theme="0" tint="-0.499984740745262"/>
      </bottom>
      <diagonal/>
    </border>
    <border>
      <left/>
      <right style="thin">
        <color theme="0" tint="-0.499984740745262"/>
      </right>
      <top style="thin">
        <color theme="0"/>
      </top>
      <bottom style="thin">
        <color theme="0"/>
      </bottom>
      <diagonal/>
    </border>
    <border>
      <left style="thin">
        <color theme="0" tint="-0.499984740745262"/>
      </left>
      <right style="thin">
        <color theme="0"/>
      </right>
      <top/>
      <bottom style="thin">
        <color theme="0" tint="-0.499984740745262"/>
      </bottom>
      <diagonal/>
    </border>
    <border>
      <left style="thin">
        <color theme="0"/>
      </left>
      <right style="thin">
        <color indexed="9"/>
      </right>
      <top style="thin">
        <color indexed="9"/>
      </top>
      <bottom style="thin">
        <color theme="0" tint="-0.499984740745262"/>
      </bottom>
      <diagonal/>
    </border>
    <border>
      <left style="thin">
        <color indexed="9"/>
      </left>
      <right style="thin">
        <color theme="0" tint="-0.499984740745262"/>
      </right>
      <top style="thin">
        <color indexed="9"/>
      </top>
      <bottom style="thin">
        <color theme="0" tint="-0.499984740745262"/>
      </bottom>
      <diagonal/>
    </border>
    <border>
      <left style="thin">
        <color indexed="64"/>
      </left>
      <right/>
      <top style="thin">
        <color auto="1"/>
      </top>
      <bottom style="thin">
        <color auto="1"/>
      </bottom>
      <diagonal/>
    </border>
    <border>
      <left style="thin">
        <color indexed="64"/>
      </left>
      <right style="thin">
        <color indexed="55"/>
      </right>
      <top style="thin">
        <color indexed="64"/>
      </top>
      <bottom style="thin">
        <color indexed="64"/>
      </bottom>
      <diagonal/>
    </border>
    <border>
      <left style="thin">
        <color indexed="55"/>
      </left>
      <right style="thin">
        <color indexed="55"/>
      </right>
      <top style="thin">
        <color indexed="64"/>
      </top>
      <bottom style="thin">
        <color indexed="64"/>
      </bottom>
      <diagonal/>
    </border>
    <border>
      <left style="thin">
        <color indexed="55"/>
      </left>
      <right style="thin">
        <color indexed="64"/>
      </right>
      <top style="thin">
        <color indexed="64"/>
      </top>
      <bottom style="thin">
        <color indexed="64"/>
      </bottom>
      <diagonal/>
    </border>
    <border>
      <left/>
      <right style="thin">
        <color indexed="55"/>
      </right>
      <top style="thin">
        <color indexed="55"/>
      </top>
      <bottom/>
      <diagonal/>
    </border>
    <border>
      <left style="thin">
        <color indexed="27"/>
      </left>
      <right style="thin">
        <color indexed="27"/>
      </right>
      <top style="thin">
        <color indexed="27"/>
      </top>
      <bottom style="thin">
        <color indexed="27"/>
      </bottom>
      <diagonal/>
    </border>
    <border>
      <left style="thin">
        <color indexed="9"/>
      </left>
      <right style="thin">
        <color indexed="9"/>
      </right>
      <top style="thin">
        <color indexed="9"/>
      </top>
      <bottom/>
      <diagonal/>
    </border>
    <border>
      <left style="thin">
        <color indexed="23"/>
      </left>
      <right style="thin">
        <color indexed="23"/>
      </right>
      <top/>
      <bottom style="thin">
        <color indexed="23"/>
      </bottom>
      <diagonal/>
    </border>
    <border>
      <left/>
      <right style="thin">
        <color indexed="23"/>
      </right>
      <top style="thin">
        <color indexed="23"/>
      </top>
      <bottom style="thin">
        <color indexed="23"/>
      </bottom>
      <diagonal/>
    </border>
    <border>
      <left/>
      <right/>
      <top style="thin">
        <color indexed="23"/>
      </top>
      <bottom style="thin">
        <color indexed="23"/>
      </bottom>
      <diagonal/>
    </border>
    <border>
      <left style="thin">
        <color indexed="23"/>
      </left>
      <right/>
      <top style="thin">
        <color indexed="23"/>
      </top>
      <bottom style="thin">
        <color indexed="23"/>
      </bottom>
      <diagonal/>
    </border>
    <border>
      <left style="thin">
        <color theme="0"/>
      </left>
      <right/>
      <top style="thin">
        <color theme="0" tint="-0.34998626667073579"/>
      </top>
      <bottom style="thin">
        <color indexed="9"/>
      </bottom>
      <diagonal/>
    </border>
    <border>
      <left/>
      <right/>
      <top style="thin">
        <color theme="0" tint="-0.34998626667073579"/>
      </top>
      <bottom style="thin">
        <color indexed="9"/>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style="thin">
        <color theme="0"/>
      </left>
      <right style="thin">
        <color theme="0" tint="-0.34998626667073579"/>
      </right>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indexed="27"/>
      </left>
      <right style="thin">
        <color indexed="27"/>
      </right>
      <top style="thin">
        <color indexed="27"/>
      </top>
      <bottom style="thin">
        <color indexed="27"/>
      </bottom>
      <diagonal/>
    </border>
    <border>
      <left/>
      <right style="thin">
        <color indexed="9"/>
      </right>
      <top style="thin">
        <color theme="0" tint="-0.499984740745262"/>
      </top>
      <bottom/>
      <diagonal/>
    </border>
    <border>
      <left style="thin">
        <color indexed="9"/>
      </left>
      <right style="thin">
        <color theme="0" tint="-0.499984740745262"/>
      </right>
      <top style="thin">
        <color theme="0" tint="-0.499984740745262"/>
      </top>
      <bottom/>
      <diagonal/>
    </border>
    <border>
      <left style="thin">
        <color theme="0"/>
      </left>
      <right style="thin">
        <color indexed="9"/>
      </right>
      <top style="thin">
        <color theme="0"/>
      </top>
      <bottom style="thin">
        <color theme="0"/>
      </bottom>
      <diagonal/>
    </border>
    <border>
      <left style="thin">
        <color indexed="9"/>
      </left>
      <right style="thin">
        <color theme="0" tint="-0.499984740745262"/>
      </right>
      <top style="thin">
        <color theme="0"/>
      </top>
      <bottom style="thin">
        <color theme="0"/>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theme="0" tint="-0.499984740745262"/>
      </left>
      <right/>
      <top style="thin">
        <color indexed="55"/>
      </top>
      <bottom style="thin">
        <color indexed="55"/>
      </bottom>
      <diagonal/>
    </border>
    <border>
      <left/>
      <right/>
      <top style="thin">
        <color indexed="55"/>
      </top>
      <bottom style="thin">
        <color indexed="55"/>
      </bottom>
      <diagonal/>
    </border>
    <border>
      <left/>
      <right style="thin">
        <color theme="0" tint="-0.499984740745262"/>
      </right>
      <top style="thin">
        <color indexed="55"/>
      </top>
      <bottom style="thin">
        <color indexed="55"/>
      </bottom>
      <diagonal/>
    </border>
    <border>
      <left style="thin">
        <color theme="0" tint="-0.499984740745262"/>
      </left>
      <right/>
      <top style="thin">
        <color indexed="55"/>
      </top>
      <bottom/>
      <diagonal/>
    </border>
    <border>
      <left/>
      <right/>
      <top style="thin">
        <color indexed="55"/>
      </top>
      <bottom/>
      <diagonal/>
    </border>
    <border>
      <left style="thin">
        <color theme="0" tint="-0.499984740745262"/>
      </left>
      <right/>
      <top/>
      <bottom style="thin">
        <color indexed="55"/>
      </bottom>
      <diagonal/>
    </border>
    <border>
      <left/>
      <right style="thin">
        <color theme="0" tint="-0.499984740745262"/>
      </right>
      <top style="thin">
        <color indexed="55"/>
      </top>
      <bottom/>
      <diagonal/>
    </border>
    <border>
      <left/>
      <right style="thin">
        <color theme="0" tint="-0.499984740745262"/>
      </right>
      <top/>
      <bottom style="thin">
        <color indexed="55"/>
      </bottom>
      <diagonal/>
    </border>
    <border>
      <left style="thin">
        <color theme="0" tint="-0.499984740745262"/>
      </left>
      <right style="thin">
        <color indexed="23"/>
      </right>
      <top/>
      <bottom style="thin">
        <color theme="0" tint="-0.499984740745262"/>
      </bottom>
      <diagonal/>
    </border>
    <border>
      <left style="thin">
        <color indexed="23"/>
      </left>
      <right style="thin">
        <color indexed="23"/>
      </right>
      <top/>
      <bottom style="thin">
        <color theme="0" tint="-0.499984740745262"/>
      </bottom>
      <diagonal/>
    </border>
    <border>
      <left style="thin">
        <color indexed="23"/>
      </left>
      <right style="thin">
        <color theme="0" tint="-0.499984740745262"/>
      </right>
      <top/>
      <bottom style="thin">
        <color theme="0" tint="-0.499984740745262"/>
      </bottom>
      <diagonal/>
    </border>
    <border>
      <left/>
      <right/>
      <top style="thin">
        <color indexed="23"/>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499984740745262"/>
      </left>
      <right/>
      <top style="thin">
        <color theme="0" tint="-0.499984740745262"/>
      </top>
      <bottom style="thin">
        <color indexed="23"/>
      </bottom>
      <diagonal/>
    </border>
    <border>
      <left/>
      <right/>
      <top style="thin">
        <color theme="0" tint="-0.499984740745262"/>
      </top>
      <bottom/>
      <diagonal/>
    </border>
    <border>
      <left/>
      <right/>
      <top/>
      <bottom style="thin">
        <color theme="0" tint="-0.499984740745262"/>
      </bottom>
      <diagonal/>
    </border>
    <border>
      <left style="thin">
        <color indexed="23"/>
      </left>
      <right/>
      <top style="thin">
        <color theme="0" tint="-0.499984740745262"/>
      </top>
      <bottom style="thin">
        <color indexed="23"/>
      </bottom>
      <diagonal/>
    </border>
    <border>
      <left/>
      <right/>
      <top style="thin">
        <color theme="0" tint="-0.499984740745262"/>
      </top>
      <bottom style="thin">
        <color indexed="23"/>
      </bottom>
      <diagonal/>
    </border>
    <border>
      <left/>
      <right style="thin">
        <color indexed="23"/>
      </right>
      <top style="thin">
        <color theme="0" tint="-0.499984740745262"/>
      </top>
      <bottom style="thin">
        <color indexed="23"/>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medium">
        <color indexed="64"/>
      </left>
      <right/>
      <top style="thin">
        <color auto="1"/>
      </top>
      <bottom style="thin">
        <color auto="1"/>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theme="0"/>
      </left>
      <right/>
      <top style="thin">
        <color theme="0" tint="-0.499984740745262"/>
      </top>
      <bottom/>
      <diagonal/>
    </border>
    <border>
      <left style="thin">
        <color theme="0" tint="-0.34998626667073579"/>
      </left>
      <right style="thin">
        <color theme="0"/>
      </right>
      <top style="thin">
        <color theme="0" tint="-0.34998626667073579"/>
      </top>
      <bottom style="thin">
        <color theme="0"/>
      </bottom>
      <diagonal/>
    </border>
    <border>
      <left style="thin">
        <color theme="0"/>
      </left>
      <right/>
      <top style="thin">
        <color theme="0" tint="-0.34998626667073579"/>
      </top>
      <bottom/>
      <diagonal/>
    </border>
    <border>
      <left/>
      <right/>
      <top style="thin">
        <color theme="0" tint="-0.34998626667073579"/>
      </top>
      <bottom/>
      <diagonal/>
    </border>
    <border>
      <left/>
      <right style="thin">
        <color theme="0"/>
      </right>
      <top style="thin">
        <color theme="0" tint="-0.34998626667073579"/>
      </top>
      <bottom/>
      <diagonal/>
    </border>
    <border>
      <left style="thin">
        <color indexed="9"/>
      </left>
      <right style="thin">
        <color theme="0" tint="-0.34998626667073579"/>
      </right>
      <top style="thin">
        <color theme="0" tint="-0.34998626667073579"/>
      </top>
      <bottom/>
      <diagonal/>
    </border>
    <border>
      <left style="thin">
        <color theme="0" tint="-0.34998626667073579"/>
      </left>
      <right style="thin">
        <color theme="0"/>
      </right>
      <top style="thin">
        <color theme="0"/>
      </top>
      <bottom style="thin">
        <color theme="0"/>
      </bottom>
      <diagonal/>
    </border>
    <border>
      <left style="thin">
        <color indexed="9"/>
      </left>
      <right style="thin">
        <color theme="0" tint="-0.34998626667073579"/>
      </right>
      <top/>
      <bottom/>
      <diagonal/>
    </border>
    <border>
      <left style="thin">
        <color theme="0" tint="-0.34998626667073579"/>
      </left>
      <right style="thin">
        <color theme="0"/>
      </right>
      <top style="thin">
        <color theme="0"/>
      </top>
      <bottom/>
      <diagonal/>
    </border>
    <border>
      <left style="thin">
        <color theme="0"/>
      </left>
      <right style="thin">
        <color theme="0" tint="-0.34998626667073579"/>
      </right>
      <top style="thin">
        <color theme="0" tint="-0.34998626667073579"/>
      </top>
      <bottom/>
      <diagonal/>
    </border>
    <border>
      <left style="thin">
        <color auto="1"/>
      </left>
      <right style="thin">
        <color auto="1"/>
      </right>
      <top/>
      <bottom/>
      <diagonal/>
    </border>
    <border>
      <left style="thin">
        <color theme="0" tint="-0.34998626667073579"/>
      </left>
      <right style="thin">
        <color theme="0"/>
      </right>
      <top style="thin">
        <color theme="0" tint="-0.34998626667073579"/>
      </top>
      <bottom/>
      <diagonal/>
    </border>
    <border>
      <left/>
      <right style="thin">
        <color indexed="9"/>
      </right>
      <top style="thin">
        <color theme="0" tint="-0.34998626667073579"/>
      </top>
      <bottom/>
      <diagonal/>
    </border>
    <border>
      <left style="thin">
        <color indexed="9"/>
      </left>
      <right/>
      <top style="thin">
        <color theme="0" tint="-0.34998626667073579"/>
      </top>
      <bottom/>
      <diagonal/>
    </border>
    <border>
      <left style="thin">
        <color theme="0" tint="-0.34998626667073579"/>
      </left>
      <right style="thin">
        <color theme="0"/>
      </right>
      <top/>
      <bottom/>
      <diagonal/>
    </border>
    <border>
      <left style="thin">
        <color indexed="9"/>
      </left>
      <right/>
      <top style="thin">
        <color theme="0" tint="-0.34998626667073579"/>
      </top>
      <bottom style="thin">
        <color indexed="9"/>
      </bottom>
      <diagonal/>
    </border>
    <border>
      <left/>
      <right style="thin">
        <color indexed="9"/>
      </right>
      <top style="thin">
        <color theme="0" tint="-0.34998626667073579"/>
      </top>
      <bottom style="thin">
        <color indexed="9"/>
      </bottom>
      <diagonal/>
    </border>
    <border>
      <left style="thin">
        <color theme="0" tint="-0.34998626667073579"/>
      </left>
      <right/>
      <top/>
      <bottom/>
      <diagonal/>
    </border>
    <border>
      <left style="thin">
        <color theme="0" tint="-0.34998626667073579"/>
      </left>
      <right style="thin">
        <color indexed="9"/>
      </right>
      <top style="thin">
        <color theme="0" tint="-0.34998626667073579"/>
      </top>
      <bottom style="thin">
        <color indexed="9"/>
      </bottom>
      <diagonal/>
    </border>
    <border>
      <left style="thin">
        <color indexed="9"/>
      </left>
      <right style="thin">
        <color indexed="9"/>
      </right>
      <top style="thin">
        <color theme="0" tint="-0.34998626667073579"/>
      </top>
      <bottom style="thin">
        <color indexed="9"/>
      </bottom>
      <diagonal/>
    </border>
    <border>
      <left style="thin">
        <color indexed="9"/>
      </left>
      <right style="thin">
        <color indexed="9"/>
      </right>
      <top style="thin">
        <color theme="0" tint="-0.34998626667073579"/>
      </top>
      <bottom/>
      <diagonal/>
    </border>
    <border>
      <left style="thin">
        <color theme="0" tint="-0.3499862666707357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style="thin">
        <color theme="0" tint="-0.34998626667073579"/>
      </right>
      <top/>
      <bottom style="thin">
        <color indexed="9"/>
      </bottom>
      <diagonal/>
    </border>
    <border>
      <left style="thin">
        <color indexed="9"/>
      </left>
      <right/>
      <top style="thin">
        <color indexed="9"/>
      </top>
      <bottom style="thin">
        <color theme="0" tint="-0.34998626667073579"/>
      </bottom>
      <diagonal/>
    </border>
    <border>
      <left style="thin">
        <color theme="0" tint="-0.34998626667073579"/>
      </left>
      <right style="thin">
        <color indexed="9"/>
      </right>
      <top style="thin">
        <color theme="0" tint="-0.34998626667073579"/>
      </top>
      <bottom/>
      <diagonal/>
    </border>
    <border>
      <left style="thin">
        <color theme="0" tint="-0.34998626667073579"/>
      </left>
      <right style="thin">
        <color indexed="9"/>
      </right>
      <top/>
      <bottom/>
      <diagonal/>
    </border>
    <border>
      <left style="thin">
        <color theme="0"/>
      </left>
      <right style="thin">
        <color theme="0" tint="-0.34998626667073579"/>
      </right>
      <top style="thin">
        <color theme="0" tint="-0.34998626667073579"/>
      </top>
      <bottom style="thin">
        <color theme="0"/>
      </bottom>
      <diagonal/>
    </border>
    <border>
      <left style="thin">
        <color theme="0"/>
      </left>
      <right style="thin">
        <color theme="0" tint="-0.34998626667073579"/>
      </right>
      <top style="thin">
        <color theme="0"/>
      </top>
      <bottom/>
      <diagonal/>
    </border>
  </borders>
  <cellStyleXfs count="14">
    <xf numFmtId="0" fontId="0" fillId="0" borderId="0"/>
    <xf numFmtId="0" fontId="4" fillId="0" borderId="0" applyNumberFormat="0" applyFill="0" applyBorder="0" applyAlignment="0" applyProtection="0">
      <alignment vertical="top"/>
      <protection locked="0"/>
    </xf>
    <xf numFmtId="0" fontId="70" fillId="2" borderId="1" applyNumberFormat="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0" fontId="73" fillId="0" borderId="0"/>
    <xf numFmtId="0" fontId="82" fillId="0" borderId="0"/>
    <xf numFmtId="0" fontId="73" fillId="0" borderId="0"/>
    <xf numFmtId="0" fontId="82" fillId="0" borderId="0"/>
    <xf numFmtId="0" fontId="74" fillId="0" borderId="0"/>
    <xf numFmtId="0" fontId="73" fillId="0" borderId="0"/>
    <xf numFmtId="0" fontId="162" fillId="0" borderId="0" applyNumberFormat="0" applyFill="0" applyBorder="0" applyAlignment="0" applyProtection="0"/>
  </cellStyleXfs>
  <cellXfs count="1239">
    <xf numFmtId="0" fontId="0" fillId="0" borderId="0" xfId="0"/>
    <xf numFmtId="0" fontId="13" fillId="3" borderId="0" xfId="0" applyFont="1" applyFill="1" applyBorder="1"/>
    <xf numFmtId="0" fontId="6" fillId="3" borderId="0" xfId="0" applyFont="1" applyFill="1" applyBorder="1" applyAlignment="1">
      <alignment horizontal="left"/>
    </xf>
    <xf numFmtId="0" fontId="38" fillId="3" borderId="0" xfId="1" applyFont="1" applyFill="1" applyBorder="1" applyAlignment="1" applyProtection="1">
      <alignment horizontal="left" indent="1"/>
    </xf>
    <xf numFmtId="0" fontId="40" fillId="4" borderId="2" xfId="1" applyFont="1" applyFill="1" applyBorder="1" applyAlignment="1" applyProtection="1">
      <alignment vertical="center"/>
    </xf>
    <xf numFmtId="0" fontId="43" fillId="5" borderId="0" xfId="1" applyFont="1" applyFill="1" applyBorder="1" applyAlignment="1" applyProtection="1">
      <alignment vertical="center"/>
    </xf>
    <xf numFmtId="0" fontId="42" fillId="5" borderId="0" xfId="1" applyFont="1" applyFill="1" applyBorder="1" applyAlignment="1" applyProtection="1">
      <alignment vertical="center"/>
    </xf>
    <xf numFmtId="0" fontId="41" fillId="6" borderId="0" xfId="1" applyFont="1" applyFill="1" applyBorder="1" applyAlignment="1" applyProtection="1">
      <alignment horizontal="left" vertical="center"/>
    </xf>
    <xf numFmtId="0" fontId="6" fillId="5" borderId="0" xfId="0" applyFont="1" applyFill="1" applyBorder="1" applyAlignment="1">
      <alignment horizontal="left"/>
    </xf>
    <xf numFmtId="0" fontId="13" fillId="3" borderId="0" xfId="0" applyFont="1" applyFill="1" applyBorder="1" applyAlignment="1">
      <alignment horizontal="left"/>
    </xf>
    <xf numFmtId="0" fontId="0" fillId="4" borderId="0" xfId="0" applyFill="1" applyBorder="1" applyProtection="1"/>
    <xf numFmtId="0" fontId="0" fillId="5" borderId="0" xfId="0" applyFill="1" applyBorder="1" applyProtection="1"/>
    <xf numFmtId="0" fontId="13" fillId="3" borderId="0" xfId="0" applyFont="1" applyFill="1" applyBorder="1" applyProtection="1"/>
    <xf numFmtId="0" fontId="0" fillId="6" borderId="0" xfId="0" applyFill="1" applyBorder="1" applyProtection="1"/>
    <xf numFmtId="0" fontId="6" fillId="3" borderId="0" xfId="0" applyFont="1" applyFill="1" applyBorder="1" applyAlignment="1" applyProtection="1">
      <alignment horizontal="right"/>
    </xf>
    <xf numFmtId="0" fontId="10" fillId="3" borderId="0" xfId="0" applyFont="1" applyFill="1" applyBorder="1" applyAlignment="1" applyProtection="1">
      <alignment vertical="center" wrapText="1"/>
    </xf>
    <xf numFmtId="0" fontId="10" fillId="7" borderId="0" xfId="0" applyFont="1" applyFill="1" applyBorder="1" applyAlignment="1" applyProtection="1">
      <alignment vertical="center" wrapText="1"/>
    </xf>
    <xf numFmtId="0" fontId="41" fillId="6" borderId="1" xfId="1" applyFont="1" applyFill="1" applyBorder="1" applyAlignment="1" applyProtection="1">
      <alignment horizontal="left" vertical="center"/>
    </xf>
    <xf numFmtId="0" fontId="10" fillId="3" borderId="0" xfId="0" applyFont="1" applyFill="1" applyBorder="1" applyAlignment="1" applyProtection="1">
      <alignment horizontal="left" vertical="center" wrapText="1"/>
    </xf>
    <xf numFmtId="0" fontId="41" fillId="6" borderId="0" xfId="0" applyFont="1" applyFill="1" applyBorder="1" applyProtection="1"/>
    <xf numFmtId="0" fontId="42" fillId="6" borderId="0" xfId="0" applyFont="1" applyFill="1" applyBorder="1" applyProtection="1"/>
    <xf numFmtId="0" fontId="6" fillId="3" borderId="0" xfId="0" applyFont="1" applyFill="1" applyBorder="1" applyProtection="1"/>
    <xf numFmtId="0" fontId="6" fillId="6" borderId="0" xfId="0" applyFont="1" applyFill="1" applyBorder="1" applyAlignment="1" applyProtection="1">
      <alignment horizontal="right"/>
    </xf>
    <xf numFmtId="0" fontId="6" fillId="5" borderId="0" xfId="0" applyFont="1" applyFill="1" applyBorder="1" applyAlignment="1" applyProtection="1">
      <alignment horizontal="right"/>
    </xf>
    <xf numFmtId="0" fontId="15" fillId="3" borderId="0" xfId="0" applyNumberFormat="1" applyFont="1" applyFill="1" applyBorder="1" applyAlignment="1" applyProtection="1">
      <alignment vertical="center" wrapText="1"/>
    </xf>
    <xf numFmtId="0" fontId="13" fillId="8" borderId="0" xfId="0" applyFont="1" applyFill="1" applyBorder="1" applyProtection="1"/>
    <xf numFmtId="0" fontId="6" fillId="8" borderId="0" xfId="0" applyFont="1" applyFill="1" applyBorder="1" applyProtection="1"/>
    <xf numFmtId="0" fontId="45" fillId="3" borderId="0" xfId="0" applyFont="1" applyFill="1" applyBorder="1" applyProtection="1"/>
    <xf numFmtId="0" fontId="47" fillId="4" borderId="0" xfId="0" applyFont="1" applyFill="1" applyBorder="1" applyProtection="1"/>
    <xf numFmtId="0" fontId="0" fillId="3" borderId="0" xfId="0" applyFill="1" applyBorder="1" applyProtection="1"/>
    <xf numFmtId="0" fontId="47" fillId="6" borderId="0" xfId="0" applyFont="1" applyFill="1" applyBorder="1" applyProtection="1"/>
    <xf numFmtId="0" fontId="44" fillId="3" borderId="0" xfId="0" applyFont="1" applyFill="1" applyBorder="1" applyAlignment="1" applyProtection="1">
      <alignment vertical="center" wrapText="1"/>
    </xf>
    <xf numFmtId="0" fontId="21" fillId="3" borderId="0" xfId="0" applyFont="1" applyFill="1" applyBorder="1" applyProtection="1"/>
    <xf numFmtId="0" fontId="27" fillId="3" borderId="0" xfId="0" applyFont="1" applyFill="1" applyBorder="1" applyAlignment="1" applyProtection="1"/>
    <xf numFmtId="0" fontId="22" fillId="3" borderId="0" xfId="0" applyFont="1" applyFill="1" applyBorder="1" applyAlignment="1" applyProtection="1">
      <alignment vertical="center" wrapText="1"/>
    </xf>
    <xf numFmtId="0" fontId="7" fillId="4" borderId="0" xfId="0" applyFont="1" applyFill="1" applyBorder="1" applyAlignment="1" applyProtection="1">
      <alignment vertical="center"/>
    </xf>
    <xf numFmtId="0" fontId="30" fillId="3" borderId="0" xfId="0" applyFont="1" applyFill="1" applyBorder="1" applyProtection="1"/>
    <xf numFmtId="0" fontId="50" fillId="3" borderId="0" xfId="0" applyFont="1" applyFill="1" applyBorder="1" applyProtection="1"/>
    <xf numFmtId="0" fontId="50" fillId="3" borderId="0" xfId="1" applyFont="1" applyFill="1" applyBorder="1" applyAlignment="1" applyProtection="1"/>
    <xf numFmtId="0" fontId="31" fillId="3" borderId="0" xfId="0" applyFont="1" applyFill="1" applyBorder="1" applyAlignment="1" applyProtection="1">
      <alignment vertical="center" wrapText="1"/>
    </xf>
    <xf numFmtId="0" fontId="51" fillId="3" borderId="0" xfId="0" applyFont="1" applyFill="1" applyBorder="1" applyProtection="1"/>
    <xf numFmtId="0" fontId="19" fillId="3" borderId="0" xfId="0" applyFont="1" applyFill="1" applyBorder="1" applyAlignment="1" applyProtection="1">
      <alignment horizontal="left" vertical="center"/>
    </xf>
    <xf numFmtId="0" fontId="13" fillId="10" borderId="4" xfId="0" applyFont="1" applyFill="1" applyBorder="1" applyAlignment="1" applyProtection="1">
      <alignment horizontal="center" vertical="center"/>
    </xf>
    <xf numFmtId="0" fontId="46" fillId="3" borderId="0" xfId="0" applyFont="1" applyFill="1" applyBorder="1" applyProtection="1"/>
    <xf numFmtId="0" fontId="13" fillId="0" borderId="4" xfId="0" applyFont="1" applyFill="1" applyBorder="1" applyProtection="1"/>
    <xf numFmtId="0" fontId="13" fillId="13" borderId="4" xfId="0" applyFont="1" applyFill="1" applyBorder="1" applyProtection="1"/>
    <xf numFmtId="0" fontId="10" fillId="3" borderId="0" xfId="0" applyFont="1" applyFill="1" applyBorder="1" applyAlignment="1" applyProtection="1">
      <alignment horizontal="left" vertical="center" wrapText="1" indent="1"/>
    </xf>
    <xf numFmtId="0" fontId="13" fillId="3" borderId="0" xfId="0" applyFont="1" applyFill="1" applyBorder="1" applyAlignment="1" applyProtection="1">
      <alignment horizontal="center" vertical="center"/>
    </xf>
    <xf numFmtId="168" fontId="13" fillId="3" borderId="0" xfId="0" applyNumberFormat="1" applyFont="1" applyFill="1" applyBorder="1" applyAlignment="1" applyProtection="1">
      <alignment horizontal="center" vertical="center"/>
    </xf>
    <xf numFmtId="1" fontId="13" fillId="0" borderId="6" xfId="0" applyNumberFormat="1" applyFont="1" applyFill="1" applyBorder="1" applyAlignment="1" applyProtection="1">
      <alignment horizontal="center" vertical="center"/>
    </xf>
    <xf numFmtId="0" fontId="53" fillId="3" borderId="0" xfId="0" applyFont="1" applyFill="1" applyBorder="1" applyProtection="1"/>
    <xf numFmtId="3" fontId="6" fillId="9" borderId="7" xfId="0" applyNumberFormat="1" applyFont="1" applyFill="1" applyBorder="1" applyAlignment="1" applyProtection="1">
      <alignment horizontal="right" vertical="center" wrapText="1"/>
    </xf>
    <xf numFmtId="0" fontId="6" fillId="0" borderId="7" xfId="0" applyFont="1" applyFill="1" applyBorder="1" applyAlignment="1" applyProtection="1">
      <alignment horizontal="center" vertical="center" wrapText="1"/>
    </xf>
    <xf numFmtId="166" fontId="6" fillId="0" borderId="7" xfId="0" applyNumberFormat="1"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166" fontId="6" fillId="0" borderId="1" xfId="0" applyNumberFormat="1" applyFont="1" applyFill="1" applyBorder="1" applyAlignment="1" applyProtection="1">
      <alignment horizontal="center" vertical="center" wrapText="1"/>
    </xf>
    <xf numFmtId="0" fontId="36" fillId="3" borderId="0" xfId="0" applyFont="1" applyFill="1" applyBorder="1" applyAlignment="1" applyProtection="1">
      <alignment vertical="center" wrapText="1"/>
    </xf>
    <xf numFmtId="0" fontId="13" fillId="3" borderId="0" xfId="0" applyFont="1" applyFill="1" applyBorder="1" applyAlignment="1" applyProtection="1">
      <alignment horizontal="center"/>
    </xf>
    <xf numFmtId="0" fontId="55" fillId="3" borderId="0" xfId="0" applyFont="1" applyFill="1" applyBorder="1" applyProtection="1"/>
    <xf numFmtId="0" fontId="0" fillId="3" borderId="0" xfId="0" applyFill="1" applyAlignment="1" applyProtection="1">
      <alignment horizontal="justify" vertical="center"/>
    </xf>
    <xf numFmtId="168" fontId="21" fillId="0" borderId="7" xfId="0" applyNumberFormat="1" applyFont="1" applyFill="1" applyBorder="1" applyAlignment="1" applyProtection="1">
      <alignment horizontal="right" vertical="center"/>
    </xf>
    <xf numFmtId="168" fontId="21" fillId="0" borderId="1" xfId="0" applyNumberFormat="1" applyFont="1" applyFill="1" applyBorder="1" applyAlignment="1" applyProtection="1">
      <alignment horizontal="right" vertical="center"/>
    </xf>
    <xf numFmtId="0" fontId="49" fillId="3" borderId="0" xfId="0" applyFont="1" applyFill="1" applyBorder="1" applyProtection="1"/>
    <xf numFmtId="0" fontId="55" fillId="3" borderId="0" xfId="0" applyNumberFormat="1" applyFont="1" applyFill="1" applyBorder="1" applyAlignment="1" applyProtection="1">
      <alignment vertical="center" wrapText="1"/>
    </xf>
    <xf numFmtId="0" fontId="6" fillId="8" borderId="1" xfId="0" applyFont="1" applyFill="1" applyBorder="1" applyAlignment="1" applyProtection="1">
      <alignment horizontal="center" vertical="center" wrapText="1"/>
    </xf>
    <xf numFmtId="167" fontId="6" fillId="8" borderId="1" xfId="0" applyNumberFormat="1" applyFont="1" applyFill="1" applyBorder="1" applyAlignment="1" applyProtection="1">
      <alignment horizontal="right" vertical="center" wrapText="1"/>
    </xf>
    <xf numFmtId="0" fontId="48" fillId="14" borderId="8" xfId="0" applyFont="1" applyFill="1" applyBorder="1" applyAlignment="1" applyProtection="1">
      <alignment vertical="center" wrapText="1"/>
    </xf>
    <xf numFmtId="0" fontId="59" fillId="14" borderId="10" xfId="0" applyFont="1" applyFill="1" applyBorder="1" applyAlignment="1" applyProtection="1">
      <alignment horizontal="left" vertical="center"/>
    </xf>
    <xf numFmtId="0" fontId="59" fillId="14" borderId="11" xfId="0" applyFont="1" applyFill="1" applyBorder="1" applyAlignment="1" applyProtection="1">
      <alignment horizontal="left" vertical="center"/>
    </xf>
    <xf numFmtId="0" fontId="60" fillId="3" borderId="0" xfId="0" applyFont="1" applyFill="1" applyBorder="1" applyProtection="1"/>
    <xf numFmtId="0" fontId="41" fillId="6" borderId="0" xfId="1" applyFont="1" applyFill="1" applyBorder="1" applyAlignment="1" applyProtection="1">
      <alignment vertical="center"/>
    </xf>
    <xf numFmtId="0" fontId="59" fillId="4" borderId="12" xfId="0" applyFont="1" applyFill="1" applyBorder="1" applyProtection="1"/>
    <xf numFmtId="0" fontId="61" fillId="4" borderId="8" xfId="0" applyFont="1" applyFill="1" applyBorder="1" applyAlignment="1" applyProtection="1">
      <alignment vertical="center" wrapText="1"/>
    </xf>
    <xf numFmtId="0" fontId="59" fillId="4" borderId="10" xfId="0" applyFont="1" applyFill="1" applyBorder="1" applyAlignment="1" applyProtection="1">
      <alignment horizontal="left" vertical="center"/>
    </xf>
    <xf numFmtId="0" fontId="59" fillId="4" borderId="11" xfId="0" applyFont="1" applyFill="1" applyBorder="1" applyAlignment="1" applyProtection="1">
      <alignment horizontal="left" vertical="center"/>
    </xf>
    <xf numFmtId="0" fontId="32" fillId="3" borderId="0" xfId="0" applyFont="1" applyFill="1" applyBorder="1" applyAlignment="1" applyProtection="1">
      <alignment horizontal="left" vertical="center" wrapText="1"/>
    </xf>
    <xf numFmtId="0" fontId="63" fillId="3" borderId="0" xfId="0" applyFont="1" applyFill="1" applyBorder="1" applyAlignment="1" applyProtection="1">
      <alignment horizontal="center" vertical="center"/>
    </xf>
    <xf numFmtId="0" fontId="32" fillId="3" borderId="0" xfId="0" applyFont="1" applyFill="1" applyBorder="1" applyAlignment="1" applyProtection="1">
      <alignment vertical="center" wrapText="1"/>
    </xf>
    <xf numFmtId="0" fontId="58" fillId="3" borderId="0" xfId="0" applyFont="1" applyFill="1" applyBorder="1" applyProtection="1"/>
    <xf numFmtId="0" fontId="64" fillId="3" borderId="0" xfId="0" applyFont="1" applyFill="1" applyBorder="1" applyProtection="1"/>
    <xf numFmtId="3" fontId="6" fillId="0" borderId="7" xfId="0" applyNumberFormat="1" applyFont="1" applyFill="1" applyBorder="1" applyAlignment="1" applyProtection="1">
      <alignment horizontal="center" vertical="center" wrapText="1"/>
    </xf>
    <xf numFmtId="0" fontId="34" fillId="5" borderId="0" xfId="1" applyFont="1" applyFill="1" applyBorder="1" applyAlignment="1" applyProtection="1">
      <alignment vertical="center"/>
    </xf>
    <xf numFmtId="0" fontId="32" fillId="3" borderId="0" xfId="0" applyFont="1" applyFill="1" applyBorder="1" applyAlignment="1" applyProtection="1">
      <alignment horizontal="right"/>
    </xf>
    <xf numFmtId="0" fontId="29" fillId="3" borderId="0" xfId="0" applyFont="1" applyFill="1" applyBorder="1" applyProtection="1"/>
    <xf numFmtId="0" fontId="33" fillId="4" borderId="14" xfId="0" applyFont="1" applyFill="1" applyBorder="1" applyProtection="1"/>
    <xf numFmtId="0" fontId="33" fillId="4" borderId="12" xfId="0" applyFont="1" applyFill="1" applyBorder="1" applyProtection="1"/>
    <xf numFmtId="0" fontId="34" fillId="6" borderId="0" xfId="0" applyFont="1" applyFill="1" applyBorder="1" applyProtection="1"/>
    <xf numFmtId="0" fontId="32" fillId="4" borderId="15" xfId="0" applyFont="1" applyFill="1" applyBorder="1" applyAlignment="1" applyProtection="1">
      <alignment horizontal="left" vertical="center"/>
    </xf>
    <xf numFmtId="0" fontId="32" fillId="4" borderId="10" xfId="0" applyFont="1" applyFill="1" applyBorder="1" applyAlignment="1" applyProtection="1">
      <alignment horizontal="left" vertical="center"/>
    </xf>
    <xf numFmtId="0" fontId="33" fillId="14" borderId="14" xfId="0" applyFont="1" applyFill="1" applyBorder="1" applyProtection="1"/>
    <xf numFmtId="0" fontId="33" fillId="14" borderId="12" xfId="0" applyFont="1" applyFill="1" applyBorder="1" applyProtection="1"/>
    <xf numFmtId="0" fontId="61" fillId="14" borderId="8" xfId="0" applyFont="1" applyFill="1" applyBorder="1" applyAlignment="1" applyProtection="1">
      <alignment horizontal="center" vertical="center" wrapText="1"/>
    </xf>
    <xf numFmtId="0" fontId="32" fillId="14" borderId="15" xfId="0" applyFont="1" applyFill="1" applyBorder="1" applyAlignment="1" applyProtection="1">
      <alignment horizontal="left" vertical="center"/>
    </xf>
    <xf numFmtId="0" fontId="32" fillId="14" borderId="10" xfId="0" applyFont="1" applyFill="1" applyBorder="1" applyAlignment="1" applyProtection="1">
      <alignment horizontal="left" vertical="center"/>
    </xf>
    <xf numFmtId="0" fontId="11" fillId="3" borderId="0" xfId="0" applyFont="1" applyFill="1" applyBorder="1" applyProtection="1"/>
    <xf numFmtId="0" fontId="54" fillId="6" borderId="0" xfId="0" applyFont="1" applyFill="1" applyBorder="1" applyProtection="1"/>
    <xf numFmtId="0" fontId="54" fillId="5" borderId="0" xfId="0" applyFont="1" applyFill="1" applyBorder="1" applyProtection="1"/>
    <xf numFmtId="0" fontId="15" fillId="3" borderId="0" xfId="0" applyFont="1" applyFill="1" applyBorder="1" applyProtection="1"/>
    <xf numFmtId="4" fontId="56" fillId="4" borderId="0" xfId="0" applyNumberFormat="1" applyFont="1" applyFill="1" applyBorder="1" applyAlignment="1" applyProtection="1"/>
    <xf numFmtId="4" fontId="32" fillId="3" borderId="0" xfId="0" applyNumberFormat="1" applyFont="1" applyFill="1" applyBorder="1" applyAlignment="1" applyProtection="1">
      <alignment horizontal="right" vertical="center" wrapText="1"/>
    </xf>
    <xf numFmtId="4" fontId="29" fillId="4" borderId="0" xfId="0" applyNumberFormat="1" applyFont="1" applyFill="1" applyBorder="1" applyAlignment="1" applyProtection="1"/>
    <xf numFmtId="4" fontId="32" fillId="4" borderId="10" xfId="0" applyNumberFormat="1" applyFont="1" applyFill="1" applyBorder="1" applyAlignment="1" applyProtection="1">
      <alignment horizontal="left" vertical="center"/>
    </xf>
    <xf numFmtId="4" fontId="13" fillId="3" borderId="0" xfId="0" applyNumberFormat="1" applyFont="1" applyFill="1" applyBorder="1" applyProtection="1"/>
    <xf numFmtId="4" fontId="33" fillId="14" borderId="12" xfId="0" applyNumberFormat="1" applyFont="1" applyFill="1" applyBorder="1" applyProtection="1"/>
    <xf numFmtId="4" fontId="56" fillId="14" borderId="0" xfId="0" applyNumberFormat="1" applyFont="1" applyFill="1" applyBorder="1" applyAlignment="1" applyProtection="1"/>
    <xf numFmtId="4" fontId="29" fillId="14" borderId="0" xfId="0" applyNumberFormat="1" applyFont="1" applyFill="1" applyBorder="1" applyAlignment="1" applyProtection="1"/>
    <xf numFmtId="4" fontId="32" fillId="14" borderId="10" xfId="0" applyNumberFormat="1" applyFont="1" applyFill="1" applyBorder="1" applyAlignment="1" applyProtection="1">
      <alignment horizontal="left" vertical="center"/>
    </xf>
    <xf numFmtId="4" fontId="6" fillId="3" borderId="0" xfId="0" applyNumberFormat="1" applyFont="1" applyFill="1" applyBorder="1" applyProtection="1"/>
    <xf numFmtId="1" fontId="13" fillId="13" borderId="2" xfId="0" applyNumberFormat="1" applyFont="1" applyFill="1" applyBorder="1" applyAlignment="1" applyProtection="1">
      <alignment horizontal="center" vertical="center"/>
    </xf>
    <xf numFmtId="1" fontId="13" fillId="13" borderId="6" xfId="0" applyNumberFormat="1" applyFont="1" applyFill="1" applyBorder="1" applyAlignment="1" applyProtection="1">
      <alignment horizontal="center" vertical="center"/>
    </xf>
    <xf numFmtId="0" fontId="13" fillId="0" borderId="2" xfId="0" applyFont="1" applyFill="1" applyBorder="1" applyAlignment="1" applyProtection="1">
      <alignment horizontal="left" vertical="center"/>
    </xf>
    <xf numFmtId="0" fontId="13" fillId="3" borderId="0" xfId="0" applyFont="1" applyFill="1" applyBorder="1" applyAlignment="1" applyProtection="1">
      <alignment horizontal="left"/>
    </xf>
    <xf numFmtId="0" fontId="14" fillId="3" borderId="0" xfId="1" applyFont="1" applyFill="1" applyBorder="1" applyAlignment="1" applyProtection="1"/>
    <xf numFmtId="0" fontId="75" fillId="3" borderId="0" xfId="0" applyFont="1" applyFill="1"/>
    <xf numFmtId="0" fontId="75" fillId="3" borderId="0" xfId="0" applyFont="1" applyFill="1" applyAlignment="1">
      <alignment horizontal="center" vertical="center" wrapText="1"/>
    </xf>
    <xf numFmtId="0" fontId="75" fillId="9" borderId="1" xfId="0" applyFont="1" applyFill="1" applyBorder="1" applyAlignment="1">
      <alignment horizontal="center" vertical="center"/>
    </xf>
    <xf numFmtId="169" fontId="39" fillId="15" borderId="0" xfId="0" applyNumberFormat="1" applyFont="1" applyFill="1" applyBorder="1" applyAlignment="1" applyProtection="1">
      <alignment vertical="center"/>
    </xf>
    <xf numFmtId="169" fontId="33" fillId="15" borderId="0" xfId="0" applyNumberFormat="1" applyFont="1" applyFill="1" applyBorder="1" applyAlignment="1" applyProtection="1">
      <alignment vertical="center"/>
    </xf>
    <xf numFmtId="0" fontId="76" fillId="3" borderId="0" xfId="0" applyFont="1" applyFill="1" applyBorder="1" applyProtection="1"/>
    <xf numFmtId="0" fontId="0" fillId="3" borderId="0" xfId="0" applyFill="1" applyBorder="1" applyAlignment="1" applyProtection="1">
      <alignment horizontal="center"/>
    </xf>
    <xf numFmtId="0" fontId="10" fillId="3" borderId="0" xfId="0" applyFont="1" applyFill="1" applyBorder="1" applyAlignment="1" applyProtection="1">
      <alignment horizontal="center" vertical="center" wrapText="1"/>
    </xf>
    <xf numFmtId="0" fontId="66" fillId="4" borderId="0" xfId="0" applyFont="1" applyFill="1" applyBorder="1" applyAlignment="1" applyProtection="1">
      <alignment horizontal="center" vertical="center" wrapText="1"/>
    </xf>
    <xf numFmtId="0" fontId="66" fillId="4" borderId="0" xfId="0" applyFont="1" applyFill="1" applyBorder="1" applyAlignment="1" applyProtection="1">
      <alignment horizontal="left" vertical="center" wrapText="1"/>
    </xf>
    <xf numFmtId="0" fontId="66" fillId="14" borderId="8" xfId="0" applyFont="1" applyFill="1" applyBorder="1" applyAlignment="1" applyProtection="1">
      <alignment wrapText="1"/>
    </xf>
    <xf numFmtId="0" fontId="66" fillId="14" borderId="0" xfId="0" applyFont="1" applyFill="1" applyBorder="1" applyAlignment="1" applyProtection="1">
      <alignment horizontal="left" wrapText="1"/>
    </xf>
    <xf numFmtId="0" fontId="61" fillId="4" borderId="0" xfId="0" applyFont="1" applyFill="1" applyBorder="1" applyAlignment="1" applyProtection="1">
      <alignment horizontal="left" vertical="center" wrapText="1"/>
    </xf>
    <xf numFmtId="0" fontId="61" fillId="4" borderId="18" xfId="0" applyFont="1" applyFill="1" applyBorder="1" applyAlignment="1" applyProtection="1">
      <alignment horizontal="left" vertical="center" wrapText="1"/>
    </xf>
    <xf numFmtId="0" fontId="33" fillId="14" borderId="12" xfId="0" applyFont="1" applyFill="1" applyBorder="1" applyAlignment="1" applyProtection="1">
      <alignment horizontal="left"/>
    </xf>
    <xf numFmtId="0" fontId="61" fillId="14" borderId="0" xfId="0" applyFont="1" applyFill="1" applyBorder="1" applyAlignment="1" applyProtection="1">
      <alignment horizontal="left" vertical="center" wrapText="1"/>
    </xf>
    <xf numFmtId="0" fontId="48" fillId="14" borderId="0" xfId="0" applyFont="1" applyFill="1" applyBorder="1" applyAlignment="1" applyProtection="1">
      <alignment horizontal="left" vertical="center" wrapText="1"/>
    </xf>
    <xf numFmtId="0" fontId="20" fillId="14" borderId="8" xfId="0" applyFont="1" applyFill="1" applyBorder="1" applyAlignment="1" applyProtection="1">
      <alignment horizontal="center" wrapText="1"/>
    </xf>
    <xf numFmtId="4" fontId="6" fillId="12" borderId="7" xfId="0" applyNumberFormat="1" applyFont="1" applyFill="1" applyBorder="1" applyAlignment="1" applyProtection="1">
      <alignment horizontal="right" vertical="center"/>
    </xf>
    <xf numFmtId="0" fontId="79" fillId="6" borderId="0" xfId="0" applyFont="1" applyFill="1" applyBorder="1" applyAlignment="1" applyProtection="1">
      <alignment horizontal="left" vertical="center"/>
    </xf>
    <xf numFmtId="0" fontId="79" fillId="5" borderId="0" xfId="0" applyFont="1" applyFill="1" applyBorder="1" applyAlignment="1" applyProtection="1">
      <alignment horizontal="left" vertical="center"/>
    </xf>
    <xf numFmtId="0" fontId="21" fillId="3" borderId="0" xfId="0" applyFont="1" applyFill="1" applyBorder="1" applyAlignment="1" applyProtection="1">
      <alignment horizontal="left" vertical="center"/>
    </xf>
    <xf numFmtId="0" fontId="6" fillId="3" borderId="0" xfId="0" applyFont="1" applyFill="1" applyBorder="1" applyAlignment="1" applyProtection="1">
      <alignment horizontal="left" vertical="center"/>
    </xf>
    <xf numFmtId="0" fontId="80" fillId="3" borderId="0" xfId="0" applyFont="1" applyFill="1" applyBorder="1" applyAlignment="1" applyProtection="1">
      <alignment horizontal="left" vertical="center"/>
    </xf>
    <xf numFmtId="0" fontId="49" fillId="3" borderId="0" xfId="0" applyFont="1" applyFill="1" applyBorder="1" applyAlignment="1" applyProtection="1">
      <alignment horizontal="left" vertical="center"/>
    </xf>
    <xf numFmtId="0" fontId="72" fillId="6" borderId="0" xfId="0" applyFont="1" applyFill="1" applyBorder="1" applyAlignment="1" applyProtection="1">
      <alignment horizontal="left" vertical="center"/>
    </xf>
    <xf numFmtId="0" fontId="72" fillId="5" borderId="0" xfId="0" applyFont="1" applyFill="1" applyBorder="1" applyAlignment="1" applyProtection="1">
      <alignment horizontal="left" vertical="center"/>
    </xf>
    <xf numFmtId="0" fontId="71" fillId="3" borderId="0" xfId="0" applyFont="1" applyFill="1" applyBorder="1" applyAlignment="1" applyProtection="1">
      <alignment horizontal="left" vertical="center"/>
    </xf>
    <xf numFmtId="0" fontId="81" fillId="3" borderId="0" xfId="0" applyFont="1" applyFill="1" applyBorder="1" applyProtection="1"/>
    <xf numFmtId="0" fontId="11" fillId="3" borderId="21" xfId="0" applyFont="1" applyFill="1" applyBorder="1" applyProtection="1"/>
    <xf numFmtId="0" fontId="6" fillId="3" borderId="21" xfId="0" applyFont="1" applyFill="1" applyBorder="1" applyAlignment="1" applyProtection="1">
      <alignment horizontal="right"/>
    </xf>
    <xf numFmtId="0" fontId="20" fillId="4" borderId="0" xfId="0" applyFont="1" applyFill="1" applyBorder="1" applyAlignment="1" applyProtection="1">
      <alignment horizontal="right" vertical="center"/>
    </xf>
    <xf numFmtId="0" fontId="20" fillId="14" borderId="0" xfId="0" applyFont="1" applyFill="1" applyBorder="1" applyAlignment="1" applyProtection="1">
      <alignment horizontal="right" vertical="center"/>
    </xf>
    <xf numFmtId="168" fontId="60" fillId="4" borderId="0" xfId="0" applyNumberFormat="1" applyFont="1" applyFill="1" applyBorder="1" applyAlignment="1" applyProtection="1">
      <alignment horizontal="right"/>
    </xf>
    <xf numFmtId="0" fontId="78" fillId="4" borderId="0" xfId="0" applyFont="1" applyFill="1" applyBorder="1" applyAlignment="1" applyProtection="1">
      <alignment horizontal="right" vertical="center"/>
    </xf>
    <xf numFmtId="0" fontId="33" fillId="14" borderId="12" xfId="0" applyFont="1" applyFill="1" applyBorder="1" applyAlignment="1" applyProtection="1">
      <alignment horizontal="right"/>
    </xf>
    <xf numFmtId="168" fontId="60" fillId="14" borderId="0" xfId="0" applyNumberFormat="1" applyFont="1" applyFill="1" applyBorder="1" applyAlignment="1" applyProtection="1">
      <alignment horizontal="right"/>
    </xf>
    <xf numFmtId="0" fontId="59" fillId="14" borderId="0" xfId="0" applyFont="1" applyFill="1" applyBorder="1" applyAlignment="1" applyProtection="1">
      <alignment horizontal="right" vertical="center"/>
    </xf>
    <xf numFmtId="0" fontId="6" fillId="3" borderId="21" xfId="0" applyFont="1" applyFill="1" applyBorder="1" applyAlignment="1" applyProtection="1">
      <alignment horizontal="left" vertical="center"/>
    </xf>
    <xf numFmtId="49" fontId="6" fillId="8" borderId="7" xfId="0" applyNumberFormat="1" applyFont="1" applyFill="1" applyBorder="1" applyAlignment="1" applyProtection="1">
      <alignment horizontal="center" vertical="center" wrapText="1"/>
    </xf>
    <xf numFmtId="0" fontId="90" fillId="20" borderId="0" xfId="0" applyFont="1" applyFill="1" applyBorder="1" applyProtection="1"/>
    <xf numFmtId="0" fontId="89" fillId="20" borderId="0" xfId="0" applyFont="1" applyFill="1" applyBorder="1" applyProtection="1"/>
    <xf numFmtId="0" fontId="34" fillId="9" borderId="1" xfId="0" applyFont="1" applyFill="1" applyBorder="1" applyAlignment="1">
      <alignment horizontal="center" vertical="center"/>
    </xf>
    <xf numFmtId="0" fontId="34" fillId="9" borderId="22" xfId="0" applyFont="1" applyFill="1" applyBorder="1" applyAlignment="1">
      <alignment horizontal="center" vertical="center"/>
    </xf>
    <xf numFmtId="166" fontId="6" fillId="0" borderId="7" xfId="0" applyNumberFormat="1" applyFont="1" applyFill="1" applyBorder="1" applyAlignment="1" applyProtection="1">
      <alignment horizontal="right" vertical="center" wrapText="1"/>
    </xf>
    <xf numFmtId="0" fontId="21" fillId="0" borderId="7" xfId="0" applyFont="1" applyFill="1" applyBorder="1" applyAlignment="1" applyProtection="1">
      <alignment horizontal="center" vertical="center"/>
    </xf>
    <xf numFmtId="0" fontId="21" fillId="0" borderId="1" xfId="0" applyFont="1" applyFill="1" applyBorder="1" applyAlignment="1" applyProtection="1">
      <alignment horizontal="center" vertical="center"/>
    </xf>
    <xf numFmtId="0" fontId="91" fillId="20" borderId="0" xfId="0" applyFont="1" applyFill="1" applyBorder="1" applyAlignment="1" applyProtection="1">
      <alignment vertical="center"/>
    </xf>
    <xf numFmtId="0" fontId="48" fillId="3" borderId="0" xfId="0" applyFont="1" applyFill="1" applyBorder="1" applyAlignment="1">
      <alignment horizontal="left"/>
    </xf>
    <xf numFmtId="14" fontId="11" fillId="9" borderId="16" xfId="0" applyNumberFormat="1" applyFont="1" applyFill="1" applyBorder="1" applyAlignment="1">
      <alignment horizontal="center" vertical="center"/>
    </xf>
    <xf numFmtId="0" fontId="21" fillId="9" borderId="19" xfId="0" applyFont="1" applyFill="1" applyBorder="1" applyAlignment="1">
      <alignment horizontal="left"/>
    </xf>
    <xf numFmtId="0" fontId="21" fillId="9" borderId="2" xfId="0" applyFont="1" applyFill="1" applyBorder="1" applyAlignment="1">
      <alignment horizontal="left"/>
    </xf>
    <xf numFmtId="0" fontId="21" fillId="9" borderId="19" xfId="0" applyFont="1" applyFill="1" applyBorder="1" applyAlignment="1"/>
    <xf numFmtId="14" fontId="11" fillId="9" borderId="23" xfId="0" applyNumberFormat="1" applyFont="1" applyFill="1" applyBorder="1" applyAlignment="1">
      <alignment horizontal="center"/>
    </xf>
    <xf numFmtId="14" fontId="11" fillId="9" borderId="16" xfId="0" applyNumberFormat="1" applyFont="1" applyFill="1" applyBorder="1" applyAlignment="1">
      <alignment horizontal="center"/>
    </xf>
    <xf numFmtId="2" fontId="59" fillId="4" borderId="1" xfId="0" applyNumberFormat="1" applyFont="1" applyFill="1" applyBorder="1" applyAlignment="1" applyProtection="1">
      <alignment horizontal="right"/>
    </xf>
    <xf numFmtId="0" fontId="94" fillId="3" borderId="0" xfId="0" applyFont="1" applyFill="1" applyBorder="1" applyAlignment="1">
      <alignment horizontal="left" vertical="top"/>
    </xf>
    <xf numFmtId="0" fontId="95" fillId="3" borderId="0" xfId="0" applyFont="1" applyFill="1" applyBorder="1"/>
    <xf numFmtId="0" fontId="88" fillId="0" borderId="0" xfId="0" applyFont="1"/>
    <xf numFmtId="0" fontId="65" fillId="3" borderId="0" xfId="0" applyFont="1" applyFill="1" applyBorder="1" applyAlignment="1" applyProtection="1">
      <alignment horizontal="left" vertical="center"/>
    </xf>
    <xf numFmtId="0" fontId="65" fillId="3" borderId="0" xfId="0" applyFont="1" applyFill="1" applyBorder="1" applyAlignment="1" applyProtection="1">
      <alignment horizontal="center" vertical="center"/>
    </xf>
    <xf numFmtId="0" fontId="8" fillId="4" borderId="37" xfId="0" applyFont="1" applyFill="1" applyBorder="1" applyAlignment="1" applyProtection="1">
      <alignment horizontal="center" vertical="center"/>
    </xf>
    <xf numFmtId="0" fontId="86" fillId="9" borderId="7" xfId="0" applyNumberFormat="1" applyFont="1" applyFill="1" applyBorder="1" applyAlignment="1" applyProtection="1">
      <alignment horizontal="center" vertical="center" wrapText="1"/>
    </xf>
    <xf numFmtId="0" fontId="99" fillId="0" borderId="0" xfId="0" applyFont="1"/>
    <xf numFmtId="0" fontId="69" fillId="9" borderId="16" xfId="0" applyFont="1" applyFill="1" applyBorder="1" applyAlignment="1"/>
    <xf numFmtId="0" fontId="69" fillId="9" borderId="19" xfId="0" applyFont="1" applyFill="1" applyBorder="1" applyAlignment="1"/>
    <xf numFmtId="0" fontId="69" fillId="9" borderId="2" xfId="0" applyFont="1" applyFill="1" applyBorder="1" applyAlignment="1"/>
    <xf numFmtId="0" fontId="8" fillId="4" borderId="37" xfId="0" applyFont="1" applyFill="1" applyBorder="1" applyAlignment="1" applyProtection="1">
      <alignment horizontal="center" vertical="center" wrapText="1"/>
    </xf>
    <xf numFmtId="0" fontId="100" fillId="3" borderId="0" xfId="0" applyFont="1" applyFill="1" applyBorder="1" applyProtection="1"/>
    <xf numFmtId="169" fontId="92" fillId="3" borderId="0" xfId="0" applyNumberFormat="1" applyFont="1" applyFill="1" applyBorder="1" applyAlignment="1" applyProtection="1">
      <alignment vertical="center" wrapText="1"/>
    </xf>
    <xf numFmtId="0" fontId="92" fillId="3" borderId="0" xfId="0" applyFont="1" applyFill="1" applyBorder="1" applyAlignment="1" applyProtection="1">
      <alignment vertical="center" wrapText="1"/>
    </xf>
    <xf numFmtId="0" fontId="20" fillId="25" borderId="5" xfId="0" applyFont="1" applyFill="1" applyBorder="1" applyAlignment="1" applyProtection="1">
      <alignment horizontal="center" vertical="center" wrapText="1"/>
    </xf>
    <xf numFmtId="0" fontId="20" fillId="25" borderId="28" xfId="0" applyFont="1" applyFill="1" applyBorder="1" applyAlignment="1" applyProtection="1">
      <alignment horizontal="center" vertical="center" wrapText="1"/>
    </xf>
    <xf numFmtId="0" fontId="20" fillId="26" borderId="29" xfId="0" applyFont="1" applyFill="1" applyBorder="1" applyAlignment="1" applyProtection="1">
      <alignment horizontal="center" vertical="center" wrapText="1"/>
    </xf>
    <xf numFmtId="0" fontId="8" fillId="25" borderId="39" xfId="0" applyFont="1" applyFill="1" applyBorder="1" applyAlignment="1" applyProtection="1">
      <alignment horizontal="center" vertical="center" wrapText="1"/>
    </xf>
    <xf numFmtId="0" fontId="8" fillId="25" borderId="37" xfId="0" applyFont="1" applyFill="1" applyBorder="1" applyAlignment="1" applyProtection="1">
      <alignment horizontal="center" vertical="center" wrapText="1"/>
    </xf>
    <xf numFmtId="0" fontId="23" fillId="4" borderId="37" xfId="0" applyFont="1" applyFill="1" applyBorder="1" applyAlignment="1" applyProtection="1">
      <alignment horizontal="center" vertical="center" wrapText="1"/>
    </xf>
    <xf numFmtId="0" fontId="20" fillId="4" borderId="37" xfId="0" applyFont="1" applyFill="1" applyBorder="1" applyAlignment="1" applyProtection="1">
      <alignment horizontal="center" vertical="center" wrapText="1"/>
    </xf>
    <xf numFmtId="0" fontId="31" fillId="0" borderId="2" xfId="0" applyFont="1" applyFill="1" applyBorder="1" applyAlignment="1" applyProtection="1">
      <alignment horizontal="left" vertical="center"/>
    </xf>
    <xf numFmtId="0" fontId="13" fillId="27" borderId="6" xfId="0" applyFont="1" applyFill="1" applyBorder="1" applyAlignment="1" applyProtection="1">
      <alignment horizontal="center" vertical="center"/>
    </xf>
    <xf numFmtId="1" fontId="5" fillId="0" borderId="2" xfId="0" applyNumberFormat="1" applyFont="1" applyFill="1" applyBorder="1" applyAlignment="1" applyProtection="1">
      <alignment horizontal="center" vertical="center"/>
    </xf>
    <xf numFmtId="49" fontId="6" fillId="27" borderId="7" xfId="0" applyNumberFormat="1" applyFont="1" applyFill="1" applyBorder="1" applyAlignment="1" applyProtection="1">
      <alignment horizontal="center" vertical="center"/>
    </xf>
    <xf numFmtId="168" fontId="21" fillId="13" borderId="1" xfId="0" applyNumberFormat="1" applyFont="1" applyFill="1" applyBorder="1" applyAlignment="1" applyProtection="1">
      <alignment horizontal="center" vertical="center"/>
    </xf>
    <xf numFmtId="0" fontId="8" fillId="25" borderId="31" xfId="0" applyFont="1" applyFill="1" applyBorder="1" applyAlignment="1" applyProtection="1">
      <alignment vertical="center" wrapText="1"/>
    </xf>
    <xf numFmtId="0" fontId="8" fillId="25" borderId="31" xfId="0" applyFont="1" applyFill="1" applyBorder="1" applyAlignment="1" applyProtection="1">
      <alignment horizontal="center" vertical="center" wrapText="1"/>
    </xf>
    <xf numFmtId="49" fontId="65" fillId="3" borderId="0" xfId="0" applyNumberFormat="1" applyFont="1" applyFill="1" applyBorder="1" applyAlignment="1" applyProtection="1">
      <alignment horizontal="left" vertical="center"/>
    </xf>
    <xf numFmtId="49" fontId="65" fillId="3" borderId="0" xfId="0" applyNumberFormat="1" applyFont="1" applyFill="1" applyBorder="1" applyAlignment="1" applyProtection="1">
      <alignment horizontal="center" vertical="center"/>
    </xf>
    <xf numFmtId="0" fontId="8" fillId="26" borderId="32" xfId="0" applyFont="1" applyFill="1" applyBorder="1" applyAlignment="1" applyProtection="1">
      <alignment horizontal="center" vertical="center" wrapText="1"/>
    </xf>
    <xf numFmtId="0" fontId="102" fillId="3" borderId="0" xfId="0" applyFont="1" applyFill="1" applyBorder="1" applyAlignment="1" applyProtection="1">
      <alignment vertical="center" wrapText="1"/>
    </xf>
    <xf numFmtId="1" fontId="19" fillId="30" borderId="2" xfId="0" applyNumberFormat="1" applyFont="1" applyFill="1" applyBorder="1" applyAlignment="1" applyProtection="1">
      <alignment horizontal="center" vertical="center"/>
    </xf>
    <xf numFmtId="1" fontId="90" fillId="3" borderId="0" xfId="0" applyNumberFormat="1" applyFont="1" applyFill="1" applyBorder="1" applyProtection="1"/>
    <xf numFmtId="0" fontId="90" fillId="20" borderId="0" xfId="0" applyFont="1" applyFill="1" applyBorder="1"/>
    <xf numFmtId="0" fontId="103" fillId="20" borderId="0" xfId="0" applyFont="1" applyFill="1" applyBorder="1" applyAlignment="1">
      <alignment horizontal="left"/>
    </xf>
    <xf numFmtId="2" fontId="90" fillId="20" borderId="0" xfId="0" applyNumberFormat="1" applyFont="1" applyFill="1" applyBorder="1" applyAlignment="1">
      <alignment vertical="center"/>
    </xf>
    <xf numFmtId="0" fontId="101" fillId="3" borderId="0" xfId="0" applyFont="1" applyFill="1" applyBorder="1" applyProtection="1"/>
    <xf numFmtId="14" fontId="11" fillId="0" borderId="16" xfId="0" applyNumberFormat="1" applyFont="1" applyFill="1" applyBorder="1" applyAlignment="1">
      <alignment horizontal="center" vertical="center"/>
    </xf>
    <xf numFmtId="10" fontId="105" fillId="20" borderId="0" xfId="0" applyNumberFormat="1" applyFont="1" applyFill="1" applyAlignment="1">
      <alignment vertical="center"/>
    </xf>
    <xf numFmtId="0" fontId="34" fillId="33" borderId="1" xfId="0" applyFont="1" applyFill="1" applyBorder="1" applyAlignment="1">
      <alignment horizontal="center" vertical="center"/>
    </xf>
    <xf numFmtId="0" fontId="111" fillId="3" borderId="0" xfId="0" applyFont="1" applyFill="1" applyBorder="1" applyProtection="1"/>
    <xf numFmtId="0" fontId="98" fillId="3" borderId="0" xfId="0" applyFont="1" applyFill="1" applyBorder="1" applyAlignment="1" applyProtection="1">
      <alignment horizontal="left" indent="1"/>
    </xf>
    <xf numFmtId="0" fontId="69" fillId="0" borderId="19" xfId="0" applyFont="1" applyFill="1" applyBorder="1" applyAlignment="1">
      <alignment horizontal="left"/>
    </xf>
    <xf numFmtId="0" fontId="21" fillId="0" borderId="2" xfId="0" applyFont="1" applyFill="1" applyBorder="1" applyAlignment="1">
      <alignment horizontal="left"/>
    </xf>
    <xf numFmtId="0" fontId="69" fillId="0" borderId="62" xfId="0" applyFont="1" applyFill="1" applyBorder="1" applyAlignment="1">
      <alignment horizontal="left"/>
    </xf>
    <xf numFmtId="0" fontId="21" fillId="0" borderId="63" xfId="0" applyFont="1" applyFill="1" applyBorder="1" applyAlignment="1">
      <alignment horizontal="left"/>
    </xf>
    <xf numFmtId="0" fontId="88" fillId="0" borderId="0" xfId="0" applyFont="1" applyFill="1"/>
    <xf numFmtId="0" fontId="21" fillId="4" borderId="0" xfId="0" applyFont="1" applyFill="1" applyBorder="1" applyProtection="1"/>
    <xf numFmtId="0" fontId="21" fillId="6" borderId="0" xfId="0" applyFont="1" applyFill="1" applyBorder="1" applyProtection="1"/>
    <xf numFmtId="0" fontId="6" fillId="3" borderId="0" xfId="0" applyFont="1" applyFill="1" applyBorder="1" applyAlignment="1" applyProtection="1">
      <alignment horizontal="left" vertical="center" wrapText="1"/>
    </xf>
    <xf numFmtId="0" fontId="29" fillId="3" borderId="0" xfId="0" applyFont="1" applyFill="1" applyBorder="1" applyAlignment="1" applyProtection="1">
      <alignment horizontal="right"/>
    </xf>
    <xf numFmtId="0" fontId="6" fillId="3" borderId="0" xfId="0" applyFont="1" applyFill="1" applyBorder="1" applyAlignment="1" applyProtection="1">
      <alignment horizontal="center"/>
    </xf>
    <xf numFmtId="0" fontId="6" fillId="8" borderId="7" xfId="0" applyNumberFormat="1" applyFont="1" applyFill="1" applyBorder="1" applyAlignment="1" applyProtection="1">
      <alignment horizontal="center" vertical="center" wrapText="1"/>
    </xf>
    <xf numFmtId="0" fontId="6" fillId="8" borderId="7" xfId="0" applyFont="1" applyFill="1" applyBorder="1" applyAlignment="1" applyProtection="1">
      <alignment horizontal="center" vertical="center" wrapText="1"/>
    </xf>
    <xf numFmtId="168" fontId="6" fillId="8" borderId="20" xfId="0" applyNumberFormat="1" applyFont="1" applyFill="1" applyBorder="1" applyAlignment="1" applyProtection="1">
      <alignment vertical="center" wrapText="1"/>
    </xf>
    <xf numFmtId="166" fontId="6" fillId="11" borderId="7" xfId="0" applyNumberFormat="1" applyFont="1" applyFill="1" applyBorder="1" applyAlignment="1" applyProtection="1">
      <alignment horizontal="right" vertical="center" wrapText="1"/>
    </xf>
    <xf numFmtId="0" fontId="11" fillId="3" borderId="0" xfId="0" applyFont="1" applyFill="1" applyBorder="1" applyAlignment="1" applyProtection="1">
      <alignment horizontal="right"/>
    </xf>
    <xf numFmtId="0" fontId="32" fillId="3" borderId="0" xfId="0" applyFont="1" applyFill="1" applyBorder="1" applyAlignment="1" applyProtection="1">
      <alignment horizontal="left" vertical="center" indent="3"/>
    </xf>
    <xf numFmtId="168" fontId="6" fillId="0" borderId="7" xfId="0" applyNumberFormat="1" applyFont="1" applyFill="1" applyBorder="1" applyAlignment="1" applyProtection="1">
      <alignment horizontal="right" vertical="center" wrapText="1"/>
    </xf>
    <xf numFmtId="4" fontId="6" fillId="12" borderId="20" xfId="0" applyNumberFormat="1" applyFont="1" applyFill="1" applyBorder="1" applyAlignment="1" applyProtection="1">
      <alignment horizontal="right" vertical="center"/>
    </xf>
    <xf numFmtId="0" fontId="6" fillId="3" borderId="0" xfId="0" applyFont="1" applyFill="1" applyBorder="1" applyAlignment="1" applyProtection="1">
      <alignment horizontal="left"/>
    </xf>
    <xf numFmtId="4" fontId="12" fillId="9" borderId="1" xfId="0" applyNumberFormat="1" applyFont="1" applyFill="1" applyBorder="1" applyAlignment="1" applyProtection="1">
      <alignment horizontal="right"/>
    </xf>
    <xf numFmtId="0" fontId="15" fillId="3" borderId="0" xfId="0" applyNumberFormat="1" applyFont="1" applyFill="1" applyBorder="1" applyAlignment="1" applyProtection="1">
      <alignment horizontal="right" vertical="center" wrapText="1"/>
    </xf>
    <xf numFmtId="0" fontId="55" fillId="20" borderId="0" xfId="0" applyFont="1" applyFill="1" applyBorder="1" applyProtection="1"/>
    <xf numFmtId="0" fontId="76" fillId="20" borderId="0" xfId="0" applyFont="1" applyFill="1" applyBorder="1" applyProtection="1"/>
    <xf numFmtId="0" fontId="80" fillId="20" borderId="0" xfId="0" applyFont="1" applyFill="1" applyBorder="1" applyProtection="1"/>
    <xf numFmtId="0" fontId="11" fillId="20" borderId="0" xfId="0" applyFont="1" applyFill="1" applyBorder="1" applyProtection="1"/>
    <xf numFmtId="0" fontId="6" fillId="20" borderId="0" xfId="0" applyFont="1" applyFill="1" applyBorder="1" applyProtection="1"/>
    <xf numFmtId="14" fontId="11" fillId="33" borderId="16" xfId="0" applyNumberFormat="1" applyFont="1" applyFill="1" applyBorder="1" applyAlignment="1">
      <alignment horizontal="center" vertical="center"/>
    </xf>
    <xf numFmtId="0" fontId="97" fillId="3" borderId="0" xfId="0" applyFont="1" applyFill="1"/>
    <xf numFmtId="0" fontId="95" fillId="3" borderId="0" xfId="0" applyFont="1" applyFill="1" applyBorder="1" applyAlignment="1" applyProtection="1">
      <alignment vertical="top" wrapText="1"/>
    </xf>
    <xf numFmtId="0" fontId="95" fillId="3" borderId="0" xfId="0" applyFont="1" applyFill="1"/>
    <xf numFmtId="0" fontId="115" fillId="3" borderId="0" xfId="0" applyFont="1" applyFill="1"/>
    <xf numFmtId="0" fontId="120" fillId="3" borderId="0" xfId="0" applyFont="1" applyFill="1" applyBorder="1" applyAlignment="1" applyProtection="1">
      <alignment horizontal="left" vertical="center" indent="2"/>
    </xf>
    <xf numFmtId="0" fontId="28" fillId="3" borderId="0" xfId="0" applyFont="1" applyFill="1" applyBorder="1" applyAlignment="1" applyProtection="1">
      <alignment vertical="center" wrapText="1"/>
    </xf>
    <xf numFmtId="0" fontId="121" fillId="3" borderId="0" xfId="0" applyFont="1" applyFill="1" applyBorder="1" applyAlignment="1" applyProtection="1">
      <alignment horizontal="left" vertical="center"/>
    </xf>
    <xf numFmtId="0" fontId="121" fillId="3" borderId="0" xfId="0" applyFont="1" applyFill="1" applyBorder="1" applyProtection="1"/>
    <xf numFmtId="4" fontId="6" fillId="27" borderId="7" xfId="0" applyNumberFormat="1" applyFont="1" applyFill="1" applyBorder="1" applyAlignment="1" applyProtection="1">
      <alignment horizontal="center" vertical="center"/>
    </xf>
    <xf numFmtId="4" fontId="21" fillId="13" borderId="16" xfId="0" applyNumberFormat="1" applyFont="1" applyFill="1" applyBorder="1" applyAlignment="1" applyProtection="1">
      <alignment horizontal="center" vertical="center"/>
    </xf>
    <xf numFmtId="0" fontId="124" fillId="3" borderId="0" xfId="0" applyFont="1" applyFill="1" applyBorder="1" applyProtection="1"/>
    <xf numFmtId="4" fontId="21" fillId="13" borderId="20" xfId="0" applyNumberFormat="1" applyFont="1" applyFill="1" applyBorder="1" applyAlignment="1" applyProtection="1">
      <alignment horizontal="center" vertical="center"/>
    </xf>
    <xf numFmtId="4" fontId="21" fillId="13" borderId="7" xfId="0" applyNumberFormat="1" applyFont="1" applyFill="1" applyBorder="1" applyAlignment="1" applyProtection="1">
      <alignment horizontal="center" vertical="center"/>
    </xf>
    <xf numFmtId="4" fontId="0" fillId="3" borderId="0" xfId="0" applyNumberFormat="1" applyFill="1" applyBorder="1" applyProtection="1"/>
    <xf numFmtId="4" fontId="21" fillId="13" borderId="1" xfId="0" applyNumberFormat="1" applyFont="1" applyFill="1" applyBorder="1" applyAlignment="1" applyProtection="1">
      <alignment horizontal="center" vertical="center"/>
    </xf>
    <xf numFmtId="4" fontId="0" fillId="3" borderId="0" xfId="0" applyNumberFormat="1" applyFill="1" applyBorder="1" applyAlignment="1" applyProtection="1">
      <alignment horizontal="center"/>
    </xf>
    <xf numFmtId="4" fontId="13" fillId="13" borderId="19" xfId="0" applyNumberFormat="1" applyFont="1" applyFill="1" applyBorder="1" applyAlignment="1" applyProtection="1">
      <alignment horizontal="right" vertical="center"/>
    </xf>
    <xf numFmtId="4" fontId="11" fillId="13" borderId="30" xfId="0" applyNumberFormat="1" applyFont="1" applyFill="1" applyBorder="1" applyAlignment="1" applyProtection="1">
      <alignment horizontal="right" vertical="center" wrapText="1"/>
    </xf>
    <xf numFmtId="4" fontId="5" fillId="0" borderId="30" xfId="0" applyNumberFormat="1" applyFont="1" applyFill="1" applyBorder="1" applyAlignment="1" applyProtection="1">
      <alignment horizontal="right" vertical="center" wrapText="1"/>
    </xf>
    <xf numFmtId="0" fontId="124" fillId="0" borderId="0" xfId="0" applyFont="1"/>
    <xf numFmtId="0" fontId="89" fillId="3" borderId="21" xfId="0" applyFont="1" applyFill="1" applyBorder="1" applyAlignment="1" applyProtection="1">
      <alignment horizontal="right"/>
    </xf>
    <xf numFmtId="0" fontId="127" fillId="20" borderId="0" xfId="0" applyFont="1" applyFill="1" applyBorder="1" applyAlignment="1" applyProtection="1">
      <alignment vertical="top" wrapText="1"/>
    </xf>
    <xf numFmtId="0" fontId="127" fillId="20" borderId="0" xfId="0" applyFont="1" applyFill="1" applyBorder="1" applyAlignment="1" applyProtection="1">
      <alignment vertical="center" wrapText="1"/>
    </xf>
    <xf numFmtId="0" fontId="94" fillId="3" borderId="0" xfId="0" applyFont="1" applyFill="1" applyBorder="1" applyAlignment="1">
      <alignment horizontal="right" vertical="top"/>
    </xf>
    <xf numFmtId="0" fontId="95" fillId="3" borderId="0" xfId="0" applyFont="1" applyFill="1" applyBorder="1" applyAlignment="1">
      <alignment horizontal="right"/>
    </xf>
    <xf numFmtId="0" fontId="90" fillId="20" borderId="0" xfId="0" applyFont="1" applyFill="1" applyBorder="1" applyAlignment="1">
      <alignment horizontal="right"/>
    </xf>
    <xf numFmtId="0" fontId="94" fillId="3" borderId="0" xfId="0" applyFont="1" applyFill="1" applyBorder="1" applyAlignment="1">
      <alignment horizontal="right"/>
    </xf>
    <xf numFmtId="0" fontId="21" fillId="8" borderId="20" xfId="0" applyFont="1" applyFill="1" applyBorder="1" applyAlignment="1" applyProtection="1">
      <alignment horizontal="left" vertical="center"/>
    </xf>
    <xf numFmtId="0" fontId="132" fillId="0" borderId="0" xfId="0" applyFont="1" applyFill="1"/>
    <xf numFmtId="0" fontId="69" fillId="9" borderId="2" xfId="0" applyFont="1" applyFill="1" applyBorder="1" applyAlignment="1">
      <alignment horizontal="left"/>
    </xf>
    <xf numFmtId="0" fontId="0" fillId="0" borderId="24" xfId="0" applyFont="1" applyBorder="1"/>
    <xf numFmtId="0" fontId="69" fillId="33" borderId="19" xfId="0" applyFont="1" applyFill="1" applyBorder="1" applyAlignment="1">
      <alignment horizontal="left"/>
    </xf>
    <xf numFmtId="0" fontId="0" fillId="37" borderId="0" xfId="0" applyFont="1" applyFill="1" applyAlignment="1">
      <alignment horizontal="left" vertical="center"/>
    </xf>
    <xf numFmtId="0" fontId="69" fillId="0" borderId="16" xfId="0" applyFont="1" applyFill="1" applyBorder="1" applyAlignment="1">
      <alignment horizontal="left"/>
    </xf>
    <xf numFmtId="0" fontId="34" fillId="3" borderId="0" xfId="0" applyFont="1" applyFill="1"/>
    <xf numFmtId="0" fontId="6" fillId="3" borderId="0" xfId="0" applyFont="1" applyFill="1" applyBorder="1" applyAlignment="1" applyProtection="1">
      <alignment horizontal="left" vertical="top"/>
    </xf>
    <xf numFmtId="0" fontId="136" fillId="0" borderId="0" xfId="0" applyFont="1"/>
    <xf numFmtId="0" fontId="137" fillId="22" borderId="24" xfId="0" applyFont="1" applyFill="1" applyBorder="1" applyAlignment="1">
      <alignment horizontal="center" vertical="center"/>
    </xf>
    <xf numFmtId="9" fontId="136" fillId="0" borderId="0" xfId="0" applyNumberFormat="1" applyFont="1"/>
    <xf numFmtId="0" fontId="83" fillId="20" borderId="0" xfId="0" applyFont="1" applyFill="1" applyBorder="1" applyAlignment="1" applyProtection="1">
      <alignment horizontal="left" vertical="top" wrapText="1" indent="2"/>
    </xf>
    <xf numFmtId="0" fontId="0" fillId="0" borderId="0" xfId="0" applyFont="1"/>
    <xf numFmtId="0" fontId="0" fillId="0" borderId="0" xfId="0" applyFont="1" applyFill="1"/>
    <xf numFmtId="0" fontId="140" fillId="0" borderId="0" xfId="0" applyFont="1"/>
    <xf numFmtId="0" fontId="95" fillId="3" borderId="0" xfId="0" applyFont="1" applyFill="1" applyBorder="1" applyAlignment="1" applyProtection="1">
      <alignment horizontal="left" vertical="center" wrapText="1"/>
    </xf>
    <xf numFmtId="0" fontId="83" fillId="20" borderId="0" xfId="0" applyFont="1" applyFill="1" applyBorder="1" applyAlignment="1" applyProtection="1">
      <alignment horizontal="left" vertical="top" wrapText="1" indent="2"/>
    </xf>
    <xf numFmtId="0" fontId="6" fillId="3" borderId="0" xfId="0" applyFont="1" applyFill="1" applyBorder="1" applyAlignment="1" applyProtection="1">
      <alignment horizontal="right" vertical="top"/>
    </xf>
    <xf numFmtId="0" fontId="119" fillId="3" borderId="0" xfId="0" applyFont="1" applyFill="1" applyBorder="1" applyAlignment="1" applyProtection="1">
      <alignment vertical="center" wrapText="1"/>
    </xf>
    <xf numFmtId="0" fontId="119" fillId="3" borderId="0" xfId="0" applyFont="1" applyFill="1" applyBorder="1" applyAlignment="1" applyProtection="1">
      <alignment vertical="center"/>
    </xf>
    <xf numFmtId="0" fontId="104" fillId="3" borderId="0" xfId="0" applyFont="1" applyFill="1" applyBorder="1" applyAlignment="1" applyProtection="1">
      <alignment vertical="center"/>
    </xf>
    <xf numFmtId="0" fontId="119" fillId="3" borderId="0" xfId="0" applyFont="1" applyFill="1" applyBorder="1" applyAlignment="1" applyProtection="1">
      <alignment vertical="top" wrapText="1"/>
    </xf>
    <xf numFmtId="0" fontId="143" fillId="3" borderId="0" xfId="0" applyFont="1" applyFill="1" applyBorder="1" applyAlignment="1" applyProtection="1">
      <alignment horizontal="left" vertical="center" indent="2"/>
    </xf>
    <xf numFmtId="0" fontId="119" fillId="3" borderId="0" xfId="0" applyFont="1" applyFill="1" applyBorder="1" applyAlignment="1" applyProtection="1">
      <alignment horizontal="left" vertical="top" indent="5"/>
    </xf>
    <xf numFmtId="0" fontId="119" fillId="20" borderId="0" xfId="0" applyFont="1" applyFill="1" applyBorder="1" applyAlignment="1" applyProtection="1">
      <alignment vertical="top" wrapText="1"/>
    </xf>
    <xf numFmtId="0" fontId="145" fillId="4" borderId="0" xfId="0" applyFont="1" applyFill="1" applyBorder="1" applyAlignment="1" applyProtection="1">
      <alignment vertical="center"/>
    </xf>
    <xf numFmtId="4" fontId="6" fillId="9" borderId="1" xfId="0" applyNumberFormat="1" applyFont="1" applyFill="1" applyBorder="1" applyAlignment="1" applyProtection="1">
      <alignment horizontal="right"/>
    </xf>
    <xf numFmtId="0" fontId="95" fillId="3" borderId="0" xfId="0" applyFont="1" applyFill="1" applyBorder="1" applyAlignment="1" applyProtection="1">
      <alignment horizontal="left" vertical="center" wrapText="1"/>
    </xf>
    <xf numFmtId="0" fontId="119" fillId="3" borderId="0" xfId="0" applyFont="1" applyFill="1" applyBorder="1" applyAlignment="1" applyProtection="1">
      <alignment vertical="top" wrapText="1"/>
    </xf>
    <xf numFmtId="4" fontId="12" fillId="12" borderId="7" xfId="0" applyNumberFormat="1" applyFont="1" applyFill="1" applyBorder="1" applyAlignment="1" applyProtection="1">
      <alignment horizontal="right" vertical="center"/>
    </xf>
    <xf numFmtId="0" fontId="83" fillId="20" borderId="0" xfId="0" applyFont="1" applyFill="1" applyBorder="1" applyAlignment="1" applyProtection="1">
      <alignment vertical="top" wrapText="1"/>
    </xf>
    <xf numFmtId="0" fontId="6" fillId="8" borderId="7" xfId="0" applyFont="1" applyFill="1" applyBorder="1" applyAlignment="1" applyProtection="1">
      <alignment horizontal="left" vertical="center" wrapText="1"/>
    </xf>
    <xf numFmtId="0" fontId="20" fillId="18" borderId="102" xfId="0" applyFont="1" applyFill="1" applyBorder="1" applyAlignment="1" applyProtection="1">
      <alignment horizontal="center" vertical="center" wrapText="1"/>
    </xf>
    <xf numFmtId="0" fontId="67" fillId="14" borderId="103" xfId="0" applyFont="1" applyFill="1" applyBorder="1" applyAlignment="1" applyProtection="1">
      <alignment horizontal="center" vertical="center" wrapText="1"/>
    </xf>
    <xf numFmtId="4" fontId="6" fillId="12" borderId="20" xfId="0" applyNumberFormat="1" applyFont="1" applyFill="1" applyBorder="1" applyAlignment="1" applyProtection="1">
      <alignment horizontal="right" vertical="center"/>
    </xf>
    <xf numFmtId="0" fontId="23" fillId="4" borderId="0" xfId="0" applyFont="1" applyFill="1" applyBorder="1" applyAlignment="1" applyProtection="1">
      <alignment vertical="center"/>
    </xf>
    <xf numFmtId="0" fontId="118" fillId="3" borderId="0" xfId="0" applyFont="1" applyFill="1" applyBorder="1" applyAlignment="1" applyProtection="1">
      <alignment vertical="center" wrapText="1"/>
    </xf>
    <xf numFmtId="0" fontId="95" fillId="20" borderId="0" xfId="0" applyFont="1" applyFill="1" applyBorder="1" applyAlignment="1" applyProtection="1">
      <alignment vertical="top" wrapText="1"/>
    </xf>
    <xf numFmtId="0" fontId="147" fillId="25" borderId="0" xfId="0" applyFont="1" applyFill="1"/>
    <xf numFmtId="1" fontId="0" fillId="0" borderId="24" xfId="0" applyNumberFormat="1" applyFont="1" applyBorder="1"/>
    <xf numFmtId="0" fontId="0" fillId="0" borderId="90" xfId="0" applyFont="1" applyBorder="1" applyAlignment="1">
      <alignment horizontal="left"/>
    </xf>
    <xf numFmtId="0" fontId="0" fillId="0" borderId="95" xfId="0" applyFont="1" applyBorder="1"/>
    <xf numFmtId="0" fontId="0" fillId="0" borderId="90" xfId="0" applyFont="1" applyBorder="1"/>
    <xf numFmtId="0" fontId="0" fillId="0" borderId="96" xfId="0" applyFont="1" applyBorder="1"/>
    <xf numFmtId="0" fontId="0" fillId="0" borderId="91" xfId="0" applyFont="1" applyBorder="1" applyAlignment="1">
      <alignment horizontal="left"/>
    </xf>
    <xf numFmtId="0" fontId="0" fillId="0" borderId="91" xfId="0" applyFont="1" applyBorder="1"/>
    <xf numFmtId="0" fontId="0" fillId="0" borderId="0" xfId="0" applyFont="1" applyBorder="1"/>
    <xf numFmtId="9" fontId="0" fillId="0" borderId="0" xfId="0" applyNumberFormat="1" applyFont="1"/>
    <xf numFmtId="2" fontId="0" fillId="0" borderId="0" xfId="0" applyNumberFormat="1" applyFont="1" applyFill="1" applyBorder="1"/>
    <xf numFmtId="2" fontId="0" fillId="0" borderId="0" xfId="0" applyNumberFormat="1" applyFont="1" applyFill="1" applyBorder="1" applyAlignment="1">
      <alignment horizontal="right"/>
    </xf>
    <xf numFmtId="0" fontId="0" fillId="0" borderId="26" xfId="0" applyFont="1" applyBorder="1"/>
    <xf numFmtId="0" fontId="0" fillId="0" borderId="0" xfId="0" applyFont="1" applyFill="1" applyBorder="1"/>
    <xf numFmtId="0" fontId="0" fillId="0" borderId="88" xfId="0" applyFont="1" applyBorder="1"/>
    <xf numFmtId="0" fontId="0" fillId="0" borderId="94" xfId="0" applyFont="1" applyBorder="1"/>
    <xf numFmtId="0" fontId="125" fillId="0" borderId="24" xfId="0" applyNumberFormat="1" applyFont="1" applyFill="1" applyBorder="1" applyAlignment="1" applyProtection="1">
      <alignment horizontal="left"/>
    </xf>
    <xf numFmtId="2" fontId="125" fillId="0" borderId="24" xfId="0" applyNumberFormat="1" applyFont="1" applyFill="1" applyBorder="1" applyAlignment="1" applyProtection="1">
      <alignment horizontal="left"/>
    </xf>
    <xf numFmtId="0" fontId="125" fillId="0" borderId="24" xfId="0" applyFont="1" applyFill="1" applyBorder="1" applyAlignment="1" applyProtection="1">
      <alignment horizontal="left"/>
    </xf>
    <xf numFmtId="0" fontId="125" fillId="0" borderId="0" xfId="0" applyFont="1" applyFill="1" applyBorder="1" applyProtection="1"/>
    <xf numFmtId="0" fontId="0" fillId="33" borderId="24" xfId="0" applyFont="1" applyFill="1" applyBorder="1"/>
    <xf numFmtId="0" fontId="125" fillId="0" borderId="0" xfId="0" applyNumberFormat="1" applyFont="1" applyFill="1" applyBorder="1" applyAlignment="1" applyProtection="1">
      <alignment horizontal="left"/>
    </xf>
    <xf numFmtId="0" fontId="125" fillId="0" borderId="104" xfId="0" applyFont="1" applyFill="1" applyBorder="1" applyProtection="1"/>
    <xf numFmtId="0" fontId="125" fillId="0" borderId="105" xfId="0" applyFont="1" applyFill="1" applyBorder="1" applyProtection="1"/>
    <xf numFmtId="0" fontId="125" fillId="0" borderId="106" xfId="0" applyFont="1" applyFill="1" applyBorder="1" applyProtection="1"/>
    <xf numFmtId="0" fontId="125" fillId="0" borderId="0" xfId="0" applyFont="1" applyFill="1" applyBorder="1" applyAlignment="1" applyProtection="1">
      <alignment vertical="center"/>
    </xf>
    <xf numFmtId="4" fontId="0" fillId="0" borderId="24" xfId="0" applyNumberFormat="1" applyFont="1" applyFill="1" applyBorder="1"/>
    <xf numFmtId="2" fontId="0" fillId="0" borderId="24" xfId="0" applyNumberFormat="1" applyFont="1" applyBorder="1"/>
    <xf numFmtId="170" fontId="0" fillId="0" borderId="24" xfId="0" applyNumberFormat="1" applyFont="1" applyBorder="1"/>
    <xf numFmtId="0" fontId="150" fillId="19" borderId="24" xfId="0" applyFont="1" applyFill="1" applyBorder="1" applyAlignment="1">
      <alignment horizontal="right"/>
    </xf>
    <xf numFmtId="10" fontId="150" fillId="19" borderId="24" xfId="0" applyNumberFormat="1" applyFont="1" applyFill="1" applyBorder="1" applyAlignment="1">
      <alignment horizontal="right"/>
    </xf>
    <xf numFmtId="170" fontId="0" fillId="0" borderId="0" xfId="0" applyNumberFormat="1" applyFont="1"/>
    <xf numFmtId="0" fontId="150" fillId="32" borderId="24" xfId="0" applyFont="1" applyFill="1" applyBorder="1" applyAlignment="1">
      <alignment horizontal="right"/>
    </xf>
    <xf numFmtId="10" fontId="150" fillId="32" borderId="24" xfId="0" applyNumberFormat="1" applyFont="1" applyFill="1" applyBorder="1" applyAlignment="1">
      <alignment horizontal="right"/>
    </xf>
    <xf numFmtId="0" fontId="125" fillId="0" borderId="0" xfId="0" applyFont="1" applyFill="1" applyBorder="1" applyAlignment="1" applyProtection="1">
      <alignment horizontal="center" vertical="center"/>
    </xf>
    <xf numFmtId="0" fontId="125" fillId="29" borderId="0" xfId="0" applyFont="1" applyFill="1" applyBorder="1" applyAlignment="1" applyProtection="1">
      <alignment horizontal="center" vertical="center"/>
    </xf>
    <xf numFmtId="0" fontId="0" fillId="29" borderId="0" xfId="0" applyFont="1" applyFill="1"/>
    <xf numFmtId="0" fontId="125" fillId="28" borderId="0" xfId="0" applyFont="1" applyFill="1" applyBorder="1" applyAlignment="1" applyProtection="1">
      <alignment horizontal="center"/>
    </xf>
    <xf numFmtId="0" fontId="0" fillId="28" borderId="0" xfId="0" applyFont="1" applyFill="1"/>
    <xf numFmtId="0" fontId="125" fillId="0" borderId="0" xfId="0" applyFont="1" applyFill="1" applyBorder="1" applyAlignment="1" applyProtection="1">
      <alignment horizontal="center"/>
    </xf>
    <xf numFmtId="166" fontId="125" fillId="0" borderId="25" xfId="0" applyNumberFormat="1" applyFont="1" applyFill="1" applyBorder="1" applyAlignment="1" applyProtection="1">
      <alignment horizontal="left" vertical="center"/>
    </xf>
    <xf numFmtId="166" fontId="125" fillId="0" borderId="25" xfId="0" applyNumberFormat="1" applyFont="1" applyFill="1" applyBorder="1" applyAlignment="1" applyProtection="1">
      <alignment horizontal="right" vertical="center"/>
    </xf>
    <xf numFmtId="168" fontId="125" fillId="0" borderId="25" xfId="0" applyNumberFormat="1" applyFont="1" applyFill="1" applyBorder="1" applyAlignment="1" applyProtection="1">
      <alignment horizontal="right" vertical="center"/>
    </xf>
    <xf numFmtId="166" fontId="125" fillId="0" borderId="24" xfId="0" applyNumberFormat="1" applyFont="1" applyFill="1" applyBorder="1" applyAlignment="1" applyProtection="1">
      <alignment horizontal="right" vertical="center"/>
    </xf>
    <xf numFmtId="4" fontId="125" fillId="0" borderId="24" xfId="0" applyNumberFormat="1" applyFont="1" applyFill="1" applyBorder="1" applyAlignment="1" applyProtection="1">
      <alignment horizontal="right"/>
    </xf>
    <xf numFmtId="0" fontId="151" fillId="0" borderId="0" xfId="0" applyFont="1" applyFill="1"/>
    <xf numFmtId="0" fontId="125" fillId="0" borderId="16" xfId="0" applyFont="1" applyFill="1" applyBorder="1" applyAlignment="1"/>
    <xf numFmtId="2" fontId="125" fillId="0" borderId="16" xfId="0" applyNumberFormat="1" applyFont="1" applyFill="1" applyBorder="1" applyAlignment="1"/>
    <xf numFmtId="2" fontId="125" fillId="0" borderId="1" xfId="0" applyNumberFormat="1" applyFont="1" applyFill="1" applyBorder="1" applyAlignment="1">
      <alignment horizontal="center"/>
    </xf>
    <xf numFmtId="4" fontId="125" fillId="0" borderId="27" xfId="0" applyNumberFormat="1" applyFont="1" applyFill="1" applyBorder="1" applyAlignment="1">
      <alignment horizontal="center"/>
    </xf>
    <xf numFmtId="0" fontId="125" fillId="33" borderId="16" xfId="0" applyFont="1" applyFill="1" applyBorder="1" applyAlignment="1"/>
    <xf numFmtId="4" fontId="125" fillId="33" borderId="27" xfId="0" applyNumberFormat="1" applyFont="1" applyFill="1" applyBorder="1" applyAlignment="1">
      <alignment horizontal="center"/>
    </xf>
    <xf numFmtId="0" fontId="125" fillId="0" borderId="24" xfId="0" applyNumberFormat="1" applyFont="1" applyFill="1" applyBorder="1" applyAlignment="1"/>
    <xf numFmtId="0" fontId="125" fillId="33" borderId="24" xfId="0" applyNumberFormat="1" applyFont="1" applyFill="1" applyBorder="1" applyAlignment="1"/>
    <xf numFmtId="0" fontId="140" fillId="0" borderId="0" xfId="0" applyFont="1" applyFill="1"/>
    <xf numFmtId="0" fontId="141" fillId="0" borderId="0" xfId="7" applyFont="1"/>
    <xf numFmtId="0" fontId="125" fillId="0" borderId="0" xfId="1" applyFont="1" applyBorder="1" applyAlignment="1" applyProtection="1">
      <alignment horizontal="left" vertical="center"/>
    </xf>
    <xf numFmtId="0" fontId="125" fillId="0" borderId="0" xfId="7" applyFont="1"/>
    <xf numFmtId="0" fontId="153" fillId="0" borderId="0" xfId="7" applyFont="1"/>
    <xf numFmtId="0" fontId="125" fillId="0" borderId="0" xfId="7" applyFont="1" applyBorder="1" applyAlignment="1">
      <alignment horizontal="center" vertical="center" wrapText="1"/>
    </xf>
    <xf numFmtId="0" fontId="125" fillId="0" borderId="0" xfId="7" applyFont="1" applyAlignment="1">
      <alignment horizontal="left" indent="2"/>
    </xf>
    <xf numFmtId="0" fontId="125" fillId="41" borderId="0" xfId="7" applyFont="1" applyFill="1"/>
    <xf numFmtId="0" fontId="125" fillId="41" borderId="0" xfId="7" applyFont="1" applyFill="1" applyBorder="1" applyAlignment="1">
      <alignment horizontal="center" vertical="center" wrapText="1"/>
    </xf>
    <xf numFmtId="0" fontId="125" fillId="0" borderId="0" xfId="7" applyFont="1" applyFill="1"/>
    <xf numFmtId="0" fontId="155" fillId="0" borderId="0" xfId="7" applyFont="1"/>
    <xf numFmtId="0" fontId="154" fillId="41" borderId="0" xfId="7" applyFont="1" applyFill="1"/>
    <xf numFmtId="0" fontId="0" fillId="0" borderId="109" xfId="0" applyFont="1" applyBorder="1" applyAlignment="1">
      <alignment horizontal="left"/>
    </xf>
    <xf numFmtId="0" fontId="0" fillId="0" borderId="110" xfId="0" applyFont="1" applyBorder="1" applyAlignment="1">
      <alignment horizontal="left"/>
    </xf>
    <xf numFmtId="0" fontId="0" fillId="0" borderId="87" xfId="0" applyFont="1" applyBorder="1" applyAlignment="1">
      <alignment horizontal="left"/>
    </xf>
    <xf numFmtId="0" fontId="0" fillId="0" borderId="88" xfId="0" applyFont="1" applyBorder="1" applyAlignment="1">
      <alignment horizontal="left"/>
    </xf>
    <xf numFmtId="0" fontId="125" fillId="0" borderId="90" xfId="7" applyFont="1" applyFill="1" applyBorder="1"/>
    <xf numFmtId="0" fontId="0" fillId="0" borderId="113" xfId="0" applyFont="1" applyBorder="1"/>
    <xf numFmtId="168" fontId="125" fillId="0" borderId="0" xfId="0" applyNumberFormat="1" applyFont="1" applyFill="1" applyBorder="1" applyAlignment="1" applyProtection="1">
      <alignment horizontal="right" vertical="center"/>
    </xf>
    <xf numFmtId="0" fontId="0" fillId="0" borderId="112" xfId="0" applyFont="1" applyBorder="1"/>
    <xf numFmtId="0" fontId="125" fillId="0" borderId="0" xfId="7" applyFont="1" applyFill="1" applyBorder="1"/>
    <xf numFmtId="169" fontId="125" fillId="0" borderId="113" xfId="7" applyNumberFormat="1" applyFont="1" applyFill="1" applyBorder="1"/>
    <xf numFmtId="169" fontId="152" fillId="0" borderId="113" xfId="7" applyNumberFormat="1" applyFont="1" applyFill="1" applyBorder="1"/>
    <xf numFmtId="0" fontId="0" fillId="21" borderId="113" xfId="0" applyFont="1" applyFill="1" applyBorder="1" applyAlignment="1">
      <alignment horizontal="center" vertical="center"/>
    </xf>
    <xf numFmtId="0" fontId="156" fillId="25" borderId="0" xfId="0" applyFont="1" applyFill="1"/>
    <xf numFmtId="0" fontId="139" fillId="0" borderId="0" xfId="7" applyFont="1"/>
    <xf numFmtId="0" fontId="157" fillId="0" borderId="0" xfId="0" applyFont="1"/>
    <xf numFmtId="9" fontId="157" fillId="0" borderId="0" xfId="0" applyNumberFormat="1" applyFont="1"/>
    <xf numFmtId="0" fontId="158" fillId="25" borderId="0" xfId="0" applyFont="1" applyFill="1"/>
    <xf numFmtId="0" fontId="154" fillId="37" borderId="0" xfId="7" applyFont="1" applyFill="1"/>
    <xf numFmtId="0" fontId="125" fillId="37" borderId="0" xfId="7" applyFont="1" applyFill="1"/>
    <xf numFmtId="0" fontId="125" fillId="37" borderId="0" xfId="7" applyFont="1" applyFill="1" applyBorder="1" applyAlignment="1">
      <alignment horizontal="center" vertical="center" wrapText="1"/>
    </xf>
    <xf numFmtId="0" fontId="154" fillId="43" borderId="0" xfId="7" applyFont="1" applyFill="1"/>
    <xf numFmtId="0" fontId="125" fillId="43" borderId="0" xfId="7" applyFont="1" applyFill="1"/>
    <xf numFmtId="0" fontId="125" fillId="43" borderId="0" xfId="7" applyFont="1" applyFill="1" applyBorder="1" applyAlignment="1">
      <alignment horizontal="center" vertical="center" wrapText="1"/>
    </xf>
    <xf numFmtId="0" fontId="119" fillId="3" borderId="0" xfId="0" applyFont="1" applyFill="1" applyBorder="1" applyAlignment="1" applyProtection="1">
      <alignment horizontal="left" vertical="center" wrapText="1"/>
    </xf>
    <xf numFmtId="169" fontId="125" fillId="0" borderId="0" xfId="7" applyNumberFormat="1" applyFont="1" applyFill="1" applyBorder="1" applyAlignment="1">
      <alignment horizontal="right"/>
    </xf>
    <xf numFmtId="169" fontId="125" fillId="0" borderId="0" xfId="7" applyNumberFormat="1" applyFont="1" applyFill="1" applyBorder="1"/>
    <xf numFmtId="0" fontId="0" fillId="0" borderId="114" xfId="0" applyFont="1" applyFill="1" applyBorder="1"/>
    <xf numFmtId="0" fontId="0" fillId="0" borderId="105" xfId="0" applyFont="1" applyFill="1" applyBorder="1"/>
    <xf numFmtId="0" fontId="148" fillId="0" borderId="0" xfId="0" applyFont="1"/>
    <xf numFmtId="0" fontId="142" fillId="0" borderId="0" xfId="0" applyFont="1"/>
    <xf numFmtId="0" fontId="160" fillId="0" borderId="0" xfId="7" applyFont="1"/>
    <xf numFmtId="0" fontId="154" fillId="38" borderId="117" xfId="7" applyFont="1" applyFill="1" applyBorder="1" applyAlignment="1">
      <alignment horizontal="left" vertical="center"/>
    </xf>
    <xf numFmtId="0" fontId="148" fillId="38" borderId="114" xfId="0" applyFont="1" applyFill="1" applyBorder="1" applyAlignment="1">
      <alignment horizontal="left" vertical="center"/>
    </xf>
    <xf numFmtId="166" fontId="0" fillId="0" borderId="0" xfId="0" applyNumberFormat="1" applyFont="1"/>
    <xf numFmtId="0" fontId="148" fillId="21" borderId="113" xfId="0" applyFont="1" applyFill="1" applyBorder="1" applyAlignment="1">
      <alignment horizontal="center" vertical="center"/>
    </xf>
    <xf numFmtId="0" fontId="161" fillId="9" borderId="16" xfId="0" applyFont="1" applyFill="1" applyBorder="1" applyAlignment="1"/>
    <xf numFmtId="0" fontId="161" fillId="9" borderId="16" xfId="0" applyFont="1" applyFill="1" applyBorder="1" applyAlignment="1">
      <alignment horizontal="left"/>
    </xf>
    <xf numFmtId="2" fontId="125" fillId="9" borderId="1" xfId="0" applyNumberFormat="1" applyFont="1" applyFill="1" applyBorder="1" applyAlignment="1">
      <alignment horizontal="right"/>
    </xf>
    <xf numFmtId="2" fontId="125" fillId="0" borderId="16" xfId="0" applyNumberFormat="1" applyFont="1" applyFill="1" applyBorder="1" applyAlignment="1">
      <alignment horizontal="right" vertical="center"/>
    </xf>
    <xf numFmtId="0" fontId="154" fillId="21" borderId="24" xfId="0" applyFont="1" applyFill="1" applyBorder="1" applyAlignment="1" applyProtection="1">
      <alignment horizontal="center" vertical="center" wrapText="1"/>
    </xf>
    <xf numFmtId="0" fontId="148" fillId="37" borderId="0" xfId="0" applyFont="1" applyFill="1" applyAlignment="1">
      <alignment horizontal="left" vertical="center"/>
    </xf>
    <xf numFmtId="3" fontId="125" fillId="0" borderId="25" xfId="0" applyNumberFormat="1" applyFont="1" applyFill="1" applyBorder="1" applyAlignment="1" applyProtection="1">
      <alignment horizontal="left" vertical="center"/>
    </xf>
    <xf numFmtId="0" fontId="125" fillId="0" borderId="24" xfId="0" applyFont="1" applyFill="1" applyBorder="1" applyAlignment="1" applyProtection="1">
      <alignment horizontal="left" vertical="top" wrapText="1"/>
    </xf>
    <xf numFmtId="0" fontId="148" fillId="21" borderId="113" xfId="0" applyFont="1" applyFill="1" applyBorder="1" applyAlignment="1">
      <alignment horizontal="left" vertical="center"/>
    </xf>
    <xf numFmtId="0" fontId="0" fillId="21" borderId="113" xfId="0" applyFont="1" applyFill="1" applyBorder="1" applyAlignment="1">
      <alignment horizontal="left" vertical="center"/>
    </xf>
    <xf numFmtId="0" fontId="0" fillId="20" borderId="121" xfId="0" applyFont="1" applyFill="1" applyBorder="1"/>
    <xf numFmtId="0" fontId="154" fillId="38" borderId="125" xfId="7" applyFont="1" applyFill="1" applyBorder="1" applyAlignment="1">
      <alignment horizontal="left" vertical="center"/>
    </xf>
    <xf numFmtId="0" fontId="0" fillId="0" borderId="125" xfId="0" applyFont="1" applyBorder="1"/>
    <xf numFmtId="0" fontId="0" fillId="0" borderId="105" xfId="0" applyFont="1" applyBorder="1"/>
    <xf numFmtId="0" fontId="125" fillId="38" borderId="121" xfId="7" applyFont="1" applyFill="1" applyBorder="1" applyAlignment="1">
      <alignment horizontal="center" vertical="center"/>
    </xf>
    <xf numFmtId="0" fontId="0" fillId="0" borderId="119" xfId="0" applyFont="1" applyBorder="1"/>
    <xf numFmtId="0" fontId="152" fillId="0" borderId="0" xfId="7" applyFont="1"/>
    <xf numFmtId="4" fontId="6" fillId="12" borderId="20" xfId="0" applyNumberFormat="1" applyFont="1" applyFill="1" applyBorder="1" applyAlignment="1" applyProtection="1">
      <alignment horizontal="right" vertical="center"/>
    </xf>
    <xf numFmtId="0" fontId="0" fillId="0" borderId="0" xfId="0"/>
    <xf numFmtId="0" fontId="112" fillId="20" borderId="0" xfId="0" applyFont="1" applyFill="1" applyBorder="1" applyAlignment="1" applyProtection="1">
      <alignment horizontal="left" vertical="top" wrapText="1" indent="1"/>
    </xf>
    <xf numFmtId="0" fontId="163" fillId="42" borderId="0" xfId="0" applyFont="1" applyFill="1" applyBorder="1" applyAlignment="1" applyProtection="1">
      <alignment vertical="center"/>
    </xf>
    <xf numFmtId="0" fontId="164" fillId="0" borderId="0" xfId="0" applyFont="1" applyFill="1" applyBorder="1" applyAlignment="1" applyProtection="1">
      <alignment vertical="center"/>
    </xf>
    <xf numFmtId="0" fontId="0" fillId="0" borderId="0" xfId="0" applyFont="1" applyAlignment="1">
      <alignment horizontal="right"/>
    </xf>
    <xf numFmtId="3" fontId="0" fillId="0" borderId="121" xfId="0" applyNumberFormat="1" applyFont="1" applyFill="1" applyBorder="1" applyAlignment="1">
      <alignment horizontal="right"/>
    </xf>
    <xf numFmtId="0" fontId="0" fillId="0" borderId="121" xfId="0" applyFont="1" applyFill="1" applyBorder="1"/>
    <xf numFmtId="0" fontId="125" fillId="0" borderId="123" xfId="0" applyFont="1" applyFill="1" applyBorder="1" applyAlignment="1">
      <alignment vertical="center"/>
    </xf>
    <xf numFmtId="0" fontId="125" fillId="0" borderId="123" xfId="0" applyFont="1" applyFill="1" applyBorder="1" applyAlignment="1">
      <alignment horizontal="right" vertical="center"/>
    </xf>
    <xf numFmtId="0" fontId="137" fillId="0" borderId="0" xfId="0" applyFont="1" applyBorder="1"/>
    <xf numFmtId="3" fontId="137" fillId="0" borderId="0" xfId="0" applyNumberFormat="1" applyFont="1" applyBorder="1"/>
    <xf numFmtId="4" fontId="0" fillId="0" borderId="121" xfId="0" applyNumberFormat="1" applyFont="1" applyFill="1" applyBorder="1" applyAlignment="1">
      <alignment horizontal="right"/>
    </xf>
    <xf numFmtId="0" fontId="0" fillId="0" borderId="121" xfId="0" applyFont="1" applyFill="1" applyBorder="1" applyAlignment="1">
      <alignment vertical="center" wrapText="1"/>
    </xf>
    <xf numFmtId="3" fontId="0" fillId="0" borderId="121" xfId="0" applyNumberFormat="1" applyFont="1" applyFill="1" applyBorder="1"/>
    <xf numFmtId="3" fontId="0" fillId="0" borderId="0" xfId="0" applyNumberFormat="1" applyFont="1" applyBorder="1" applyAlignment="1">
      <alignment horizontal="right"/>
    </xf>
    <xf numFmtId="0" fontId="149" fillId="44" borderId="114" xfId="0" applyFont="1" applyFill="1" applyBorder="1" applyAlignment="1">
      <alignment horizontal="center" vertical="center" wrapText="1"/>
    </xf>
    <xf numFmtId="0" fontId="149" fillId="44" borderId="121" xfId="0" applyFont="1" applyFill="1" applyBorder="1" applyAlignment="1" applyProtection="1">
      <alignment horizontal="center" vertical="center" wrapText="1"/>
    </xf>
    <xf numFmtId="0" fontId="149" fillId="44" borderId="114" xfId="0" applyFont="1" applyFill="1" applyBorder="1" applyAlignment="1">
      <alignment horizontal="center" vertical="center" wrapText="1"/>
    </xf>
    <xf numFmtId="0" fontId="149" fillId="44" borderId="24" xfId="0" applyFont="1" applyFill="1" applyBorder="1" applyAlignment="1">
      <alignment horizontal="center" vertical="center"/>
    </xf>
    <xf numFmtId="0" fontId="137" fillId="22" borderId="113" xfId="0" applyFont="1" applyFill="1" applyBorder="1" applyAlignment="1">
      <alignment horizontal="center" vertical="center"/>
    </xf>
    <xf numFmtId="0" fontId="137" fillId="22" borderId="115" xfId="0" applyFont="1" applyFill="1" applyBorder="1"/>
    <xf numFmtId="0" fontId="166" fillId="37" borderId="0" xfId="7" applyFont="1" applyFill="1"/>
    <xf numFmtId="0" fontId="166" fillId="41" borderId="0" xfId="7" applyFont="1" applyFill="1"/>
    <xf numFmtId="0" fontId="166" fillId="43" borderId="0" xfId="7" applyFont="1" applyFill="1"/>
    <xf numFmtId="2" fontId="139" fillId="0" borderId="123" xfId="0" applyNumberFormat="1" applyFont="1" applyFill="1" applyBorder="1" applyProtection="1"/>
    <xf numFmtId="0" fontId="125" fillId="0" borderId="0" xfId="0" applyFont="1" applyFill="1" applyBorder="1" applyAlignment="1" applyProtection="1">
      <alignment horizontal="left"/>
    </xf>
    <xf numFmtId="2" fontId="125" fillId="0" borderId="0" xfId="0" applyNumberFormat="1" applyFont="1" applyFill="1" applyBorder="1" applyAlignment="1" applyProtection="1">
      <alignment horizontal="right" vertical="center"/>
    </xf>
    <xf numFmtId="0" fontId="125" fillId="0" borderId="0" xfId="0" applyNumberFormat="1" applyFont="1" applyFill="1" applyBorder="1" applyAlignment="1"/>
    <xf numFmtId="0" fontId="125" fillId="34" borderId="0" xfId="0" applyFont="1" applyFill="1" applyBorder="1" applyAlignment="1"/>
    <xf numFmtId="4" fontId="125" fillId="34" borderId="0" xfId="0" applyNumberFormat="1" applyFont="1" applyFill="1" applyBorder="1" applyAlignment="1">
      <alignment horizontal="center"/>
    </xf>
    <xf numFmtId="0" fontId="125" fillId="0" borderId="124" xfId="0" applyFont="1" applyFill="1" applyBorder="1" applyAlignment="1" applyProtection="1">
      <alignment horizontal="left" vertical="top" wrapText="1"/>
    </xf>
    <xf numFmtId="0" fontId="154" fillId="21" borderId="125" xfId="0" applyFont="1" applyFill="1" applyBorder="1" applyAlignment="1" applyProtection="1">
      <alignment horizontal="center" vertical="center" wrapText="1"/>
    </xf>
    <xf numFmtId="0" fontId="125" fillId="0" borderId="129" xfId="0" applyFont="1" applyFill="1" applyBorder="1" applyAlignment="1" applyProtection="1">
      <alignment horizontal="left" vertical="top" wrapText="1"/>
    </xf>
    <xf numFmtId="0" fontId="125" fillId="0" borderId="105" xfId="0" applyFont="1" applyFill="1" applyBorder="1" applyAlignment="1" applyProtection="1">
      <alignment horizontal="left" vertical="top" wrapText="1"/>
    </xf>
    <xf numFmtId="0" fontId="125" fillId="0" borderId="91" xfId="0" applyFont="1" applyFill="1" applyBorder="1" applyAlignment="1" applyProtection="1">
      <alignment horizontal="left" vertical="top" wrapText="1"/>
    </xf>
    <xf numFmtId="0" fontId="125" fillId="0" borderId="105" xfId="0" applyNumberFormat="1" applyFont="1" applyFill="1" applyBorder="1" applyAlignment="1" applyProtection="1">
      <alignment horizontal="left"/>
    </xf>
    <xf numFmtId="0" fontId="125" fillId="0" borderId="91" xfId="0" applyNumberFormat="1" applyFont="1" applyFill="1" applyBorder="1" applyAlignment="1" applyProtection="1">
      <alignment horizontal="left"/>
    </xf>
    <xf numFmtId="0" fontId="0" fillId="0" borderId="117" xfId="0" applyFont="1" applyBorder="1"/>
    <xf numFmtId="0" fontId="0" fillId="0" borderId="118" xfId="0" applyFont="1" applyBorder="1"/>
    <xf numFmtId="0" fontId="125" fillId="0" borderId="112" xfId="0" applyNumberFormat="1" applyFont="1" applyFill="1" applyBorder="1" applyProtection="1"/>
    <xf numFmtId="0" fontId="125" fillId="0" borderId="95" xfId="0" applyNumberFormat="1" applyFont="1" applyFill="1" applyBorder="1" applyProtection="1"/>
    <xf numFmtId="0" fontId="0" fillId="0" borderId="119" xfId="0" applyFont="1" applyBorder="1" applyAlignment="1">
      <alignment horizontal="left"/>
    </xf>
    <xf numFmtId="0" fontId="0" fillId="0" borderId="89" xfId="0" applyFont="1" applyBorder="1"/>
    <xf numFmtId="1" fontId="125" fillId="0" borderId="95" xfId="0" applyNumberFormat="1" applyFont="1" applyFill="1" applyBorder="1" applyProtection="1"/>
    <xf numFmtId="4" fontId="125" fillId="0" borderId="0" xfId="7" applyNumberFormat="1" applyFont="1"/>
    <xf numFmtId="0" fontId="0" fillId="20" borderId="128" xfId="0" applyFont="1" applyFill="1" applyBorder="1" applyAlignment="1">
      <alignment horizontal="center" vertical="center"/>
    </xf>
    <xf numFmtId="4" fontId="0" fillId="20" borderId="121" xfId="0" applyNumberFormat="1" applyFont="1" applyFill="1" applyBorder="1"/>
    <xf numFmtId="0" fontId="0" fillId="0" borderId="135" xfId="0" applyFont="1" applyBorder="1"/>
    <xf numFmtId="0" fontId="154" fillId="0" borderId="134" xfId="7" applyFont="1" applyFill="1" applyBorder="1" applyAlignment="1">
      <alignment horizontal="left" vertical="center"/>
    </xf>
    <xf numFmtId="0" fontId="148" fillId="0" borderId="105" xfId="0" applyFont="1" applyFill="1" applyBorder="1" applyAlignment="1">
      <alignment horizontal="left" vertical="center"/>
    </xf>
    <xf numFmtId="0" fontId="148" fillId="0" borderId="106" xfId="0" applyFont="1" applyFill="1" applyBorder="1" applyAlignment="1">
      <alignment horizontal="left" vertical="center"/>
    </xf>
    <xf numFmtId="165" fontId="0" fillId="0" borderId="135" xfId="0" applyNumberFormat="1" applyFont="1" applyBorder="1"/>
    <xf numFmtId="4" fontId="0" fillId="0" borderId="135" xfId="0" applyNumberFormat="1" applyFont="1" applyBorder="1"/>
    <xf numFmtId="0" fontId="144" fillId="45" borderId="135" xfId="0" applyFont="1" applyFill="1" applyBorder="1" applyAlignment="1" applyProtection="1">
      <alignment horizontal="center" vertical="center" wrapText="1"/>
    </xf>
    <xf numFmtId="0" fontId="68" fillId="45" borderId="135" xfId="0" applyFont="1" applyFill="1" applyBorder="1" applyAlignment="1" applyProtection="1">
      <alignment horizontal="center" vertical="top" wrapText="1"/>
    </xf>
    <xf numFmtId="0" fontId="68" fillId="45" borderId="135" xfId="0" applyFont="1" applyFill="1" applyBorder="1" applyAlignment="1" applyProtection="1">
      <alignment horizontal="center" vertical="center" wrapText="1"/>
    </xf>
    <xf numFmtId="0" fontId="68" fillId="22" borderId="135" xfId="0" applyFont="1" applyFill="1" applyBorder="1" applyAlignment="1" applyProtection="1">
      <alignment horizontal="center" vertical="center" wrapText="1"/>
    </xf>
    <xf numFmtId="4" fontId="0" fillId="20" borderId="106" xfId="0" applyNumberFormat="1" applyFont="1" applyFill="1" applyBorder="1"/>
    <xf numFmtId="4" fontId="0" fillId="20" borderId="121" xfId="0" applyNumberFormat="1" applyFont="1" applyFill="1" applyBorder="1" applyAlignment="1">
      <alignment horizontal="right"/>
    </xf>
    <xf numFmtId="4" fontId="139" fillId="0" borderId="25" xfId="0" applyNumberFormat="1" applyFont="1" applyFill="1" applyBorder="1" applyAlignment="1" applyProtection="1">
      <alignment horizontal="right" vertical="center"/>
    </xf>
    <xf numFmtId="4" fontId="139" fillId="0" borderId="24" xfId="0" applyNumberFormat="1" applyFont="1" applyFill="1" applyBorder="1" applyAlignment="1" applyProtection="1">
      <alignment horizontal="right" vertical="center"/>
    </xf>
    <xf numFmtId="4" fontId="139" fillId="0" borderId="113" xfId="7" applyNumberFormat="1" applyFont="1" applyFill="1" applyBorder="1"/>
    <xf numFmtId="4" fontId="139" fillId="0" borderId="135" xfId="0" applyNumberFormat="1" applyFont="1" applyFill="1" applyBorder="1" applyAlignment="1" applyProtection="1">
      <alignment horizontal="right" vertical="center"/>
    </xf>
    <xf numFmtId="4" fontId="125" fillId="0" borderId="25" xfId="0" applyNumberFormat="1" applyFont="1" applyFill="1" applyBorder="1" applyAlignment="1" applyProtection="1">
      <alignment horizontal="right" vertical="center"/>
    </xf>
    <xf numFmtId="4" fontId="125" fillId="0" borderId="24" xfId="0" applyNumberFormat="1" applyFont="1" applyFill="1" applyBorder="1" applyAlignment="1" applyProtection="1">
      <alignment horizontal="right" vertical="center"/>
    </xf>
    <xf numFmtId="0" fontId="137" fillId="38" borderId="113" xfId="0" applyFont="1" applyFill="1" applyBorder="1" applyAlignment="1">
      <alignment horizontal="center" vertical="center"/>
    </xf>
    <xf numFmtId="0" fontId="149" fillId="38" borderId="24" xfId="0" applyFont="1" applyFill="1" applyBorder="1" applyAlignment="1">
      <alignment horizontal="center"/>
    </xf>
    <xf numFmtId="0" fontId="149" fillId="38" borderId="114" xfId="0" applyFont="1" applyFill="1" applyBorder="1" applyAlignment="1">
      <alignment vertical="center" wrapText="1"/>
    </xf>
    <xf numFmtId="0" fontId="149" fillId="38" borderId="114" xfId="0" applyFont="1" applyFill="1" applyBorder="1" applyAlignment="1">
      <alignment horizontal="center" vertical="center" wrapText="1"/>
    </xf>
    <xf numFmtId="0" fontId="149" fillId="38" borderId="24" xfId="0" applyFont="1" applyFill="1" applyBorder="1" applyAlignment="1">
      <alignment horizontal="center" vertical="center"/>
    </xf>
    <xf numFmtId="0" fontId="148" fillId="38" borderId="114" xfId="0" applyFont="1" applyFill="1" applyBorder="1" applyAlignment="1">
      <alignment horizontal="left"/>
    </xf>
    <xf numFmtId="0" fontId="0" fillId="38" borderId="114" xfId="0" applyFont="1" applyFill="1" applyBorder="1" applyAlignment="1">
      <alignment horizontal="center"/>
    </xf>
    <xf numFmtId="0" fontId="149" fillId="38" borderId="113" xfId="0" applyFont="1" applyFill="1" applyBorder="1" applyAlignment="1">
      <alignment horizontal="left" vertical="center" wrapText="1"/>
    </xf>
    <xf numFmtId="0" fontId="148" fillId="38" borderId="24" xfId="0" applyFont="1" applyFill="1" applyBorder="1" applyAlignment="1">
      <alignment horizontal="left"/>
    </xf>
    <xf numFmtId="0" fontId="148" fillId="38" borderId="66" xfId="0" applyFont="1" applyFill="1" applyBorder="1" applyAlignment="1">
      <alignment horizontal="left"/>
    </xf>
    <xf numFmtId="0" fontId="148" fillId="38" borderId="132" xfId="0" applyFont="1" applyFill="1" applyBorder="1" applyAlignment="1">
      <alignment horizontal="left"/>
    </xf>
    <xf numFmtId="0" fontId="148" fillId="38" borderId="131" xfId="0" applyFont="1" applyFill="1" applyBorder="1" applyAlignment="1">
      <alignment horizontal="left"/>
    </xf>
    <xf numFmtId="0" fontId="148" fillId="38" borderId="25" xfId="0" applyFont="1" applyFill="1" applyBorder="1" applyAlignment="1">
      <alignment horizontal="left"/>
    </xf>
    <xf numFmtId="0" fontId="167" fillId="38" borderId="91" xfId="0" applyFont="1" applyFill="1" applyBorder="1" applyAlignment="1">
      <alignment horizontal="left"/>
    </xf>
    <xf numFmtId="0" fontId="166" fillId="22" borderId="135" xfId="7" applyFont="1" applyFill="1" applyBorder="1" applyAlignment="1">
      <alignment horizontal="left" vertical="center"/>
    </xf>
    <xf numFmtId="0" fontId="166" fillId="22" borderId="135" xfId="7" applyFont="1" applyFill="1" applyBorder="1" applyAlignment="1">
      <alignment horizontal="right" vertical="center"/>
    </xf>
    <xf numFmtId="0" fontId="125" fillId="44" borderId="121" xfId="0" applyFont="1" applyFill="1" applyBorder="1" applyAlignment="1" applyProtection="1">
      <alignment horizontal="center" vertical="center" wrapText="1"/>
    </xf>
    <xf numFmtId="0" fontId="125" fillId="44" borderId="120" xfId="0" applyFont="1" applyFill="1" applyBorder="1" applyAlignment="1" applyProtection="1">
      <alignment horizontal="center" vertical="center" wrapText="1"/>
    </xf>
    <xf numFmtId="0" fontId="139" fillId="44" borderId="122" xfId="0" applyFont="1" applyFill="1" applyBorder="1" applyAlignment="1" applyProtection="1">
      <alignment horizontal="center" vertical="center" wrapText="1"/>
    </xf>
    <xf numFmtId="0" fontId="149" fillId="38" borderId="121" xfId="0" applyFont="1" applyFill="1" applyBorder="1" applyAlignment="1" applyProtection="1">
      <alignment horizontal="center" vertical="center" wrapText="1"/>
    </xf>
    <xf numFmtId="166" fontId="125" fillId="0" borderId="0" xfId="0" applyNumberFormat="1" applyFont="1" applyFill="1" applyBorder="1" applyAlignment="1" applyProtection="1">
      <alignment horizontal="left" vertical="center"/>
    </xf>
    <xf numFmtId="3" fontId="125" fillId="0" borderId="0" xfId="0" applyNumberFormat="1" applyFont="1" applyFill="1" applyBorder="1" applyAlignment="1" applyProtection="1">
      <alignment horizontal="left" vertical="center"/>
    </xf>
    <xf numFmtId="3" fontId="0" fillId="0" borderId="0" xfId="0" applyNumberFormat="1" applyFont="1" applyFill="1" applyBorder="1" applyAlignment="1">
      <alignment horizontal="right"/>
    </xf>
    <xf numFmtId="4" fontId="0" fillId="0" borderId="0" xfId="0" applyNumberFormat="1" applyFont="1" applyFill="1" applyBorder="1" applyAlignment="1">
      <alignment horizontal="right"/>
    </xf>
    <xf numFmtId="0" fontId="154" fillId="38" borderId="108" xfId="7" applyFont="1" applyFill="1" applyBorder="1" applyAlignment="1">
      <alignment horizontal="left" vertical="center"/>
    </xf>
    <xf numFmtId="0" fontId="168" fillId="22" borderId="24" xfId="0" applyFont="1" applyFill="1" applyBorder="1" applyAlignment="1">
      <alignment horizontal="left" vertical="center"/>
    </xf>
    <xf numFmtId="0" fontId="148" fillId="38" borderId="108" xfId="0" applyFont="1" applyFill="1" applyBorder="1" applyAlignment="1">
      <alignment horizontal="left" vertical="center"/>
    </xf>
    <xf numFmtId="4" fontId="6" fillId="12" borderId="133" xfId="0" applyNumberFormat="1" applyFont="1" applyFill="1" applyBorder="1" applyAlignment="1" applyProtection="1">
      <alignment horizontal="right" vertical="center"/>
    </xf>
    <xf numFmtId="4" fontId="6" fillId="0" borderId="133" xfId="0" applyNumberFormat="1" applyFont="1" applyFill="1" applyBorder="1" applyAlignment="1" applyProtection="1">
      <alignment horizontal="right" vertical="center"/>
    </xf>
    <xf numFmtId="0" fontId="0" fillId="0" borderId="140" xfId="0" applyFont="1" applyBorder="1"/>
    <xf numFmtId="0" fontId="0" fillId="0" borderId="140" xfId="0" applyFont="1" applyFill="1" applyBorder="1"/>
    <xf numFmtId="4" fontId="0" fillId="0" borderId="135" xfId="0" applyNumberFormat="1" applyFont="1" applyFill="1" applyBorder="1"/>
    <xf numFmtId="0" fontId="0" fillId="0" borderId="130" xfId="0" applyFont="1" applyFill="1" applyBorder="1"/>
    <xf numFmtId="4" fontId="88" fillId="0" borderId="141" xfId="0" applyNumberFormat="1" applyFont="1" applyBorder="1"/>
    <xf numFmtId="0" fontId="0" fillId="20" borderId="134" xfId="0" applyFont="1" applyFill="1" applyBorder="1" applyAlignment="1">
      <alignment horizontal="center" vertical="center"/>
    </xf>
    <xf numFmtId="0" fontId="0" fillId="0" borderId="142" xfId="0" applyFont="1" applyBorder="1"/>
    <xf numFmtId="0" fontId="0" fillId="0" borderId="143" xfId="0" applyFont="1" applyBorder="1"/>
    <xf numFmtId="4" fontId="0" fillId="0" borderId="144" xfId="0" applyNumberFormat="1" applyFont="1" applyBorder="1"/>
    <xf numFmtId="4" fontId="0" fillId="0" borderId="145" xfId="0" applyNumberFormat="1" applyFont="1" applyBorder="1"/>
    <xf numFmtId="0" fontId="0" fillId="0" borderId="146" xfId="0" applyFont="1" applyFill="1" applyBorder="1"/>
    <xf numFmtId="4" fontId="0" fillId="0" borderId="147" xfId="0" applyNumberFormat="1" applyFont="1" applyFill="1" applyBorder="1"/>
    <xf numFmtId="4" fontId="0" fillId="0" borderId="147" xfId="0" applyNumberFormat="1" applyFont="1" applyFill="1" applyBorder="1" applyAlignment="1">
      <alignment horizontal="right"/>
    </xf>
    <xf numFmtId="0" fontId="0" fillId="0" borderId="148" xfId="0" applyFont="1" applyFill="1" applyBorder="1"/>
    <xf numFmtId="0" fontId="0" fillId="0" borderId="149" xfId="0" applyFont="1" applyFill="1" applyBorder="1"/>
    <xf numFmtId="4" fontId="0" fillId="0" borderId="150" xfId="0" applyNumberFormat="1" applyFont="1" applyFill="1" applyBorder="1"/>
    <xf numFmtId="4" fontId="0" fillId="0" borderId="151" xfId="0" applyNumberFormat="1" applyFont="1" applyFill="1" applyBorder="1"/>
    <xf numFmtId="0" fontId="0" fillId="0" borderId="146" xfId="0" applyFont="1" applyBorder="1"/>
    <xf numFmtId="4" fontId="0" fillId="0" borderId="147" xfId="0" applyNumberFormat="1" applyFont="1" applyBorder="1"/>
    <xf numFmtId="0" fontId="0" fillId="0" borderId="148" xfId="0" applyFont="1" applyBorder="1"/>
    <xf numFmtId="0" fontId="0" fillId="0" borderId="149" xfId="0" applyFont="1" applyBorder="1"/>
    <xf numFmtId="4" fontId="0" fillId="0" borderId="151" xfId="0" applyNumberFormat="1" applyFont="1" applyBorder="1"/>
    <xf numFmtId="0" fontId="125" fillId="43" borderId="24" xfId="0" applyFont="1" applyFill="1" applyBorder="1" applyAlignment="1" applyProtection="1">
      <alignment horizontal="right" vertical="center"/>
    </xf>
    <xf numFmtId="0" fontId="125" fillId="23" borderId="24" xfId="0" applyFont="1" applyFill="1" applyBorder="1" applyAlignment="1" applyProtection="1">
      <alignment horizontal="right" vertical="center"/>
    </xf>
    <xf numFmtId="0" fontId="125" fillId="23" borderId="91" xfId="0" applyFont="1" applyFill="1" applyBorder="1" applyAlignment="1" applyProtection="1">
      <alignment horizontal="right" vertical="center"/>
    </xf>
    <xf numFmtId="0" fontId="0" fillId="38" borderId="153" xfId="0" applyFont="1" applyFill="1" applyBorder="1"/>
    <xf numFmtId="0" fontId="125" fillId="22" borderId="24" xfId="0" applyFont="1" applyFill="1" applyBorder="1" applyAlignment="1" applyProtection="1">
      <alignment horizontal="right" vertical="center"/>
    </xf>
    <xf numFmtId="0" fontId="125" fillId="40" borderId="24" xfId="0" applyFont="1" applyFill="1" applyBorder="1" applyAlignment="1" applyProtection="1">
      <alignment horizontal="right" vertical="center"/>
    </xf>
    <xf numFmtId="0" fontId="125" fillId="24" borderId="24" xfId="0" applyFont="1" applyFill="1" applyBorder="1" applyAlignment="1" applyProtection="1">
      <alignment horizontal="right" vertical="center"/>
    </xf>
    <xf numFmtId="0" fontId="125" fillId="30" borderId="24" xfId="0" applyFont="1" applyFill="1" applyBorder="1" applyAlignment="1" applyProtection="1">
      <alignment horizontal="right" vertical="center"/>
    </xf>
    <xf numFmtId="0" fontId="125" fillId="39" borderId="24" xfId="0" applyFont="1" applyFill="1" applyBorder="1" applyAlignment="1" applyProtection="1">
      <alignment horizontal="right" vertical="center"/>
    </xf>
    <xf numFmtId="0" fontId="21" fillId="0" borderId="152" xfId="0" applyFont="1" applyFill="1" applyBorder="1" applyProtection="1"/>
    <xf numFmtId="0" fontId="6" fillId="8" borderId="7" xfId="0" applyFont="1" applyFill="1" applyBorder="1" applyAlignment="1" applyProtection="1">
      <alignment horizontal="center" vertical="top" wrapText="1"/>
    </xf>
    <xf numFmtId="0" fontId="21" fillId="0" borderId="7" xfId="0" applyFont="1" applyFill="1" applyBorder="1" applyProtection="1"/>
    <xf numFmtId="0" fontId="0" fillId="0" borderId="135" xfId="0" applyFont="1" applyBorder="1" applyAlignment="1">
      <alignment horizontal="left"/>
    </xf>
    <xf numFmtId="0" fontId="125" fillId="28" borderId="24" xfId="0" applyFont="1" applyFill="1" applyBorder="1" applyAlignment="1" applyProtection="1">
      <alignment horizontal="right" vertical="center"/>
    </xf>
    <xf numFmtId="0" fontId="125" fillId="30" borderId="153" xfId="0" applyFont="1" applyFill="1" applyBorder="1" applyAlignment="1" applyProtection="1">
      <alignment horizontal="right" vertical="center"/>
    </xf>
    <xf numFmtId="0" fontId="125" fillId="37" borderId="153" xfId="0" applyFont="1" applyFill="1" applyBorder="1" applyAlignment="1" applyProtection="1">
      <alignment horizontal="right" vertical="center"/>
    </xf>
    <xf numFmtId="0" fontId="0" fillId="0" borderId="132" xfId="0" applyFont="1" applyBorder="1"/>
    <xf numFmtId="0" fontId="0" fillId="0" borderId="131" xfId="0" applyFont="1" applyBorder="1"/>
    <xf numFmtId="4" fontId="8" fillId="14" borderId="159" xfId="0" applyNumberFormat="1" applyFont="1" applyFill="1" applyBorder="1" applyAlignment="1" applyProtection="1">
      <alignment horizontal="center" vertical="center" wrapText="1"/>
    </xf>
    <xf numFmtId="4" fontId="8" fillId="14" borderId="38" xfId="0" applyNumberFormat="1" applyFont="1" applyFill="1" applyBorder="1" applyAlignment="1" applyProtection="1">
      <alignment horizontal="center" vertical="center" wrapText="1"/>
    </xf>
    <xf numFmtId="4" fontId="8" fillId="14" borderId="158" xfId="0" applyNumberFormat="1" applyFont="1" applyFill="1" applyBorder="1" applyAlignment="1" applyProtection="1">
      <alignment horizontal="center" vertical="center" wrapText="1"/>
    </xf>
    <xf numFmtId="4" fontId="29" fillId="33" borderId="161" xfId="0" applyNumberFormat="1" applyFont="1" applyFill="1" applyBorder="1" applyAlignment="1" applyProtection="1">
      <alignment vertical="center" wrapText="1"/>
    </xf>
    <xf numFmtId="4" fontId="28" fillId="33" borderId="161" xfId="0" applyNumberFormat="1" applyFont="1" applyFill="1" applyBorder="1" applyAlignment="1" applyProtection="1">
      <alignment vertical="center" wrapText="1"/>
    </xf>
    <xf numFmtId="4" fontId="33" fillId="33" borderId="161" xfId="0" applyNumberFormat="1" applyFont="1" applyFill="1" applyBorder="1" applyAlignment="1" applyProtection="1">
      <alignment vertical="center" wrapText="1"/>
    </xf>
    <xf numFmtId="4" fontId="170" fillId="14" borderId="162" xfId="0" applyNumberFormat="1" applyFont="1" applyFill="1" applyBorder="1" applyAlignment="1" applyProtection="1">
      <alignment vertical="center" wrapText="1"/>
    </xf>
    <xf numFmtId="4" fontId="8" fillId="25" borderId="158" xfId="0" applyNumberFormat="1" applyFont="1" applyFill="1" applyBorder="1" applyAlignment="1" applyProtection="1">
      <alignment horizontal="center" vertical="center" wrapText="1"/>
    </xf>
    <xf numFmtId="4" fontId="8" fillId="25" borderId="159" xfId="0" applyNumberFormat="1" applyFont="1" applyFill="1" applyBorder="1" applyAlignment="1" applyProtection="1">
      <alignment horizontal="center" vertical="center" wrapText="1"/>
    </xf>
    <xf numFmtId="4" fontId="8" fillId="25" borderId="162" xfId="0" applyNumberFormat="1" applyFont="1" applyFill="1" applyBorder="1" applyAlignment="1" applyProtection="1">
      <alignment vertical="center" wrapText="1"/>
    </xf>
    <xf numFmtId="4" fontId="126" fillId="0" borderId="83" xfId="0" applyNumberFormat="1" applyFont="1" applyFill="1" applyBorder="1" applyAlignment="1" applyProtection="1">
      <alignment vertical="center" wrapText="1"/>
    </xf>
    <xf numFmtId="0" fontId="0" fillId="0" borderId="167" xfId="0" applyFont="1" applyFill="1" applyBorder="1"/>
    <xf numFmtId="0" fontId="11" fillId="0" borderId="129" xfId="0" applyFont="1" applyFill="1" applyBorder="1" applyAlignment="1" applyProtection="1">
      <alignment vertical="top" wrapText="1"/>
    </xf>
    <xf numFmtId="0" fontId="11" fillId="0" borderId="90" xfId="0" applyFont="1" applyFill="1" applyBorder="1" applyAlignment="1" applyProtection="1">
      <alignment vertical="top" wrapText="1"/>
    </xf>
    <xf numFmtId="0" fontId="11" fillId="0" borderId="91" xfId="0" applyFont="1" applyFill="1" applyBorder="1" applyAlignment="1" applyProtection="1">
      <alignment vertical="top" wrapText="1"/>
    </xf>
    <xf numFmtId="4" fontId="11" fillId="0" borderId="153" xfId="0" applyNumberFormat="1" applyFont="1" applyFill="1" applyBorder="1" applyAlignment="1" applyProtection="1">
      <alignment horizontal="center" vertical="center" wrapText="1"/>
    </xf>
    <xf numFmtId="0" fontId="171" fillId="0" borderId="130" xfId="0" applyFont="1" applyFill="1" applyBorder="1" applyAlignment="1" applyProtection="1">
      <alignment vertical="center" wrapText="1"/>
    </xf>
    <xf numFmtId="4" fontId="125" fillId="33" borderId="153" xfId="0" applyNumberFormat="1" applyFont="1" applyFill="1" applyBorder="1" applyAlignment="1" applyProtection="1">
      <alignment vertical="center" wrapText="1"/>
    </xf>
    <xf numFmtId="4" fontId="125" fillId="33" borderId="153" xfId="0" applyNumberFormat="1" applyFont="1" applyFill="1" applyBorder="1" applyAlignment="1" applyProtection="1">
      <alignment horizontal="right" vertical="center" wrapText="1"/>
    </xf>
    <xf numFmtId="4" fontId="139" fillId="33" borderId="153" xfId="0" applyNumberFormat="1" applyFont="1" applyFill="1" applyBorder="1" applyAlignment="1" applyProtection="1">
      <alignment vertical="center" wrapText="1"/>
    </xf>
    <xf numFmtId="171" fontId="125" fillId="33" borderId="153" xfId="0" applyNumberFormat="1" applyFont="1" applyFill="1" applyBorder="1" applyAlignment="1" applyProtection="1">
      <alignment vertical="center" wrapText="1"/>
    </xf>
    <xf numFmtId="4" fontId="125" fillId="0" borderId="95" xfId="0" applyNumberFormat="1" applyFont="1" applyFill="1" applyBorder="1" applyProtection="1"/>
    <xf numFmtId="0" fontId="33" fillId="14" borderId="171" xfId="0" applyFont="1" applyFill="1" applyBorder="1" applyProtection="1"/>
    <xf numFmtId="168" fontId="59" fillId="17" borderId="9" xfId="0" applyNumberFormat="1" applyFont="1" applyFill="1" applyBorder="1" applyAlignment="1" applyProtection="1">
      <alignment horizontal="left" vertical="center"/>
    </xf>
    <xf numFmtId="168" fontId="60" fillId="14" borderId="9" xfId="0" applyNumberFormat="1" applyFont="1" applyFill="1" applyBorder="1" applyAlignment="1" applyProtection="1">
      <alignment horizontal="left"/>
    </xf>
    <xf numFmtId="0" fontId="59" fillId="14" borderId="9" xfId="0" applyFont="1" applyFill="1" applyBorder="1" applyAlignment="1" applyProtection="1">
      <alignment horizontal="left" vertical="center"/>
    </xf>
    <xf numFmtId="0" fontId="59" fillId="4" borderId="171" xfId="0" applyFont="1" applyFill="1" applyBorder="1" applyProtection="1"/>
    <xf numFmtId="168" fontId="59" fillId="16" borderId="9" xfId="0" applyNumberFormat="1" applyFont="1" applyFill="1" applyBorder="1" applyAlignment="1" applyProtection="1">
      <alignment horizontal="left" vertical="center"/>
    </xf>
    <xf numFmtId="168" fontId="60" fillId="4" borderId="9" xfId="0" applyNumberFormat="1" applyFont="1" applyFill="1" applyBorder="1" applyAlignment="1" applyProtection="1"/>
    <xf numFmtId="0" fontId="59" fillId="4" borderId="9" xfId="0" applyFont="1" applyFill="1" applyBorder="1" applyAlignment="1" applyProtection="1">
      <alignment horizontal="left" vertical="center"/>
    </xf>
    <xf numFmtId="168" fontId="77" fillId="4" borderId="9" xfId="0" applyNumberFormat="1" applyFont="1" applyFill="1" applyBorder="1" applyAlignment="1" applyProtection="1"/>
    <xf numFmtId="4" fontId="8" fillId="25" borderId="38" xfId="0" applyNumberFormat="1" applyFont="1" applyFill="1" applyBorder="1" applyAlignment="1" applyProtection="1">
      <alignment horizontal="center" vertical="center" wrapText="1"/>
    </xf>
    <xf numFmtId="0" fontId="11" fillId="3" borderId="172" xfId="0" applyFont="1" applyFill="1" applyBorder="1" applyProtection="1"/>
    <xf numFmtId="0" fontId="119" fillId="3" borderId="0" xfId="0" applyFont="1" applyFill="1" applyBorder="1" applyAlignment="1" applyProtection="1">
      <alignment vertical="top" wrapText="1"/>
    </xf>
    <xf numFmtId="0" fontId="95" fillId="3" borderId="0" xfId="0" applyFont="1" applyFill="1" applyBorder="1" applyAlignment="1" applyProtection="1">
      <alignment horizontal="left" wrapText="1"/>
    </xf>
    <xf numFmtId="0" fontId="67" fillId="14" borderId="49" xfId="0" applyFont="1" applyFill="1" applyBorder="1" applyAlignment="1" applyProtection="1">
      <alignment horizontal="center" vertical="center" wrapText="1"/>
    </xf>
    <xf numFmtId="4" fontId="6" fillId="12" borderId="20" xfId="0" applyNumberFormat="1" applyFont="1" applyFill="1" applyBorder="1" applyAlignment="1" applyProtection="1">
      <alignment horizontal="right" vertical="center"/>
    </xf>
    <xf numFmtId="0" fontId="107" fillId="3" borderId="0" xfId="0" applyFont="1" applyFill="1" applyBorder="1" applyAlignment="1">
      <alignment horizontal="left" vertical="top"/>
    </xf>
    <xf numFmtId="0" fontId="11" fillId="11" borderId="0" xfId="0" applyFont="1" applyFill="1" applyBorder="1" applyAlignment="1" applyProtection="1">
      <alignment horizontal="center" vertical="center" wrapText="1"/>
    </xf>
    <xf numFmtId="0" fontId="13" fillId="12" borderId="0" xfId="0" applyFont="1" applyFill="1" applyBorder="1" applyAlignment="1" applyProtection="1">
      <alignment horizontal="center"/>
    </xf>
    <xf numFmtId="0" fontId="13" fillId="4" borderId="0" xfId="0" applyFont="1" applyFill="1" applyBorder="1" applyAlignment="1" applyProtection="1">
      <alignment horizontal="center"/>
    </xf>
    <xf numFmtId="0" fontId="106" fillId="31" borderId="4" xfId="0" applyFont="1" applyFill="1" applyBorder="1" applyAlignment="1" applyProtection="1">
      <alignment horizontal="center" vertical="center" wrapText="1"/>
    </xf>
    <xf numFmtId="4" fontId="88" fillId="0" borderId="121" xfId="0" applyNumberFormat="1" applyFont="1" applyFill="1" applyBorder="1" applyAlignment="1">
      <alignment horizontal="right"/>
    </xf>
    <xf numFmtId="0" fontId="6" fillId="8" borderId="7" xfId="0" applyFont="1" applyFill="1" applyBorder="1" applyAlignment="1" applyProtection="1">
      <alignment vertical="center" wrapText="1"/>
    </xf>
    <xf numFmtId="0" fontId="13" fillId="3" borderId="0" xfId="0" applyFont="1" applyFill="1" applyBorder="1" applyAlignment="1" applyProtection="1">
      <alignment vertical="center"/>
    </xf>
    <xf numFmtId="0" fontId="93" fillId="3" borderId="0" xfId="0" applyFont="1" applyFill="1" applyBorder="1" applyAlignment="1" applyProtection="1">
      <alignment vertical="center"/>
    </xf>
    <xf numFmtId="0" fontId="107" fillId="3" borderId="0" xfId="0" applyFont="1" applyFill="1" applyBorder="1" applyAlignment="1">
      <alignment horizontal="left"/>
    </xf>
    <xf numFmtId="0" fontId="69" fillId="9" borderId="16" xfId="0" applyFont="1" applyFill="1" applyBorder="1" applyAlignment="1">
      <alignment horizontal="left"/>
    </xf>
    <xf numFmtId="0" fontId="69" fillId="9" borderId="19" xfId="0" applyFont="1" applyFill="1" applyBorder="1" applyAlignment="1">
      <alignment horizontal="left"/>
    </xf>
    <xf numFmtId="0" fontId="149" fillId="38" borderId="155" xfId="0" applyFont="1" applyFill="1" applyBorder="1" applyAlignment="1">
      <alignment horizontal="left" vertical="center"/>
    </xf>
    <xf numFmtId="165" fontId="125" fillId="0" borderId="113" xfId="7" applyNumberFormat="1" applyFont="1" applyFill="1" applyBorder="1"/>
    <xf numFmtId="0" fontId="149" fillId="38" borderId="153" xfId="0" applyFont="1" applyFill="1" applyBorder="1" applyAlignment="1">
      <alignment horizontal="left" vertical="center"/>
    </xf>
    <xf numFmtId="165" fontId="125" fillId="0" borderId="153" xfId="7" applyNumberFormat="1" applyFont="1" applyFill="1" applyBorder="1"/>
    <xf numFmtId="165" fontId="125" fillId="0" borderId="153" xfId="7" applyNumberFormat="1" applyFont="1" applyFill="1" applyBorder="1" applyAlignment="1">
      <alignment horizontal="right"/>
    </xf>
    <xf numFmtId="0" fontId="125" fillId="0" borderId="105" xfId="7" applyFont="1" applyFill="1" applyBorder="1" applyAlignment="1">
      <alignment horizontal="left" vertical="center"/>
    </xf>
    <xf numFmtId="0" fontId="125" fillId="0" borderId="106" xfId="7" applyFont="1" applyFill="1" applyBorder="1" applyAlignment="1">
      <alignment horizontal="left" vertical="center"/>
    </xf>
    <xf numFmtId="169" fontId="125" fillId="0" borderId="113" xfId="7" applyNumberFormat="1" applyFont="1" applyFill="1" applyBorder="1" applyAlignment="1">
      <alignment horizontal="right" vertical="center"/>
    </xf>
    <xf numFmtId="4" fontId="6" fillId="36" borderId="7" xfId="0" applyNumberFormat="1" applyFont="1" applyFill="1" applyBorder="1" applyAlignment="1" applyProtection="1">
      <alignment horizontal="right" vertical="center"/>
    </xf>
    <xf numFmtId="4" fontId="6" fillId="0" borderId="1" xfId="0" applyNumberFormat="1" applyFont="1" applyFill="1" applyBorder="1" applyAlignment="1" applyProtection="1">
      <alignment horizontal="right"/>
    </xf>
    <xf numFmtId="4" fontId="12" fillId="0" borderId="152" xfId="0" applyNumberFormat="1" applyFont="1" applyFill="1" applyBorder="1" applyAlignment="1" applyProtection="1">
      <alignment horizontal="right"/>
    </xf>
    <xf numFmtId="4" fontId="6" fillId="36" borderId="174" xfId="0" applyNumberFormat="1" applyFont="1" applyFill="1" applyBorder="1" applyAlignment="1" applyProtection="1">
      <alignment horizontal="right" vertical="center"/>
    </xf>
    <xf numFmtId="4" fontId="12" fillId="0" borderId="133" xfId="0" applyNumberFormat="1" applyFont="1" applyFill="1" applyBorder="1" applyAlignment="1" applyProtection="1">
      <alignment horizontal="right"/>
    </xf>
    <xf numFmtId="3" fontId="0" fillId="0" borderId="121" xfId="0" applyNumberFormat="1" applyFont="1" applyFill="1" applyBorder="1" applyAlignment="1">
      <alignment vertical="center" wrapText="1"/>
    </xf>
    <xf numFmtId="3" fontId="125" fillId="0" borderId="25" xfId="0" applyNumberFormat="1" applyFont="1" applyFill="1" applyBorder="1" applyAlignment="1" applyProtection="1">
      <alignment horizontal="right" vertical="center"/>
    </xf>
    <xf numFmtId="0" fontId="6" fillId="20" borderId="0" xfId="0" applyFont="1" applyFill="1" applyBorder="1" applyAlignment="1" applyProtection="1">
      <alignment horizontal="right"/>
    </xf>
    <xf numFmtId="0" fontId="21" fillId="20" borderId="0" xfId="0" applyFont="1" applyFill="1" applyBorder="1" applyProtection="1"/>
    <xf numFmtId="0" fontId="0" fillId="20" borderId="0" xfId="0" applyFill="1" applyBorder="1" applyProtection="1"/>
    <xf numFmtId="0" fontId="95" fillId="3" borderId="0" xfId="0" applyFont="1" applyFill="1" applyBorder="1" applyAlignment="1" applyProtection="1">
      <alignment horizontal="left"/>
    </xf>
    <xf numFmtId="0" fontId="95" fillId="3" borderId="0" xfId="0" applyFont="1" applyFill="1" applyBorder="1" applyAlignment="1" applyProtection="1">
      <alignment vertical="top"/>
    </xf>
    <xf numFmtId="0" fontId="95" fillId="3" borderId="0" xfId="0" applyFont="1" applyFill="1" applyBorder="1" applyAlignment="1" applyProtection="1">
      <alignment wrapText="1"/>
    </xf>
    <xf numFmtId="0" fontId="95" fillId="20" borderId="0" xfId="0" applyFont="1" applyFill="1"/>
    <xf numFmtId="167" fontId="6" fillId="33" borderId="1" xfId="0" applyNumberFormat="1" applyFont="1" applyFill="1" applyBorder="1" applyAlignment="1" applyProtection="1">
      <alignment horizontal="right" vertical="center" wrapText="1"/>
    </xf>
    <xf numFmtId="0" fontId="13" fillId="21" borderId="53" xfId="0" applyFont="1" applyFill="1" applyBorder="1" applyAlignment="1" applyProtection="1"/>
    <xf numFmtId="0" fontId="13" fillId="21" borderId="43" xfId="0" applyFont="1" applyFill="1" applyBorder="1" applyAlignment="1" applyProtection="1"/>
    <xf numFmtId="0" fontId="19" fillId="21" borderId="43" xfId="0" applyFont="1" applyFill="1" applyBorder="1" applyAlignment="1" applyProtection="1"/>
    <xf numFmtId="0" fontId="13" fillId="21" borderId="65" xfId="0" applyFont="1" applyFill="1" applyBorder="1" applyAlignment="1" applyProtection="1"/>
    <xf numFmtId="0" fontId="95" fillId="20" borderId="0" xfId="0" applyFont="1" applyFill="1" applyBorder="1" applyAlignment="1" applyProtection="1">
      <alignment horizontal="left" wrapText="1"/>
    </xf>
    <xf numFmtId="166" fontId="6" fillId="33" borderId="1" xfId="0" applyNumberFormat="1" applyFont="1" applyFill="1" applyBorder="1" applyAlignment="1" applyProtection="1">
      <alignment horizontal="right" vertical="center" wrapText="1"/>
    </xf>
    <xf numFmtId="168" fontId="6" fillId="33" borderId="1" xfId="0" applyNumberFormat="1" applyFont="1" applyFill="1" applyBorder="1" applyAlignment="1" applyProtection="1">
      <alignment horizontal="right" vertical="center" wrapText="1"/>
    </xf>
    <xf numFmtId="168" fontId="12" fillId="35" borderId="1" xfId="0" applyNumberFormat="1" applyFont="1" applyFill="1" applyBorder="1" applyAlignment="1" applyProtection="1">
      <alignment horizontal="right" vertical="center" wrapText="1"/>
    </xf>
    <xf numFmtId="0" fontId="178" fillId="3" borderId="0" xfId="0" applyFont="1" applyFill="1" applyBorder="1"/>
    <xf numFmtId="0" fontId="23" fillId="4" borderId="0" xfId="0" applyFont="1" applyFill="1" applyBorder="1" applyAlignment="1">
      <alignment vertical="center"/>
    </xf>
    <xf numFmtId="0" fontId="177" fillId="4" borderId="0" xfId="0" applyFont="1" applyFill="1" applyBorder="1"/>
    <xf numFmtId="0" fontId="177" fillId="5" borderId="0" xfId="0" applyFont="1" applyFill="1" applyBorder="1"/>
    <xf numFmtId="0" fontId="177" fillId="6" borderId="0" xfId="0" applyFont="1" applyFill="1" applyBorder="1"/>
    <xf numFmtId="0" fontId="177" fillId="3" borderId="0" xfId="0" applyFont="1" applyFill="1" applyBorder="1"/>
    <xf numFmtId="166" fontId="6" fillId="0" borderId="83" xfId="0" applyNumberFormat="1" applyFont="1" applyBorder="1"/>
    <xf numFmtId="0" fontId="6" fillId="21" borderId="184" xfId="0" applyFont="1" applyFill="1" applyBorder="1" applyAlignment="1">
      <alignment horizontal="left" vertical="center" wrapText="1"/>
    </xf>
    <xf numFmtId="0" fontId="6" fillId="21" borderId="83" xfId="0" applyFont="1" applyFill="1" applyBorder="1" applyAlignment="1">
      <alignment horizontal="left" vertical="center" wrapText="1"/>
    </xf>
    <xf numFmtId="0" fontId="6" fillId="21" borderId="185" xfId="0" applyFont="1" applyFill="1" applyBorder="1" applyAlignment="1">
      <alignment horizontal="left" vertical="center" wrapText="1"/>
    </xf>
    <xf numFmtId="0" fontId="6" fillId="21" borderId="186" xfId="0" applyFont="1" applyFill="1" applyBorder="1" applyAlignment="1">
      <alignment horizontal="left" vertical="center" wrapText="1"/>
    </xf>
    <xf numFmtId="165" fontId="6" fillId="0" borderId="83" xfId="12" applyNumberFormat="1" applyFont="1" applyFill="1" applyBorder="1" applyAlignment="1">
      <alignment horizontal="right" vertical="center"/>
    </xf>
    <xf numFmtId="0" fontId="96" fillId="21" borderId="185" xfId="0" applyFont="1" applyFill="1" applyBorder="1" applyAlignment="1">
      <alignment horizontal="center" vertical="center"/>
    </xf>
    <xf numFmtId="0" fontId="6" fillId="21" borderId="186" xfId="0" applyFont="1" applyFill="1" applyBorder="1" applyAlignment="1">
      <alignment horizontal="center" vertical="center" wrapText="1"/>
    </xf>
    <xf numFmtId="0" fontId="179" fillId="0" borderId="83" xfId="0" applyFont="1" applyBorder="1" applyAlignment="1">
      <alignment vertical="center"/>
    </xf>
    <xf numFmtId="3" fontId="179" fillId="0" borderId="83" xfId="0" applyNumberFormat="1" applyFont="1" applyBorder="1" applyAlignment="1">
      <alignment horizontal="right" vertical="center"/>
    </xf>
    <xf numFmtId="0" fontId="179" fillId="0" borderId="83" xfId="0" applyFont="1" applyBorder="1" applyAlignment="1">
      <alignment horizontal="right" vertical="center"/>
    </xf>
    <xf numFmtId="0" fontId="96" fillId="0" borderId="83" xfId="0" applyFont="1" applyBorder="1" applyAlignment="1">
      <alignment horizontal="right" vertical="center"/>
    </xf>
    <xf numFmtId="0" fontId="179" fillId="0" borderId="83" xfId="0" applyFont="1" applyBorder="1" applyAlignment="1">
      <alignment horizontal="right" vertical="center" wrapText="1"/>
    </xf>
    <xf numFmtId="3" fontId="179" fillId="0" borderId="83" xfId="0" applyNumberFormat="1" applyFont="1" applyBorder="1" applyAlignment="1">
      <alignment horizontal="right" vertical="center" wrapText="1"/>
    </xf>
    <xf numFmtId="0" fontId="6" fillId="0" borderId="17" xfId="0" applyFont="1" applyFill="1" applyBorder="1" applyAlignment="1">
      <alignment vertical="center"/>
    </xf>
    <xf numFmtId="0" fontId="98" fillId="3" borderId="0" xfId="0" applyFont="1" applyFill="1" applyBorder="1"/>
    <xf numFmtId="0" fontId="89" fillId="20" borderId="0" xfId="0" applyFont="1" applyFill="1" applyBorder="1"/>
    <xf numFmtId="0" fontId="21" fillId="3" borderId="0" xfId="0" applyFont="1" applyFill="1" applyBorder="1"/>
    <xf numFmtId="0" fontId="69" fillId="0" borderId="176" xfId="0" applyFont="1" applyFill="1" applyBorder="1" applyAlignment="1">
      <alignment horizontal="left"/>
    </xf>
    <xf numFmtId="0" fontId="69" fillId="9" borderId="176" xfId="0" applyFont="1" applyFill="1" applyBorder="1" applyAlignment="1">
      <alignment horizontal="left"/>
    </xf>
    <xf numFmtId="0" fontId="184" fillId="21" borderId="1" xfId="0" applyFont="1" applyFill="1" applyBorder="1" applyAlignment="1">
      <alignment horizontal="center" vertical="center" wrapText="1"/>
    </xf>
    <xf numFmtId="0" fontId="107" fillId="20" borderId="0" xfId="0" applyFont="1" applyFill="1" applyBorder="1" applyAlignment="1" applyProtection="1"/>
    <xf numFmtId="0" fontId="107" fillId="3" borderId="0" xfId="0" applyFont="1" applyFill="1" applyBorder="1" applyAlignment="1"/>
    <xf numFmtId="0" fontId="107" fillId="20" borderId="0" xfId="0" applyFont="1" applyFill="1" applyBorder="1" applyAlignment="1">
      <alignment horizontal="left"/>
    </xf>
    <xf numFmtId="0" fontId="95" fillId="20" borderId="0" xfId="0" applyFont="1" applyFill="1" applyBorder="1"/>
    <xf numFmtId="0" fontId="13" fillId="20" borderId="0" xfId="0" applyFont="1" applyFill="1" applyBorder="1"/>
    <xf numFmtId="4" fontId="29" fillId="33" borderId="83" xfId="0" applyNumberFormat="1" applyFont="1" applyFill="1" applyBorder="1" applyAlignment="1" applyProtection="1">
      <alignment horizontal="right" vertical="center" wrapText="1"/>
    </xf>
    <xf numFmtId="0" fontId="186" fillId="20" borderId="0" xfId="0" applyFont="1" applyFill="1" applyBorder="1" applyAlignment="1" applyProtection="1">
      <alignment vertical="center"/>
    </xf>
    <xf numFmtId="0" fontId="112" fillId="20" borderId="0" xfId="0" applyFont="1" applyFill="1" applyBorder="1" applyAlignment="1" applyProtection="1">
      <alignment vertical="top" wrapText="1"/>
    </xf>
    <xf numFmtId="4" fontId="32" fillId="33" borderId="161" xfId="0" applyNumberFormat="1" applyFont="1" applyFill="1" applyBorder="1" applyAlignment="1" applyProtection="1">
      <alignment vertical="center" wrapText="1"/>
    </xf>
    <xf numFmtId="3" fontId="125" fillId="0" borderId="24" xfId="0" applyNumberFormat="1" applyFont="1" applyFill="1" applyBorder="1" applyAlignment="1" applyProtection="1">
      <alignment horizontal="right"/>
    </xf>
    <xf numFmtId="0" fontId="125" fillId="0" borderId="24" xfId="0" applyNumberFormat="1" applyFont="1" applyFill="1" applyBorder="1" applyAlignment="1" applyProtection="1">
      <alignment horizontal="right"/>
    </xf>
    <xf numFmtId="4" fontId="139" fillId="0" borderId="123" xfId="0" applyNumberFormat="1" applyFont="1" applyFill="1" applyBorder="1" applyProtection="1"/>
    <xf numFmtId="0" fontId="11" fillId="3" borderId="187" xfId="0" applyFont="1" applyFill="1" applyBorder="1" applyProtection="1"/>
    <xf numFmtId="4" fontId="29" fillId="33" borderId="161" xfId="0" applyNumberFormat="1" applyFont="1" applyFill="1" applyBorder="1" applyAlignment="1" applyProtection="1">
      <alignment horizontal="right" vertical="center" wrapText="1"/>
    </xf>
    <xf numFmtId="0" fontId="11" fillId="0" borderId="105" xfId="0" applyFont="1" applyFill="1" applyBorder="1" applyAlignment="1" applyProtection="1">
      <alignment vertical="top" wrapText="1"/>
    </xf>
    <xf numFmtId="0" fontId="0" fillId="0" borderId="192" xfId="0" applyFont="1" applyFill="1" applyBorder="1"/>
    <xf numFmtId="0" fontId="171" fillId="0" borderId="193" xfId="0" applyFont="1" applyFill="1" applyBorder="1" applyAlignment="1" applyProtection="1">
      <alignment vertical="center" wrapText="1"/>
    </xf>
    <xf numFmtId="4" fontId="86" fillId="0" borderId="153" xfId="0" applyNumberFormat="1" applyFont="1" applyFill="1" applyBorder="1" applyAlignment="1" applyProtection="1">
      <alignment horizontal="center" vertical="center" wrapText="1"/>
    </xf>
    <xf numFmtId="0" fontId="189" fillId="20" borderId="0" xfId="0" applyFont="1" applyFill="1" applyBorder="1" applyProtection="1"/>
    <xf numFmtId="4" fontId="126" fillId="0" borderId="83" xfId="0" applyNumberFormat="1" applyFont="1" applyFill="1" applyBorder="1" applyAlignment="1" applyProtection="1">
      <alignment horizontal="right" vertical="center" wrapText="1"/>
    </xf>
    <xf numFmtId="4" fontId="8" fillId="14" borderId="38" xfId="0" applyNumberFormat="1" applyFont="1" applyFill="1" applyBorder="1" applyAlignment="1" applyProtection="1">
      <alignment vertical="center" wrapText="1"/>
    </xf>
    <xf numFmtId="0" fontId="34" fillId="33" borderId="174" xfId="0" applyFont="1" applyFill="1" applyBorder="1" applyAlignment="1">
      <alignment horizontal="center" vertical="center"/>
    </xf>
    <xf numFmtId="0" fontId="135" fillId="4" borderId="0" xfId="0" applyFont="1" applyFill="1" applyBorder="1" applyAlignment="1" applyProtection="1">
      <alignment vertical="center"/>
    </xf>
    <xf numFmtId="0" fontId="95" fillId="20" borderId="0" xfId="1" applyFont="1" applyFill="1" applyAlignment="1" applyProtection="1">
      <alignment horizontal="left" vertical="top" wrapText="1"/>
    </xf>
    <xf numFmtId="0" fontId="95" fillId="3" borderId="0" xfId="0" applyFont="1" applyFill="1" applyBorder="1" applyAlignment="1" applyProtection="1">
      <alignment vertical="center" wrapText="1"/>
    </xf>
    <xf numFmtId="0" fontId="119" fillId="3" borderId="0" xfId="0" applyFont="1" applyFill="1" applyBorder="1" applyAlignment="1" applyProtection="1">
      <alignment vertical="top" wrapText="1"/>
    </xf>
    <xf numFmtId="0" fontId="95" fillId="3" borderId="0" xfId="0" applyFont="1" applyFill="1" applyBorder="1" applyAlignment="1" applyProtection="1">
      <alignment vertical="center"/>
    </xf>
    <xf numFmtId="0" fontId="95" fillId="3" borderId="0" xfId="0" applyFont="1" applyFill="1" applyBorder="1" applyAlignment="1" applyProtection="1">
      <alignment horizontal="left" vertical="top" indent="5"/>
    </xf>
    <xf numFmtId="0" fontId="95" fillId="3" borderId="0" xfId="0" applyFont="1" applyFill="1" applyBorder="1" applyAlignment="1" applyProtection="1">
      <alignment horizontal="left" vertical="top"/>
    </xf>
    <xf numFmtId="0" fontId="95" fillId="3" borderId="0" xfId="0" applyFont="1" applyFill="1" applyBorder="1" applyAlignment="1" applyProtection="1">
      <alignment horizontal="left" vertical="top" indent="1"/>
    </xf>
    <xf numFmtId="0" fontId="194" fillId="3" borderId="0" xfId="1" applyFont="1" applyFill="1" applyBorder="1" applyAlignment="1" applyProtection="1"/>
    <xf numFmtId="0" fontId="98" fillId="3" borderId="0" xfId="0" applyFont="1" applyFill="1" applyBorder="1" applyProtection="1"/>
    <xf numFmtId="0" fontId="98" fillId="3" borderId="0" xfId="0" applyFont="1" applyFill="1" applyBorder="1" applyAlignment="1" applyProtection="1">
      <alignment vertical="top"/>
    </xf>
    <xf numFmtId="0" fontId="97" fillId="3" borderId="0" xfId="0" applyFont="1" applyFill="1" applyBorder="1" applyAlignment="1" applyProtection="1">
      <alignment vertical="center"/>
    </xf>
    <xf numFmtId="0" fontId="11" fillId="3" borderId="0" xfId="0" applyFont="1" applyFill="1" applyBorder="1" applyAlignment="1" applyProtection="1">
      <alignment horizontal="left"/>
    </xf>
    <xf numFmtId="4" fontId="21" fillId="25" borderId="1" xfId="0" applyNumberFormat="1" applyFont="1" applyFill="1" applyBorder="1" applyAlignment="1" applyProtection="1">
      <alignment horizontal="right" vertical="center"/>
    </xf>
    <xf numFmtId="4" fontId="21" fillId="25" borderId="7" xfId="0" applyNumberFormat="1" applyFont="1" applyFill="1" applyBorder="1" applyAlignment="1" applyProtection="1">
      <alignment horizontal="right" vertical="center"/>
    </xf>
    <xf numFmtId="4" fontId="24" fillId="25" borderId="1" xfId="0" applyNumberFormat="1" applyFont="1" applyFill="1" applyBorder="1" applyAlignment="1" applyProtection="1">
      <alignment horizontal="right" vertical="center"/>
    </xf>
    <xf numFmtId="4" fontId="6" fillId="47" borderId="174" xfId="0" applyNumberFormat="1" applyFont="1" applyFill="1" applyBorder="1" applyAlignment="1" applyProtection="1">
      <alignment horizontal="right" vertical="center" wrapText="1"/>
    </xf>
    <xf numFmtId="4" fontId="6" fillId="25" borderId="174" xfId="0" applyNumberFormat="1" applyFont="1" applyFill="1" applyBorder="1" applyAlignment="1" applyProtection="1">
      <alignment horizontal="right" vertical="center"/>
    </xf>
    <xf numFmtId="4" fontId="6" fillId="47" borderId="174" xfId="0" applyNumberFormat="1" applyFont="1" applyFill="1" applyBorder="1" applyAlignment="1" applyProtection="1">
      <alignment horizontal="right" vertical="center"/>
    </xf>
    <xf numFmtId="4" fontId="12" fillId="0" borderId="174" xfId="0" applyNumberFormat="1" applyFont="1" applyFill="1" applyBorder="1" applyAlignment="1" applyProtection="1">
      <alignment horizontal="right" vertical="center"/>
    </xf>
    <xf numFmtId="0" fontId="154" fillId="38" borderId="154" xfId="7" applyFont="1" applyFill="1" applyBorder="1" applyAlignment="1">
      <alignment horizontal="left" vertical="center"/>
    </xf>
    <xf numFmtId="0" fontId="0" fillId="0" borderId="154" xfId="0" applyFont="1" applyBorder="1"/>
    <xf numFmtId="0" fontId="0" fillId="0" borderId="106" xfId="0" applyFont="1" applyBorder="1"/>
    <xf numFmtId="0" fontId="139" fillId="0" borderId="0" xfId="7" applyFont="1" applyFill="1"/>
    <xf numFmtId="0" fontId="142" fillId="0" borderId="0" xfId="0" applyFont="1" applyFill="1"/>
    <xf numFmtId="4" fontId="125" fillId="0" borderId="0" xfId="7" applyNumberFormat="1" applyFont="1" applyFill="1"/>
    <xf numFmtId="0" fontId="125" fillId="0" borderId="0" xfId="7" applyFont="1" applyFill="1" applyBorder="1" applyAlignment="1">
      <alignment horizontal="center" vertical="center" wrapText="1"/>
    </xf>
    <xf numFmtId="1" fontId="52" fillId="0" borderId="36" xfId="0" applyNumberFormat="1" applyFont="1" applyFill="1" applyBorder="1" applyAlignment="1" applyProtection="1">
      <alignment vertical="center" wrapText="1"/>
    </xf>
    <xf numFmtId="10" fontId="103" fillId="20" borderId="0" xfId="0" applyNumberFormat="1" applyFont="1" applyFill="1" applyAlignment="1">
      <alignment vertical="center"/>
    </xf>
    <xf numFmtId="0" fontId="0" fillId="0" borderId="206" xfId="0" applyFont="1" applyBorder="1"/>
    <xf numFmtId="10" fontId="0" fillId="0" borderId="207" xfId="0" applyNumberFormat="1" applyFont="1" applyBorder="1"/>
    <xf numFmtId="3" fontId="21" fillId="13" borderId="7" xfId="0" applyNumberFormat="1" applyFont="1" applyFill="1" applyBorder="1" applyAlignment="1" applyProtection="1">
      <alignment horizontal="center" vertical="center"/>
    </xf>
    <xf numFmtId="3" fontId="13" fillId="3" borderId="0" xfId="0" applyNumberFormat="1" applyFont="1" applyFill="1" applyBorder="1" applyAlignment="1" applyProtection="1">
      <alignment horizontal="center" vertical="center"/>
    </xf>
    <xf numFmtId="3" fontId="21" fillId="13" borderId="1" xfId="0" applyNumberFormat="1" applyFont="1" applyFill="1" applyBorder="1" applyAlignment="1" applyProtection="1">
      <alignment horizontal="center" vertical="center"/>
    </xf>
    <xf numFmtId="0" fontId="95" fillId="3" borderId="0" xfId="0" applyFont="1" applyFill="1" applyBorder="1" applyAlignment="1" applyProtection="1">
      <alignment horizontal="left" vertical="top" wrapText="1"/>
    </xf>
    <xf numFmtId="0" fontId="114" fillId="3" borderId="0" xfId="0" applyFont="1" applyFill="1" applyBorder="1" applyAlignment="1" applyProtection="1">
      <alignment horizontal="left" vertical="top" wrapText="1"/>
    </xf>
    <xf numFmtId="0" fontId="95" fillId="3" borderId="0" xfId="0" applyFont="1" applyFill="1" applyBorder="1" applyAlignment="1" applyProtection="1">
      <alignment vertical="top" wrapText="1"/>
    </xf>
    <xf numFmtId="166" fontId="98" fillId="3" borderId="0" xfId="0" applyNumberFormat="1" applyFont="1" applyFill="1" applyBorder="1"/>
    <xf numFmtId="166" fontId="89" fillId="20" borderId="0" xfId="0" applyNumberFormat="1" applyFont="1" applyFill="1" applyBorder="1"/>
    <xf numFmtId="168" fontId="6" fillId="0" borderId="7" xfId="0" applyNumberFormat="1" applyFont="1" applyFill="1" applyBorder="1" applyAlignment="1" applyProtection="1">
      <alignment horizontal="center" vertical="center" wrapText="1"/>
    </xf>
    <xf numFmtId="0" fontId="97" fillId="20" borderId="0" xfId="0" applyFont="1" applyFill="1" applyBorder="1" applyAlignment="1" applyProtection="1">
      <alignment horizontal="left" vertical="center" indent="2"/>
    </xf>
    <xf numFmtId="0" fontId="32" fillId="20" borderId="0" xfId="0" applyFont="1" applyFill="1" applyBorder="1" applyAlignment="1" applyProtection="1">
      <alignment horizontal="left" vertical="center" indent="3"/>
    </xf>
    <xf numFmtId="167" fontId="6" fillId="33" borderId="211" xfId="0" applyNumberFormat="1" applyFont="1" applyFill="1" applyBorder="1" applyAlignment="1" applyProtection="1">
      <alignment horizontal="right" vertical="center" wrapText="1"/>
    </xf>
    <xf numFmtId="167" fontId="6" fillId="33" borderId="212" xfId="0" applyNumberFormat="1" applyFont="1" applyFill="1" applyBorder="1" applyAlignment="1" applyProtection="1">
      <alignment horizontal="right" vertical="center" wrapText="1"/>
    </xf>
    <xf numFmtId="167" fontId="6" fillId="33" borderId="213" xfId="0" applyNumberFormat="1" applyFont="1" applyFill="1" applyBorder="1" applyAlignment="1" applyProtection="1">
      <alignment horizontal="right" vertical="center" wrapText="1"/>
    </xf>
    <xf numFmtId="166" fontId="6" fillId="33" borderId="1" xfId="0" applyNumberFormat="1" applyFont="1" applyFill="1" applyBorder="1" applyAlignment="1">
      <alignment horizontal="center"/>
    </xf>
    <xf numFmtId="166" fontId="6" fillId="0" borderId="16" xfId="0" applyNumberFormat="1" applyFont="1" applyFill="1" applyBorder="1" applyAlignment="1">
      <alignment vertical="center"/>
    </xf>
    <xf numFmtId="166" fontId="125" fillId="0" borderId="24" xfId="0" applyNumberFormat="1" applyFont="1" applyFill="1" applyBorder="1" applyAlignment="1" applyProtection="1">
      <alignment horizontal="left"/>
    </xf>
    <xf numFmtId="166" fontId="125" fillId="0" borderId="24" xfId="0" applyNumberFormat="1" applyFont="1" applyFill="1" applyBorder="1" applyAlignment="1" applyProtection="1">
      <alignment horizontal="right"/>
    </xf>
    <xf numFmtId="4" fontId="125" fillId="0" borderId="96" xfId="0" applyNumberFormat="1" applyFont="1" applyFill="1" applyBorder="1"/>
    <xf numFmtId="4" fontId="0" fillId="0" borderId="144" xfId="0" applyNumberFormat="1" applyFont="1" applyFill="1" applyBorder="1"/>
    <xf numFmtId="4" fontId="0" fillId="0" borderId="135" xfId="0" applyNumberFormat="1" applyFont="1" applyFill="1" applyBorder="1" applyAlignment="1">
      <alignment horizontal="right"/>
    </xf>
    <xf numFmtId="0" fontId="177" fillId="20" borderId="0" xfId="0" applyFont="1" applyFill="1" applyBorder="1"/>
    <xf numFmtId="0" fontId="178" fillId="20" borderId="0" xfId="0" applyFont="1" applyFill="1" applyBorder="1"/>
    <xf numFmtId="0" fontId="95" fillId="3" borderId="0" xfId="0" applyFont="1" applyFill="1" applyBorder="1" applyAlignment="1" applyProtection="1">
      <alignment horizontal="left" vertical="top" wrapText="1"/>
    </xf>
    <xf numFmtId="0" fontId="21" fillId="21" borderId="65" xfId="0" applyFont="1" applyFill="1" applyBorder="1" applyAlignment="1" applyProtection="1">
      <alignment horizontal="center"/>
    </xf>
    <xf numFmtId="0" fontId="21" fillId="21" borderId="208" xfId="0" applyFont="1" applyFill="1" applyBorder="1" applyAlignment="1" applyProtection="1">
      <alignment horizontal="center"/>
    </xf>
    <xf numFmtId="0" fontId="98" fillId="20" borderId="0" xfId="0" applyFont="1" applyFill="1" applyBorder="1" applyAlignment="1" applyProtection="1">
      <alignment vertical="center" wrapText="1"/>
    </xf>
    <xf numFmtId="0" fontId="83" fillId="20" borderId="0" xfId="0" applyFont="1" applyFill="1" applyBorder="1" applyAlignment="1" applyProtection="1">
      <alignment horizontal="left" vertical="top" wrapText="1"/>
    </xf>
    <xf numFmtId="0" fontId="179" fillId="21" borderId="83" xfId="0" applyFont="1" applyFill="1" applyBorder="1" applyAlignment="1">
      <alignment horizontal="center" vertical="center" wrapText="1"/>
    </xf>
    <xf numFmtId="0" fontId="107" fillId="20" borderId="0" xfId="0" applyFont="1" applyFill="1" applyBorder="1" applyAlignment="1" applyProtection="1">
      <alignment horizontal="left"/>
    </xf>
    <xf numFmtId="0" fontId="184" fillId="21" borderId="59" xfId="0" applyFont="1" applyFill="1" applyBorder="1" applyAlignment="1">
      <alignment vertical="top" wrapText="1"/>
    </xf>
    <xf numFmtId="0" fontId="198" fillId="20" borderId="0" xfId="0" applyFont="1" applyFill="1" applyBorder="1" applyAlignment="1" applyProtection="1">
      <alignment vertical="center"/>
    </xf>
    <xf numFmtId="0" fontId="95" fillId="20" borderId="0" xfId="0" applyFont="1" applyFill="1" applyBorder="1" applyAlignment="1" applyProtection="1">
      <alignment horizontal="left" vertical="top"/>
    </xf>
    <xf numFmtId="0" fontId="149" fillId="44" borderId="113" xfId="0" applyFont="1" applyFill="1" applyBorder="1" applyAlignment="1">
      <alignment horizontal="left" vertical="center" wrapText="1"/>
    </xf>
    <xf numFmtId="14" fontId="11" fillId="0" borderId="20" xfId="0" applyNumberFormat="1" applyFont="1" applyFill="1" applyBorder="1" applyAlignment="1">
      <alignment horizontal="center" vertical="center"/>
    </xf>
    <xf numFmtId="166" fontId="6" fillId="0" borderId="83" xfId="0" applyNumberFormat="1" applyFont="1" applyBorder="1" applyAlignment="1">
      <alignment horizontal="right"/>
    </xf>
    <xf numFmtId="0" fontId="196" fillId="3" borderId="0" xfId="0" applyFont="1" applyFill="1" applyBorder="1" applyAlignment="1"/>
    <xf numFmtId="0" fontId="191" fillId="20" borderId="0" xfId="0" applyFont="1" applyFill="1" applyBorder="1" applyAlignment="1" applyProtection="1">
      <alignment vertical="top" wrapText="1"/>
    </xf>
    <xf numFmtId="0" fontId="191" fillId="20" borderId="0" xfId="0" applyFont="1" applyFill="1" applyBorder="1" applyAlignment="1" applyProtection="1">
      <alignment vertical="top"/>
    </xf>
    <xf numFmtId="0" fontId="154" fillId="0" borderId="117" xfId="7" applyFont="1" applyFill="1" applyBorder="1" applyAlignment="1">
      <alignment horizontal="left" vertical="center"/>
    </xf>
    <xf numFmtId="0" fontId="148" fillId="0" borderId="119" xfId="0" applyFont="1" applyFill="1" applyBorder="1" applyAlignment="1">
      <alignment horizontal="left" vertical="center"/>
    </xf>
    <xf numFmtId="0" fontId="148" fillId="0" borderId="88" xfId="0" applyFont="1" applyFill="1" applyBorder="1" applyAlignment="1">
      <alignment horizontal="left" vertical="center"/>
    </xf>
    <xf numFmtId="0" fontId="137" fillId="38" borderId="113" xfId="0" applyFont="1" applyFill="1" applyBorder="1" applyAlignment="1">
      <alignment horizontal="left" vertical="center" wrapText="1"/>
    </xf>
    <xf numFmtId="0" fontId="13" fillId="0" borderId="53" xfId="0" applyFont="1" applyFill="1" applyBorder="1" applyAlignment="1" applyProtection="1"/>
    <xf numFmtId="167" fontId="6" fillId="0" borderId="1" xfId="0" applyNumberFormat="1" applyFont="1" applyFill="1" applyBorder="1" applyAlignment="1" applyProtection="1">
      <alignment horizontal="right" vertical="center" wrapText="1"/>
    </xf>
    <xf numFmtId="4" fontId="139" fillId="0" borderId="153" xfId="0" applyNumberFormat="1" applyFont="1" applyFill="1" applyBorder="1" applyAlignment="1" applyProtection="1">
      <alignment horizontal="right" vertical="center"/>
    </xf>
    <xf numFmtId="0" fontId="0" fillId="0" borderId="153" xfId="0" applyFont="1" applyBorder="1"/>
    <xf numFmtId="0" fontId="0" fillId="0" borderId="129" xfId="0" applyFont="1" applyFill="1" applyBorder="1"/>
    <xf numFmtId="3" fontId="0" fillId="0" borderId="129" xfId="0" applyNumberFormat="1" applyFont="1" applyFill="1" applyBorder="1"/>
    <xf numFmtId="0" fontId="0" fillId="0" borderId="214" xfId="0" applyFont="1" applyFill="1" applyBorder="1"/>
    <xf numFmtId="0" fontId="0" fillId="0" borderId="144" xfId="0" applyFont="1" applyFill="1" applyBorder="1"/>
    <xf numFmtId="3" fontId="0" fillId="0" borderId="145" xfId="0" applyNumberFormat="1" applyFill="1" applyBorder="1" applyAlignment="1">
      <alignment horizontal="right"/>
    </xf>
    <xf numFmtId="0" fontId="0" fillId="0" borderId="215" xfId="0" applyFont="1" applyFill="1" applyBorder="1"/>
    <xf numFmtId="0" fontId="0" fillId="0" borderId="153" xfId="0" applyFont="1" applyFill="1" applyBorder="1"/>
    <xf numFmtId="3" fontId="0" fillId="0" borderId="216" xfId="0" applyNumberFormat="1" applyFill="1" applyBorder="1" applyAlignment="1">
      <alignment horizontal="right"/>
    </xf>
    <xf numFmtId="0" fontId="0" fillId="0" borderId="217" xfId="0" applyFont="1" applyFill="1" applyBorder="1"/>
    <xf numFmtId="0" fontId="0" fillId="0" borderId="218" xfId="0" applyFont="1" applyFill="1" applyBorder="1"/>
    <xf numFmtId="3" fontId="0" fillId="0" borderId="219" xfId="0" applyNumberFormat="1" applyFill="1" applyBorder="1" applyAlignment="1">
      <alignment horizontal="right"/>
    </xf>
    <xf numFmtId="0" fontId="0" fillId="44" borderId="215" xfId="0" applyFont="1" applyFill="1" applyBorder="1"/>
    <xf numFmtId="0" fontId="0" fillId="44" borderId="153" xfId="0" applyFont="1" applyFill="1" applyBorder="1"/>
    <xf numFmtId="3" fontId="201" fillId="44" borderId="216" xfId="0" applyNumberFormat="1" applyFont="1" applyFill="1" applyBorder="1"/>
    <xf numFmtId="0" fontId="0" fillId="21" borderId="24" xfId="0" applyFont="1" applyFill="1" applyBorder="1"/>
    <xf numFmtId="170" fontId="0" fillId="21" borderId="24" xfId="0" applyNumberFormat="1" applyFont="1" applyFill="1" applyBorder="1"/>
    <xf numFmtId="169" fontId="0" fillId="21" borderId="24" xfId="0" applyNumberFormat="1" applyFont="1" applyFill="1" applyBorder="1"/>
    <xf numFmtId="0" fontId="0" fillId="0" borderId="129" xfId="0" applyFont="1" applyBorder="1"/>
    <xf numFmtId="0" fontId="125" fillId="0" borderId="129" xfId="7" applyFont="1" applyFill="1" applyBorder="1" applyAlignment="1">
      <alignment horizontal="left" vertical="center"/>
    </xf>
    <xf numFmtId="0" fontId="179" fillId="0" borderId="83" xfId="0" applyFont="1" applyFill="1" applyBorder="1" applyAlignment="1">
      <alignment vertical="center"/>
    </xf>
    <xf numFmtId="3" fontId="179" fillId="0" borderId="83" xfId="0" applyNumberFormat="1" applyFont="1" applyFill="1" applyBorder="1" applyAlignment="1">
      <alignment horizontal="right" vertical="center"/>
    </xf>
    <xf numFmtId="0" fontId="179" fillId="0" borderId="83" xfId="0" applyFont="1" applyFill="1" applyBorder="1" applyAlignment="1">
      <alignment horizontal="right" vertical="center"/>
    </xf>
    <xf numFmtId="4" fontId="6" fillId="12" borderId="20" xfId="0" applyNumberFormat="1" applyFont="1" applyFill="1" applyBorder="1" applyAlignment="1" applyProtection="1">
      <alignment horizontal="right" vertical="center"/>
    </xf>
    <xf numFmtId="0" fontId="0" fillId="0" borderId="105" xfId="0" applyFont="1" applyBorder="1" applyAlignment="1">
      <alignment horizontal="left"/>
    </xf>
    <xf numFmtId="0" fontId="125" fillId="0" borderId="105" xfId="7" applyFont="1" applyFill="1" applyBorder="1"/>
    <xf numFmtId="4" fontId="139" fillId="0" borderId="0" xfId="0" applyNumberFormat="1" applyFont="1" applyFill="1" applyBorder="1" applyAlignment="1" applyProtection="1">
      <alignment horizontal="right" vertical="center"/>
    </xf>
    <xf numFmtId="0" fontId="0" fillId="0" borderId="0" xfId="0" applyFont="1" applyAlignment="1">
      <alignment horizontal="left"/>
    </xf>
    <xf numFmtId="0" fontId="152" fillId="0" borderId="0" xfId="12" applyFont="1"/>
    <xf numFmtId="0" fontId="202" fillId="0" borderId="0" xfId="12" applyFont="1"/>
    <xf numFmtId="0" fontId="203" fillId="0" borderId="0" xfId="12" applyFont="1"/>
    <xf numFmtId="0" fontId="152" fillId="0" borderId="0" xfId="12" applyFont="1" applyBorder="1" applyAlignment="1">
      <alignment horizontal="center" vertical="center" wrapText="1"/>
    </xf>
    <xf numFmtId="0" fontId="152" fillId="48" borderId="0" xfId="12" applyFont="1" applyFill="1"/>
    <xf numFmtId="0" fontId="152" fillId="48" borderId="0" xfId="12" applyFont="1" applyFill="1" applyBorder="1" applyAlignment="1">
      <alignment horizontal="center" vertical="center" wrapText="1"/>
    </xf>
    <xf numFmtId="0" fontId="152" fillId="41" borderId="0" xfId="12" applyFont="1" applyFill="1"/>
    <xf numFmtId="0" fontId="152" fillId="41" borderId="0" xfId="12" applyFont="1" applyFill="1" applyBorder="1" applyAlignment="1">
      <alignment horizontal="center" vertical="center" wrapText="1"/>
    </xf>
    <xf numFmtId="0" fontId="152" fillId="49" borderId="0" xfId="12" applyFont="1" applyFill="1"/>
    <xf numFmtId="0" fontId="152" fillId="49" borderId="0" xfId="12" applyFont="1" applyFill="1" applyBorder="1" applyAlignment="1">
      <alignment horizontal="center" vertical="center" wrapText="1"/>
    </xf>
    <xf numFmtId="9" fontId="99" fillId="0" borderId="0" xfId="0" applyNumberFormat="1" applyFont="1"/>
    <xf numFmtId="169" fontId="149" fillId="0" borderId="0" xfId="12" applyNumberFormat="1" applyFont="1" applyFill="1" applyBorder="1"/>
    <xf numFmtId="9" fontId="204" fillId="0" borderId="0" xfId="0" applyNumberFormat="1" applyFont="1"/>
    <xf numFmtId="0" fontId="154" fillId="0" borderId="0" xfId="0" applyFont="1" applyAlignment="1">
      <alignment horizontal="left" vertical="center" indent="1"/>
    </xf>
    <xf numFmtId="9" fontId="137" fillId="0" borderId="0" xfId="0" applyNumberFormat="1" applyFont="1"/>
    <xf numFmtId="9" fontId="137" fillId="38" borderId="221" xfId="0" applyNumberFormat="1" applyFont="1" applyFill="1" applyBorder="1"/>
    <xf numFmtId="0" fontId="149" fillId="38" borderId="222" xfId="0" applyFont="1" applyFill="1" applyBorder="1" applyAlignment="1">
      <alignment horizontal="left" vertical="center" wrapText="1"/>
    </xf>
    <xf numFmtId="0" fontId="149" fillId="38" borderId="223" xfId="0" applyFont="1" applyFill="1" applyBorder="1" applyAlignment="1">
      <alignment horizontal="left" vertical="center" wrapText="1"/>
    </xf>
    <xf numFmtId="9" fontId="205" fillId="0" borderId="0" xfId="0" applyNumberFormat="1" applyFont="1"/>
    <xf numFmtId="9" fontId="137" fillId="38" borderId="220" xfId="0" applyNumberFormat="1" applyFont="1" applyFill="1" applyBorder="1"/>
    <xf numFmtId="0" fontId="86" fillId="20" borderId="0" xfId="12" applyFont="1" applyFill="1"/>
    <xf numFmtId="0" fontId="6" fillId="20" borderId="0" xfId="12" applyFont="1" applyFill="1"/>
    <xf numFmtId="9" fontId="96" fillId="21" borderId="184" xfId="0" applyNumberFormat="1" applyFont="1" applyFill="1" applyBorder="1"/>
    <xf numFmtId="9" fontId="96" fillId="21" borderId="186" xfId="0" applyNumberFormat="1" applyFont="1" applyFill="1" applyBorder="1"/>
    <xf numFmtId="9" fontId="96" fillId="21" borderId="185" xfId="0" applyNumberFormat="1" applyFont="1" applyFill="1" applyBorder="1"/>
    <xf numFmtId="165" fontId="6" fillId="0" borderId="83" xfId="12" applyNumberFormat="1" applyFont="1" applyFill="1" applyBorder="1"/>
    <xf numFmtId="165" fontId="6" fillId="0" borderId="83" xfId="12" applyNumberFormat="1" applyFont="1" applyFill="1" applyBorder="1" applyAlignment="1">
      <alignment horizontal="right"/>
    </xf>
    <xf numFmtId="0" fontId="6" fillId="30" borderId="7" xfId="0" applyFont="1" applyFill="1" applyBorder="1" applyAlignment="1" applyProtection="1">
      <alignment horizontal="center" vertical="center" wrapText="1"/>
    </xf>
    <xf numFmtId="168" fontId="37" fillId="30" borderId="7" xfId="0" applyNumberFormat="1" applyFont="1" applyFill="1" applyBorder="1" applyAlignment="1" applyProtection="1">
      <alignment horizontal="left" vertical="center"/>
    </xf>
    <xf numFmtId="4" fontId="0" fillId="0" borderId="150" xfId="0" applyNumberFormat="1" applyFont="1" applyBorder="1" applyAlignment="1">
      <alignment horizontal="right"/>
    </xf>
    <xf numFmtId="4" fontId="0" fillId="0" borderId="144" xfId="0" applyNumberFormat="1" applyFont="1" applyBorder="1" applyAlignment="1">
      <alignment horizontal="right"/>
    </xf>
    <xf numFmtId="4" fontId="0" fillId="0" borderId="135" xfId="0" applyNumberFormat="1" applyFont="1" applyBorder="1" applyAlignment="1">
      <alignment horizontal="right"/>
    </xf>
    <xf numFmtId="4" fontId="28" fillId="33" borderId="83" xfId="0" applyNumberFormat="1" applyFont="1" applyFill="1" applyBorder="1" applyAlignment="1" applyProtection="1">
      <alignment horizontal="right" vertical="center" wrapText="1"/>
    </xf>
    <xf numFmtId="4" fontId="33" fillId="33" borderId="83" xfId="0" applyNumberFormat="1" applyFont="1" applyFill="1" applyBorder="1" applyAlignment="1" applyProtection="1">
      <alignment horizontal="right" vertical="center" wrapText="1"/>
    </xf>
    <xf numFmtId="4" fontId="32" fillId="33" borderId="83" xfId="0" applyNumberFormat="1" applyFont="1" applyFill="1" applyBorder="1" applyAlignment="1" applyProtection="1">
      <alignment horizontal="right" vertical="center" wrapText="1"/>
    </xf>
    <xf numFmtId="4" fontId="139" fillId="0" borderId="153" xfId="0" applyNumberFormat="1" applyFont="1" applyFill="1" applyBorder="1" applyAlignment="1" applyProtection="1">
      <alignment horizontal="right" vertical="center" wrapText="1"/>
    </xf>
    <xf numFmtId="0" fontId="0" fillId="0" borderId="193" xfId="0" applyFont="1" applyFill="1" applyBorder="1"/>
    <xf numFmtId="0" fontId="101" fillId="3" borderId="0" xfId="0" applyFont="1" applyFill="1" applyBorder="1" applyAlignment="1" applyProtection="1">
      <alignment horizontal="left"/>
    </xf>
    <xf numFmtId="0" fontId="107" fillId="20" borderId="0" xfId="0" applyFont="1" applyFill="1" applyBorder="1" applyAlignment="1" applyProtection="1">
      <alignment horizontal="left"/>
    </xf>
    <xf numFmtId="165" fontId="6" fillId="11" borderId="7" xfId="0" applyNumberFormat="1" applyFont="1" applyFill="1" applyBorder="1" applyAlignment="1" applyProtection="1">
      <alignment horizontal="right" vertical="center" wrapText="1"/>
    </xf>
    <xf numFmtId="165" fontId="21" fillId="0" borderId="7" xfId="0" applyNumberFormat="1" applyFont="1" applyFill="1" applyBorder="1" applyAlignment="1" applyProtection="1">
      <alignment horizontal="right" vertical="center"/>
    </xf>
    <xf numFmtId="0" fontId="6" fillId="21" borderId="83" xfId="0" applyFont="1" applyFill="1" applyBorder="1" applyAlignment="1">
      <alignment vertical="top" wrapText="1"/>
    </xf>
    <xf numFmtId="166" fontId="6" fillId="0" borderId="1" xfId="0" applyNumberFormat="1" applyFont="1" applyFill="1" applyBorder="1" applyAlignment="1">
      <alignment horizontal="center"/>
    </xf>
    <xf numFmtId="166" fontId="6" fillId="9" borderId="1" xfId="0" applyNumberFormat="1" applyFont="1" applyFill="1" applyBorder="1" applyAlignment="1">
      <alignment horizontal="center"/>
    </xf>
    <xf numFmtId="166" fontId="21" fillId="3" borderId="0" xfId="0" applyNumberFormat="1" applyFont="1" applyFill="1" applyBorder="1"/>
    <xf numFmtId="166" fontId="6" fillId="33" borderId="16" xfId="0" applyNumberFormat="1" applyFont="1" applyFill="1" applyBorder="1" applyAlignment="1">
      <alignment vertical="center"/>
    </xf>
    <xf numFmtId="0" fontId="166" fillId="34" borderId="0" xfId="7" applyFont="1" applyFill="1"/>
    <xf numFmtId="0" fontId="0" fillId="34" borderId="90" xfId="0" applyFont="1" applyFill="1" applyBorder="1"/>
    <xf numFmtId="0" fontId="148" fillId="34" borderId="113" xfId="0" applyFont="1" applyFill="1" applyBorder="1" applyAlignment="1">
      <alignment horizontal="center" vertical="center"/>
    </xf>
    <xf numFmtId="0" fontId="125" fillId="34" borderId="24" xfId="0" applyFont="1" applyFill="1" applyBorder="1" applyAlignment="1" applyProtection="1">
      <alignment horizontal="left" vertical="top" wrapText="1"/>
    </xf>
    <xf numFmtId="0" fontId="86" fillId="30" borderId="7" xfId="0" applyFont="1" applyFill="1" applyBorder="1" applyAlignment="1" applyProtection="1">
      <alignment horizontal="center" vertical="center" wrapText="1"/>
    </xf>
    <xf numFmtId="0" fontId="95" fillId="3" borderId="0" xfId="0" applyFont="1" applyFill="1" applyBorder="1" applyAlignment="1" applyProtection="1">
      <alignment horizontal="left" vertical="top" wrapText="1"/>
    </xf>
    <xf numFmtId="0" fontId="83" fillId="20" borderId="0" xfId="0" applyFont="1" applyFill="1" applyBorder="1" applyAlignment="1" applyProtection="1">
      <alignment horizontal="left" vertical="top" wrapText="1"/>
    </xf>
    <xf numFmtId="4" fontId="6" fillId="12" borderId="20" xfId="0" applyNumberFormat="1" applyFont="1" applyFill="1" applyBorder="1" applyAlignment="1" applyProtection="1">
      <alignment horizontal="right" vertical="center"/>
    </xf>
    <xf numFmtId="0" fontId="114" fillId="3" borderId="0" xfId="0" applyFont="1" applyFill="1" applyBorder="1" applyAlignment="1" applyProtection="1">
      <alignment horizontal="left" vertical="top" wrapText="1"/>
    </xf>
    <xf numFmtId="0" fontId="95" fillId="3" borderId="0" xfId="0" applyFont="1" applyFill="1" applyBorder="1" applyAlignment="1" applyProtection="1">
      <alignment vertical="top" wrapText="1"/>
    </xf>
    <xf numFmtId="0" fontId="0" fillId="0" borderId="224" xfId="0" applyFont="1" applyFill="1" applyBorder="1"/>
    <xf numFmtId="0" fontId="0" fillId="0" borderId="0" xfId="0" applyFont="1" applyBorder="1" applyAlignment="1">
      <alignment horizontal="left"/>
    </xf>
    <xf numFmtId="0" fontId="166" fillId="22" borderId="153" xfId="7" applyFont="1" applyFill="1" applyBorder="1" applyAlignment="1">
      <alignment horizontal="right" vertical="center"/>
    </xf>
    <xf numFmtId="0" fontId="167" fillId="38" borderId="225" xfId="0" applyFont="1" applyFill="1" applyBorder="1" applyAlignment="1">
      <alignment horizontal="left"/>
    </xf>
    <xf numFmtId="0" fontId="196" fillId="20" borderId="0" xfId="0" applyFont="1" applyFill="1" applyBorder="1" applyAlignment="1"/>
    <xf numFmtId="0" fontId="149" fillId="38" borderId="192" xfId="0" applyFont="1" applyFill="1" applyBorder="1" applyAlignment="1">
      <alignment horizontal="left" vertical="center"/>
    </xf>
    <xf numFmtId="166" fontId="125" fillId="0" borderId="155" xfId="0" applyNumberFormat="1" applyFont="1" applyFill="1" applyBorder="1" applyAlignment="1" applyProtection="1">
      <alignment horizontal="right" vertical="center"/>
    </xf>
    <xf numFmtId="0" fontId="137" fillId="22" borderId="192" xfId="0" applyFont="1" applyFill="1" applyBorder="1"/>
    <xf numFmtId="169" fontId="125" fillId="0" borderId="153" xfId="12" applyNumberFormat="1" applyFont="1" applyFill="1" applyBorder="1" applyAlignment="1">
      <alignment horizontal="right" vertical="center"/>
    </xf>
    <xf numFmtId="169" fontId="124" fillId="0" borderId="153" xfId="12" applyNumberFormat="1" applyFont="1" applyFill="1" applyBorder="1" applyAlignment="1">
      <alignment horizontal="right" vertical="center"/>
    </xf>
    <xf numFmtId="0" fontId="0" fillId="0" borderId="112" xfId="0" applyFont="1" applyBorder="1" applyAlignment="1">
      <alignment horizontal="left"/>
    </xf>
    <xf numFmtId="0" fontId="0" fillId="0" borderId="95" xfId="0" applyFont="1" applyBorder="1" applyAlignment="1">
      <alignment horizontal="left"/>
    </xf>
    <xf numFmtId="0" fontId="0" fillId="0" borderId="226" xfId="0" applyFont="1" applyBorder="1"/>
    <xf numFmtId="0" fontId="0" fillId="0" borderId="154" xfId="0" applyFont="1" applyBorder="1" applyAlignment="1">
      <alignment horizontal="left"/>
    </xf>
    <xf numFmtId="0" fontId="0" fillId="0" borderId="225" xfId="0" applyFont="1" applyBorder="1"/>
    <xf numFmtId="0" fontId="0" fillId="0" borderId="117" xfId="0" applyFont="1" applyBorder="1" applyAlignment="1">
      <alignment horizontal="left"/>
    </xf>
    <xf numFmtId="0" fontId="0" fillId="0" borderId="227" xfId="0" applyFont="1" applyBorder="1" applyAlignment="1">
      <alignment horizontal="left"/>
    </xf>
    <xf numFmtId="0" fontId="0" fillId="34" borderId="105" xfId="0" applyFont="1" applyFill="1" applyBorder="1"/>
    <xf numFmtId="0" fontId="0" fillId="0" borderId="87" xfId="0" applyFont="1" applyFill="1" applyBorder="1" applyAlignment="1">
      <alignment horizontal="left"/>
    </xf>
    <xf numFmtId="0" fontId="0" fillId="0" borderId="90" xfId="0" applyFont="1" applyFill="1" applyBorder="1"/>
    <xf numFmtId="0" fontId="167" fillId="38" borderId="226" xfId="0" applyFont="1" applyFill="1" applyBorder="1" applyAlignment="1">
      <alignment horizontal="left"/>
    </xf>
    <xf numFmtId="0" fontId="167" fillId="38" borderId="153" xfId="0" applyFont="1" applyFill="1" applyBorder="1" applyAlignment="1">
      <alignment horizontal="left"/>
    </xf>
    <xf numFmtId="0" fontId="149" fillId="38" borderId="153" xfId="0" applyFont="1" applyFill="1" applyBorder="1" applyAlignment="1">
      <alignment horizontal="left" vertical="center" wrapText="1"/>
    </xf>
    <xf numFmtId="0" fontId="149" fillId="44" borderId="153" xfId="0" applyFont="1" applyFill="1" applyBorder="1" applyAlignment="1">
      <alignment horizontal="left" vertical="center" wrapText="1"/>
    </xf>
    <xf numFmtId="169" fontId="125" fillId="0" borderId="153" xfId="7" applyNumberFormat="1" applyFont="1" applyFill="1" applyBorder="1" applyAlignment="1">
      <alignment horizontal="right" vertical="center"/>
    </xf>
    <xf numFmtId="169" fontId="152" fillId="0" borderId="153" xfId="7" applyNumberFormat="1" applyFont="1" applyFill="1" applyBorder="1"/>
    <xf numFmtId="0" fontId="95" fillId="3" borderId="0" xfId="0" applyFont="1" applyFill="1" applyBorder="1" applyAlignment="1" applyProtection="1">
      <alignment vertical="top" wrapText="1"/>
    </xf>
    <xf numFmtId="0" fontId="6" fillId="21" borderId="59" xfId="0" applyFont="1" applyFill="1" applyBorder="1" applyAlignment="1">
      <alignment horizontal="left" vertical="center"/>
    </xf>
    <xf numFmtId="0" fontId="6" fillId="21" borderId="61" xfId="0" applyFont="1" applyFill="1" applyBorder="1" applyAlignment="1">
      <alignment horizontal="left" vertical="center"/>
    </xf>
    <xf numFmtId="0" fontId="14" fillId="3" borderId="0" xfId="1" applyFont="1" applyFill="1" applyBorder="1" applyAlignment="1" applyProtection="1">
      <alignment horizontal="left" indent="3"/>
    </xf>
    <xf numFmtId="0" fontId="96" fillId="21" borderId="83" xfId="0" applyFont="1" applyFill="1" applyBorder="1" applyAlignment="1">
      <alignment horizontal="center" vertical="center"/>
    </xf>
    <xf numFmtId="0" fontId="207" fillId="3" borderId="0" xfId="0" applyFont="1" applyFill="1" applyBorder="1" applyAlignment="1"/>
    <xf numFmtId="0" fontId="108" fillId="20" borderId="0" xfId="0" applyFont="1" applyFill="1" applyAlignment="1">
      <alignment horizontal="left" vertical="center"/>
    </xf>
    <xf numFmtId="0" fontId="95" fillId="20" borderId="0" xfId="0" applyFont="1" applyFill="1" applyAlignment="1">
      <alignment horizontal="left" indent="1"/>
    </xf>
    <xf numFmtId="0" fontId="210" fillId="3" borderId="0" xfId="0" applyFont="1" applyFill="1" applyBorder="1" applyAlignment="1"/>
    <xf numFmtId="0" fontId="13" fillId="25" borderId="0" xfId="0" applyFont="1" applyFill="1" applyBorder="1"/>
    <xf numFmtId="0" fontId="6" fillId="21" borderId="59" xfId="0" applyFont="1" applyFill="1" applyBorder="1" applyAlignment="1">
      <alignment vertical="top" wrapText="1"/>
    </xf>
    <xf numFmtId="0" fontId="6" fillId="21" borderId="79" xfId="0" applyFont="1" applyFill="1" applyBorder="1" applyAlignment="1">
      <alignment horizontal="left" vertical="center" wrapText="1"/>
    </xf>
    <xf numFmtId="0" fontId="11" fillId="20" borderId="0" xfId="0" applyFont="1" applyFill="1" applyBorder="1"/>
    <xf numFmtId="0" fontId="0" fillId="20" borderId="0" xfId="0" applyFill="1"/>
    <xf numFmtId="0" fontId="211" fillId="20" borderId="0" xfId="0" applyFont="1" applyFill="1"/>
    <xf numFmtId="0" fontId="108" fillId="20" borderId="0" xfId="0" applyFont="1" applyFill="1" applyAlignment="1">
      <alignment horizontal="left" vertical="center" indent="1"/>
    </xf>
    <xf numFmtId="0" fontId="95" fillId="20" borderId="0" xfId="0" applyFont="1" applyFill="1" applyAlignment="1">
      <alignment horizontal="left" vertical="center" indent="3"/>
    </xf>
    <xf numFmtId="0" fontId="177" fillId="20" borderId="0" xfId="0" applyFont="1" applyFill="1"/>
    <xf numFmtId="0" fontId="184" fillId="21" borderId="83" xfId="0" applyFont="1" applyFill="1" applyBorder="1" applyAlignment="1">
      <alignment vertical="top" wrapText="1"/>
    </xf>
    <xf numFmtId="0" fontId="184" fillId="21" borderId="79" xfId="0" applyFont="1" applyFill="1" applyBorder="1" applyAlignment="1">
      <alignment vertical="top" wrapText="1"/>
    </xf>
    <xf numFmtId="0" fontId="83" fillId="20" borderId="0" xfId="0" applyFont="1" applyFill="1" applyBorder="1" applyAlignment="1" applyProtection="1">
      <alignment vertical="top"/>
    </xf>
    <xf numFmtId="0" fontId="95" fillId="20" borderId="0" xfId="0" applyFont="1" applyFill="1" applyAlignment="1"/>
    <xf numFmtId="0" fontId="95" fillId="20" borderId="0" xfId="0" applyFont="1" applyFill="1" applyAlignment="1">
      <alignment vertical="top" wrapText="1"/>
    </xf>
    <xf numFmtId="0" fontId="95" fillId="20" borderId="0" xfId="0" applyFont="1" applyFill="1" applyAlignment="1">
      <alignment horizontal="left"/>
    </xf>
    <xf numFmtId="166" fontId="6" fillId="33" borderId="152" xfId="0" applyNumberFormat="1" applyFont="1" applyFill="1" applyBorder="1" applyAlignment="1">
      <alignment horizontal="center"/>
    </xf>
    <xf numFmtId="0" fontId="14" fillId="20" borderId="0" xfId="1" applyFont="1" applyFill="1" applyBorder="1" applyAlignment="1" applyProtection="1"/>
    <xf numFmtId="0" fontId="6" fillId="21" borderId="152" xfId="0" applyFont="1" applyFill="1" applyBorder="1" applyAlignment="1">
      <alignment horizontal="center" vertical="center" wrapText="1"/>
    </xf>
    <xf numFmtId="166" fontId="0" fillId="0" borderId="24" xfId="0" applyNumberFormat="1" applyFont="1" applyFill="1" applyBorder="1"/>
    <xf numFmtId="166" fontId="0" fillId="0" borderId="135" xfId="0" applyNumberFormat="1" applyFont="1" applyBorder="1"/>
    <xf numFmtId="166" fontId="149" fillId="0" borderId="220" xfId="12" applyNumberFormat="1" applyFont="1" applyFill="1" applyBorder="1"/>
    <xf numFmtId="166" fontId="149" fillId="0" borderId="153" xfId="12" applyNumberFormat="1" applyFont="1" applyFill="1" applyBorder="1"/>
    <xf numFmtId="166" fontId="152" fillId="0" borderId="153" xfId="12" applyNumberFormat="1" applyFont="1" applyBorder="1"/>
    <xf numFmtId="165" fontId="125" fillId="0" borderId="27" xfId="0" applyNumberFormat="1" applyFont="1" applyFill="1" applyBorder="1" applyAlignment="1">
      <alignment horizontal="center"/>
    </xf>
    <xf numFmtId="0" fontId="23" fillId="4" borderId="84" xfId="0" applyFont="1" applyFill="1" applyBorder="1" applyAlignment="1">
      <alignment horizontal="center" vertical="center" wrapText="1"/>
    </xf>
    <xf numFmtId="0" fontId="23" fillId="4" borderId="228" xfId="0" applyFont="1" applyFill="1" applyBorder="1" applyAlignment="1">
      <alignment horizontal="center" vertical="center" wrapText="1"/>
    </xf>
    <xf numFmtId="0" fontId="98" fillId="20" borderId="0" xfId="0" applyFont="1" applyFill="1" applyBorder="1" applyAlignment="1" applyProtection="1">
      <alignment horizontal="left" vertical="top" indent="2"/>
    </xf>
    <xf numFmtId="0" fontId="0" fillId="0" borderId="109" xfId="0" applyFont="1" applyFill="1" applyBorder="1" applyAlignment="1">
      <alignment horizontal="left"/>
    </xf>
    <xf numFmtId="0" fontId="125" fillId="0" borderId="238" xfId="7" applyFont="1" applyFill="1" applyBorder="1" applyAlignment="1">
      <alignment horizontal="left" vertical="center"/>
    </xf>
    <xf numFmtId="168" fontId="125" fillId="50" borderId="25" xfId="0" applyNumberFormat="1" applyFont="1" applyFill="1" applyBorder="1" applyAlignment="1" applyProtection="1">
      <alignment horizontal="right" vertical="center"/>
    </xf>
    <xf numFmtId="0" fontId="67" fillId="14" borderId="173" xfId="0" applyFont="1" applyFill="1" applyBorder="1" applyAlignment="1" applyProtection="1">
      <alignment horizontal="center" vertical="center" wrapText="1"/>
    </xf>
    <xf numFmtId="0" fontId="67" fillId="14" borderId="252" xfId="0" applyFont="1" applyFill="1" applyBorder="1" applyAlignment="1" applyProtection="1">
      <alignment horizontal="center" vertical="center" wrapText="1"/>
    </xf>
    <xf numFmtId="0" fontId="14" fillId="20" borderId="0" xfId="1" applyFont="1" applyFill="1" applyAlignment="1" applyProtection="1">
      <alignment horizontal="left" vertical="center" indent="2"/>
    </xf>
    <xf numFmtId="0" fontId="95" fillId="20" borderId="0" xfId="0" applyFont="1" applyFill="1" applyAlignment="1">
      <alignment horizontal="left" vertical="center" indent="1"/>
    </xf>
    <xf numFmtId="0" fontId="14" fillId="20" borderId="0" xfId="1" applyFont="1" applyFill="1" applyAlignment="1" applyProtection="1">
      <alignment horizontal="left" vertical="center" indent="1"/>
    </xf>
    <xf numFmtId="0" fontId="14" fillId="20" borderId="0" xfId="1" applyFont="1" applyFill="1" applyAlignment="1" applyProtection="1">
      <alignment horizontal="left" indent="1"/>
    </xf>
    <xf numFmtId="0" fontId="14" fillId="20" borderId="0" xfId="1" applyFont="1" applyFill="1" applyAlignment="1" applyProtection="1">
      <alignment horizontal="left" indent="2"/>
    </xf>
    <xf numFmtId="0" fontId="114" fillId="20" borderId="0" xfId="0" applyFont="1" applyFill="1" applyBorder="1" applyAlignment="1">
      <alignment horizontal="left" indent="1"/>
    </xf>
    <xf numFmtId="0" fontId="95" fillId="20" borderId="0" xfId="0" applyFont="1" applyFill="1" applyAlignment="1">
      <alignment horizontal="left" vertical="top" indent="1"/>
    </xf>
    <xf numFmtId="0" fontId="95" fillId="20" borderId="0" xfId="0" applyFont="1" applyFill="1" applyAlignment="1">
      <alignment horizontal="left" vertical="center" indent="9"/>
    </xf>
    <xf numFmtId="0" fontId="95" fillId="20" borderId="0" xfId="0" applyFont="1" applyFill="1" applyBorder="1" applyAlignment="1">
      <alignment horizontal="left" indent="1"/>
    </xf>
    <xf numFmtId="0" fontId="106" fillId="25" borderId="0" xfId="0" applyFont="1" applyFill="1"/>
    <xf numFmtId="0" fontId="177" fillId="6" borderId="0" xfId="0" applyFont="1" applyFill="1" applyBorder="1" applyAlignment="1">
      <alignment vertical="center"/>
    </xf>
    <xf numFmtId="0" fontId="177" fillId="5" borderId="0" xfId="0" applyFont="1" applyFill="1" applyBorder="1" applyAlignment="1">
      <alignment vertical="center"/>
    </xf>
    <xf numFmtId="0" fontId="177" fillId="3" borderId="0" xfId="0" applyFont="1" applyFill="1" applyBorder="1" applyAlignment="1">
      <alignment vertical="center"/>
    </xf>
    <xf numFmtId="0" fontId="83" fillId="20" borderId="0" xfId="0" applyFont="1" applyFill="1" applyBorder="1" applyAlignment="1" applyProtection="1">
      <alignment vertical="center"/>
    </xf>
    <xf numFmtId="0" fontId="83" fillId="20" borderId="0" xfId="0" applyFont="1" applyFill="1" applyBorder="1" applyAlignment="1" applyProtection="1">
      <alignment vertical="center" wrapText="1"/>
    </xf>
    <xf numFmtId="0" fontId="13" fillId="3" borderId="0" xfId="0" applyFont="1" applyFill="1" applyBorder="1" applyAlignment="1">
      <alignment vertical="center"/>
    </xf>
    <xf numFmtId="0" fontId="139" fillId="34" borderId="0" xfId="7" applyFont="1" applyFill="1"/>
    <xf numFmtId="0" fontId="160" fillId="34" borderId="0" xfId="7" applyFont="1" applyFill="1"/>
    <xf numFmtId="0" fontId="0" fillId="34" borderId="0" xfId="0" applyFont="1" applyFill="1"/>
    <xf numFmtId="0" fontId="88" fillId="34" borderId="0" xfId="0" applyFont="1" applyFill="1"/>
    <xf numFmtId="0" fontId="142" fillId="34" borderId="0" xfId="0" applyFont="1" applyFill="1"/>
    <xf numFmtId="3" fontId="125" fillId="0" borderId="0" xfId="0" applyNumberFormat="1" applyFont="1" applyFill="1" applyBorder="1" applyAlignment="1" applyProtection="1">
      <alignment horizontal="right" vertical="center"/>
    </xf>
    <xf numFmtId="4" fontId="29" fillId="0" borderId="161" xfId="0" applyNumberFormat="1" applyFont="1" applyFill="1" applyBorder="1" applyAlignment="1" applyProtection="1">
      <alignment vertical="center" wrapText="1"/>
    </xf>
    <xf numFmtId="4" fontId="28" fillId="0" borderId="161" xfId="0" applyNumberFormat="1" applyFont="1" applyFill="1" applyBorder="1" applyAlignment="1" applyProtection="1">
      <alignment vertical="center" wrapText="1"/>
    </xf>
    <xf numFmtId="166" fontId="125" fillId="0" borderId="153" xfId="0" applyNumberFormat="1" applyFont="1" applyFill="1" applyBorder="1" applyAlignment="1" applyProtection="1">
      <alignment horizontal="left" vertical="center"/>
    </xf>
    <xf numFmtId="0" fontId="89" fillId="20" borderId="0" xfId="0" applyFont="1" applyFill="1" applyBorder="1" applyAlignment="1" applyProtection="1">
      <alignment horizontal="left" vertical="center"/>
    </xf>
    <xf numFmtId="4" fontId="91" fillId="20" borderId="0" xfId="0" applyNumberFormat="1" applyFont="1" applyFill="1" applyBorder="1" applyAlignment="1" applyProtection="1">
      <alignment horizontal="right" vertical="center" wrapText="1"/>
    </xf>
    <xf numFmtId="168" fontId="91" fillId="20" borderId="0" xfId="0" applyNumberFormat="1" applyFont="1" applyFill="1" applyBorder="1" applyAlignment="1" applyProtection="1">
      <alignment vertical="center" wrapText="1"/>
    </xf>
    <xf numFmtId="4" fontId="92" fillId="20" borderId="0" xfId="0" applyNumberFormat="1" applyFont="1" applyFill="1" applyBorder="1" applyAlignment="1" applyProtection="1">
      <alignment horizontal="right" vertical="center" wrapText="1"/>
    </xf>
    <xf numFmtId="0" fontId="92" fillId="20" borderId="0" xfId="0" applyFont="1" applyFill="1" applyBorder="1" applyAlignment="1" applyProtection="1">
      <alignment vertical="center" wrapText="1"/>
    </xf>
    <xf numFmtId="0" fontId="91" fillId="20" borderId="0" xfId="0" applyFont="1" applyFill="1" applyBorder="1" applyAlignment="1" applyProtection="1">
      <alignment vertical="center" wrapText="1"/>
    </xf>
    <xf numFmtId="4" fontId="91" fillId="20" borderId="0" xfId="0" applyNumberFormat="1" applyFont="1" applyFill="1" applyBorder="1" applyAlignment="1" applyProtection="1">
      <alignment vertical="center" wrapText="1"/>
    </xf>
    <xf numFmtId="168" fontId="91" fillId="20" borderId="0" xfId="0" applyNumberFormat="1" applyFont="1" applyFill="1" applyBorder="1" applyAlignment="1" applyProtection="1">
      <alignment horizontal="left" vertical="center" wrapText="1"/>
    </xf>
    <xf numFmtId="4" fontId="92" fillId="20" borderId="0" xfId="0" applyNumberFormat="1" applyFont="1" applyFill="1" applyBorder="1" applyAlignment="1" applyProtection="1">
      <alignment vertical="center" wrapText="1"/>
    </xf>
    <xf numFmtId="168" fontId="92" fillId="20" borderId="0" xfId="0" applyNumberFormat="1" applyFont="1" applyFill="1" applyBorder="1" applyAlignment="1" applyProtection="1">
      <alignment horizontal="center" vertical="center" wrapText="1"/>
    </xf>
    <xf numFmtId="168" fontId="92" fillId="20" borderId="0" xfId="0" applyNumberFormat="1" applyFont="1" applyFill="1" applyBorder="1" applyAlignment="1" applyProtection="1">
      <alignment horizontal="left" vertical="center" wrapText="1"/>
    </xf>
    <xf numFmtId="0" fontId="119" fillId="3" borderId="0" xfId="0" applyFont="1" applyFill="1" applyBorder="1" applyAlignment="1" applyProtection="1">
      <alignment horizontal="left" vertical="top" wrapText="1"/>
    </xf>
    <xf numFmtId="0" fontId="50" fillId="21" borderId="0" xfId="0" applyFont="1" applyFill="1" applyBorder="1" applyAlignment="1" applyProtection="1">
      <alignment horizontal="left" vertical="top"/>
    </xf>
    <xf numFmtId="0" fontId="50" fillId="21" borderId="0" xfId="0" applyFont="1" applyFill="1" applyBorder="1" applyAlignment="1" applyProtection="1">
      <alignment horizontal="center"/>
    </xf>
    <xf numFmtId="0" fontId="119" fillId="3" borderId="0" xfId="1" applyFont="1" applyFill="1" applyBorder="1" applyAlignment="1" applyProtection="1">
      <alignment horizontal="left" vertical="top" wrapText="1"/>
    </xf>
    <xf numFmtId="0" fontId="119" fillId="3" borderId="0" xfId="1" applyFont="1" applyFill="1" applyBorder="1" applyAlignment="1" applyProtection="1">
      <alignment horizontal="left" vertical="top"/>
    </xf>
    <xf numFmtId="0" fontId="57" fillId="4" borderId="0" xfId="0" applyFont="1" applyFill="1" applyBorder="1" applyAlignment="1" applyProtection="1">
      <alignment horizontal="center" vertical="center" wrapText="1"/>
    </xf>
    <xf numFmtId="0" fontId="145" fillId="25" borderId="0" xfId="0" applyFont="1" applyFill="1" applyBorder="1" applyAlignment="1" applyProtection="1">
      <alignment horizontal="center" vertical="center" wrapText="1"/>
    </xf>
    <xf numFmtId="0" fontId="119" fillId="3" borderId="0" xfId="0" applyFont="1" applyFill="1" applyBorder="1" applyAlignment="1" applyProtection="1">
      <alignment horizontal="justify" vertical="center" wrapText="1"/>
    </xf>
    <xf numFmtId="0" fontId="8" fillId="4" borderId="34" xfId="0" applyFont="1" applyFill="1" applyBorder="1" applyAlignment="1" applyProtection="1">
      <alignment horizontal="center" vertical="center" wrapText="1"/>
    </xf>
    <xf numFmtId="0" fontId="8" fillId="4" borderId="0" xfId="0" applyFont="1" applyFill="1" applyBorder="1" applyAlignment="1" applyProtection="1">
      <alignment horizontal="center" vertical="center" wrapText="1"/>
    </xf>
    <xf numFmtId="0" fontId="13" fillId="9" borderId="20" xfId="0" applyFont="1" applyFill="1" applyBorder="1" applyAlignment="1" applyProtection="1">
      <alignment horizontal="left" vertical="center"/>
    </xf>
    <xf numFmtId="0" fontId="13" fillId="9" borderId="35" xfId="0" applyFont="1" applyFill="1" applyBorder="1" applyAlignment="1" applyProtection="1">
      <alignment horizontal="left" vertical="center"/>
    </xf>
    <xf numFmtId="0" fontId="13" fillId="9" borderId="6" xfId="0" applyFont="1" applyFill="1" applyBorder="1" applyAlignment="1" applyProtection="1">
      <alignment horizontal="left" vertical="center"/>
    </xf>
    <xf numFmtId="0" fontId="7" fillId="4" borderId="34" xfId="0" applyFont="1" applyFill="1" applyBorder="1" applyAlignment="1" applyProtection="1">
      <alignment horizontal="left" vertical="center"/>
    </xf>
    <xf numFmtId="0" fontId="7" fillId="4" borderId="0" xfId="0" applyFont="1" applyFill="1" applyBorder="1" applyAlignment="1" applyProtection="1">
      <alignment horizontal="left" vertical="center"/>
    </xf>
    <xf numFmtId="0" fontId="8" fillId="4" borderId="40" xfId="0" applyFont="1" applyFill="1" applyBorder="1" applyAlignment="1" applyProtection="1">
      <alignment horizontal="center" vertical="center" wrapText="1"/>
    </xf>
    <xf numFmtId="0" fontId="8" fillId="4" borderId="41" xfId="0" applyFont="1" applyFill="1" applyBorder="1" applyAlignment="1" applyProtection="1">
      <alignment horizontal="center" vertical="center" wrapText="1"/>
    </xf>
    <xf numFmtId="0" fontId="8" fillId="4" borderId="42" xfId="0" applyFont="1" applyFill="1" applyBorder="1" applyAlignment="1" applyProtection="1">
      <alignment horizontal="center" vertical="center" wrapText="1"/>
    </xf>
    <xf numFmtId="0" fontId="8" fillId="4" borderId="37" xfId="0" applyFont="1" applyFill="1" applyBorder="1" applyAlignment="1" applyProtection="1">
      <alignment horizontal="center" vertical="center" wrapText="1"/>
    </xf>
    <xf numFmtId="0" fontId="8" fillId="4" borderId="40" xfId="0" applyFont="1" applyFill="1" applyBorder="1" applyAlignment="1" applyProtection="1">
      <alignment horizontal="center" vertical="center"/>
    </xf>
    <xf numFmtId="0" fontId="8" fillId="4" borderId="41" xfId="0" applyFont="1" applyFill="1" applyBorder="1" applyAlignment="1" applyProtection="1">
      <alignment horizontal="center" vertical="center"/>
    </xf>
    <xf numFmtId="0" fontId="8" fillId="4" borderId="42" xfId="0" applyFont="1" applyFill="1" applyBorder="1" applyAlignment="1" applyProtection="1">
      <alignment horizontal="center" vertical="center"/>
    </xf>
    <xf numFmtId="0" fontId="13" fillId="0" borderId="43" xfId="0" applyFont="1" applyFill="1" applyBorder="1" applyAlignment="1" applyProtection="1">
      <alignment horizontal="center"/>
    </xf>
    <xf numFmtId="0" fontId="13" fillId="0" borderId="44" xfId="0" applyFont="1" applyFill="1" applyBorder="1" applyAlignment="1" applyProtection="1">
      <alignment horizontal="center"/>
    </xf>
    <xf numFmtId="0" fontId="13" fillId="0" borderId="45" xfId="0" applyFont="1" applyFill="1" applyBorder="1" applyAlignment="1" applyProtection="1">
      <alignment horizontal="center"/>
    </xf>
    <xf numFmtId="0" fontId="13" fillId="27" borderId="46" xfId="0" applyFont="1" applyFill="1" applyBorder="1" applyAlignment="1" applyProtection="1">
      <alignment horizontal="center"/>
    </xf>
    <xf numFmtId="0" fontId="13" fillId="27" borderId="47" xfId="0" applyFont="1" applyFill="1" applyBorder="1" applyAlignment="1" applyProtection="1">
      <alignment horizontal="center"/>
    </xf>
    <xf numFmtId="0" fontId="13" fillId="27" borderId="48" xfId="0" applyFont="1" applyFill="1" applyBorder="1" applyAlignment="1" applyProtection="1">
      <alignment horizontal="center"/>
    </xf>
    <xf numFmtId="0" fontId="95" fillId="3" borderId="0" xfId="0" applyFont="1" applyFill="1" applyBorder="1" applyAlignment="1" applyProtection="1">
      <alignment horizontal="left" vertical="center" wrapText="1"/>
    </xf>
    <xf numFmtId="0" fontId="95" fillId="3" borderId="0" xfId="0" applyFont="1" applyFill="1" applyBorder="1" applyAlignment="1" applyProtection="1">
      <alignment vertical="center" wrapText="1"/>
    </xf>
    <xf numFmtId="0" fontId="20" fillId="26" borderId="5" xfId="0" applyFont="1" applyFill="1" applyBorder="1" applyAlignment="1" applyProtection="1">
      <alignment horizontal="center" vertical="center" wrapText="1"/>
    </xf>
    <xf numFmtId="0" fontId="20" fillId="26" borderId="29" xfId="0" applyFont="1" applyFill="1" applyBorder="1" applyAlignment="1" applyProtection="1">
      <alignment horizontal="center" vertical="center" wrapText="1"/>
    </xf>
    <xf numFmtId="0" fontId="8" fillId="25" borderId="31" xfId="0" applyFont="1" applyFill="1" applyBorder="1" applyAlignment="1" applyProtection="1">
      <alignment horizontal="center" vertical="center" wrapText="1"/>
    </xf>
    <xf numFmtId="0" fontId="8" fillId="25" borderId="33" xfId="0" applyFont="1" applyFill="1" applyBorder="1" applyAlignment="1" applyProtection="1">
      <alignment horizontal="center" vertical="center" wrapText="1"/>
    </xf>
    <xf numFmtId="0" fontId="8" fillId="25" borderId="13" xfId="0" applyFont="1" applyFill="1" applyBorder="1" applyAlignment="1" applyProtection="1">
      <alignment horizontal="center" vertical="center" wrapText="1"/>
    </xf>
    <xf numFmtId="0" fontId="13" fillId="21" borderId="77" xfId="0" applyFont="1" applyFill="1" applyBorder="1" applyAlignment="1" applyProtection="1">
      <alignment horizontal="center" vertical="center"/>
    </xf>
    <xf numFmtId="0" fontId="13" fillId="21" borderId="209" xfId="0" applyFont="1" applyFill="1" applyBorder="1" applyAlignment="1" applyProtection="1">
      <alignment horizontal="center" vertical="center"/>
    </xf>
    <xf numFmtId="0" fontId="13" fillId="21" borderId="78" xfId="0" applyFont="1" applyFill="1" applyBorder="1" applyAlignment="1" applyProtection="1">
      <alignment horizontal="center" vertical="center"/>
    </xf>
    <xf numFmtId="0" fontId="13" fillId="21" borderId="79" xfId="0" applyFont="1" applyFill="1" applyBorder="1" applyAlignment="1" applyProtection="1">
      <alignment horizontal="center" vertical="center"/>
    </xf>
    <xf numFmtId="0" fontId="13" fillId="21" borderId="210" xfId="0" applyFont="1" applyFill="1" applyBorder="1" applyAlignment="1" applyProtection="1">
      <alignment horizontal="center" vertical="center"/>
    </xf>
    <xf numFmtId="0" fontId="13" fillId="21" borderId="80" xfId="0" applyFont="1" applyFill="1" applyBorder="1" applyAlignment="1" applyProtection="1">
      <alignment horizontal="center" vertical="center"/>
    </xf>
    <xf numFmtId="0" fontId="95" fillId="3" borderId="0" xfId="0" applyFont="1" applyFill="1" applyBorder="1" applyAlignment="1" applyProtection="1">
      <alignment horizontal="left" vertical="top" wrapText="1"/>
    </xf>
    <xf numFmtId="0" fontId="13" fillId="21" borderId="59" xfId="0" applyFont="1" applyFill="1" applyBorder="1" applyAlignment="1" applyProtection="1">
      <alignment horizontal="center"/>
    </xf>
    <xf numFmtId="0" fontId="13" fillId="21" borderId="61" xfId="0" applyFont="1" applyFill="1" applyBorder="1" applyAlignment="1" applyProtection="1">
      <alignment horizontal="center"/>
    </xf>
    <xf numFmtId="0" fontId="13" fillId="21" borderId="60" xfId="0" applyFont="1" applyFill="1" applyBorder="1" applyAlignment="1" applyProtection="1">
      <alignment horizontal="center"/>
    </xf>
    <xf numFmtId="0" fontId="95" fillId="3" borderId="0" xfId="0" applyFont="1" applyFill="1" applyBorder="1" applyAlignment="1" applyProtection="1">
      <alignment horizontal="left" wrapText="1"/>
    </xf>
    <xf numFmtId="0" fontId="6" fillId="8" borderId="136" xfId="0" applyNumberFormat="1" applyFont="1" applyFill="1" applyBorder="1" applyAlignment="1" applyProtection="1">
      <alignment horizontal="left" vertical="center" wrapText="1"/>
    </xf>
    <xf numFmtId="0" fontId="6" fillId="8" borderId="137" xfId="0" applyNumberFormat="1" applyFont="1" applyFill="1" applyBorder="1" applyAlignment="1" applyProtection="1">
      <alignment horizontal="left" vertical="center" wrapText="1"/>
    </xf>
    <xf numFmtId="0" fontId="6" fillId="8" borderId="138" xfId="0" applyNumberFormat="1" applyFont="1" applyFill="1" applyBorder="1" applyAlignment="1" applyProtection="1">
      <alignment horizontal="left" vertical="center" wrapText="1"/>
    </xf>
    <xf numFmtId="0" fontId="6" fillId="8" borderId="136" xfId="0" applyNumberFormat="1" applyFont="1" applyFill="1" applyBorder="1" applyAlignment="1" applyProtection="1">
      <alignment horizontal="left" vertical="top" wrapText="1"/>
    </xf>
    <xf numFmtId="0" fontId="6" fillId="8" borderId="137" xfId="0" applyNumberFormat="1" applyFont="1" applyFill="1" applyBorder="1" applyAlignment="1" applyProtection="1">
      <alignment horizontal="left" vertical="top" wrapText="1"/>
    </xf>
    <xf numFmtId="0" fontId="6" fillId="8" borderId="138" xfId="0" applyNumberFormat="1" applyFont="1" applyFill="1" applyBorder="1" applyAlignment="1" applyProtection="1">
      <alignment horizontal="left" vertical="top" wrapText="1"/>
    </xf>
    <xf numFmtId="0" fontId="20" fillId="18" borderId="239" xfId="0" applyFont="1" applyFill="1" applyBorder="1" applyAlignment="1" applyProtection="1">
      <alignment horizontal="center" vertical="center" wrapText="1"/>
    </xf>
    <xf numFmtId="0" fontId="20" fillId="18" borderId="232" xfId="0" applyFont="1" applyFill="1" applyBorder="1" applyAlignment="1" applyProtection="1">
      <alignment horizontal="center" vertical="center" wrapText="1"/>
    </xf>
    <xf numFmtId="0" fontId="20" fillId="18" borderId="242" xfId="0" applyFont="1" applyFill="1" applyBorder="1" applyAlignment="1" applyProtection="1">
      <alignment horizontal="center" vertical="center" wrapText="1"/>
    </xf>
    <xf numFmtId="0" fontId="20" fillId="18" borderId="107" xfId="0" applyFont="1" applyFill="1" applyBorder="1" applyAlignment="1" applyProtection="1">
      <alignment horizontal="center" vertical="center" wrapText="1"/>
    </xf>
    <xf numFmtId="0" fontId="20" fillId="18" borderId="230" xfId="0" applyFont="1" applyFill="1" applyBorder="1" applyAlignment="1" applyProtection="1">
      <alignment horizontal="center" vertical="center" wrapText="1"/>
    </xf>
    <xf numFmtId="0" fontId="20" fillId="18" borderId="231" xfId="0" applyFont="1" applyFill="1" applyBorder="1" applyAlignment="1" applyProtection="1">
      <alignment horizontal="center" vertical="center" wrapText="1"/>
    </xf>
    <xf numFmtId="0" fontId="20" fillId="18" borderId="93" xfId="0" applyFont="1" applyFill="1" applyBorder="1" applyAlignment="1" applyProtection="1">
      <alignment horizontal="center" vertical="center" wrapText="1"/>
    </xf>
    <xf numFmtId="0" fontId="20" fillId="18" borderId="0" xfId="0" applyFont="1" applyFill="1" applyBorder="1" applyAlignment="1" applyProtection="1">
      <alignment horizontal="center" vertical="center" wrapText="1"/>
    </xf>
    <xf numFmtId="0" fontId="20" fillId="18" borderId="240" xfId="0" applyFont="1" applyFill="1" applyBorder="1" applyAlignment="1" applyProtection="1">
      <alignment horizontal="center" vertical="center" wrapText="1"/>
    </xf>
    <xf numFmtId="0" fontId="20" fillId="18" borderId="3" xfId="0" applyFont="1" applyFill="1" applyBorder="1" applyAlignment="1" applyProtection="1">
      <alignment horizontal="center" vertical="center" wrapText="1"/>
    </xf>
    <xf numFmtId="0" fontId="67" fillId="18" borderId="233" xfId="0" applyFont="1" applyFill="1" applyBorder="1" applyAlignment="1" applyProtection="1">
      <alignment horizontal="center" vertical="center" wrapText="1"/>
    </xf>
    <xf numFmtId="0" fontId="67" fillId="18" borderId="235" xfId="0" applyFont="1" applyFill="1" applyBorder="1" applyAlignment="1" applyProtection="1">
      <alignment horizontal="center" vertical="center" wrapText="1"/>
    </xf>
    <xf numFmtId="0" fontId="20" fillId="18" borderId="241" xfId="0" applyFont="1" applyFill="1" applyBorder="1" applyAlignment="1" applyProtection="1">
      <alignment horizontal="center" vertical="center" wrapText="1"/>
    </xf>
    <xf numFmtId="0" fontId="20" fillId="18" borderId="180" xfId="0" applyFont="1" applyFill="1" applyBorder="1" applyAlignment="1" applyProtection="1">
      <alignment horizontal="center" vertical="center" wrapText="1"/>
    </xf>
    <xf numFmtId="0" fontId="20" fillId="18" borderId="181" xfId="0" applyFont="1" applyFill="1" applyBorder="1" applyAlignment="1" applyProtection="1">
      <alignment horizontal="center" vertical="center" wrapText="1"/>
    </xf>
    <xf numFmtId="0" fontId="20" fillId="18" borderId="182" xfId="0" applyFont="1" applyFill="1" applyBorder="1" applyAlignment="1" applyProtection="1">
      <alignment horizontal="center" vertical="center" wrapText="1"/>
    </xf>
    <xf numFmtId="0" fontId="83" fillId="20" borderId="0" xfId="0" applyFont="1" applyFill="1" applyBorder="1" applyAlignment="1" applyProtection="1">
      <alignment horizontal="left" vertical="top" wrapText="1"/>
    </xf>
    <xf numFmtId="0" fontId="20" fillId="18" borderId="98" xfId="0" applyFont="1" applyFill="1" applyBorder="1" applyAlignment="1" applyProtection="1">
      <alignment horizontal="center" vertical="center" wrapText="1"/>
    </xf>
    <xf numFmtId="0" fontId="20" fillId="18" borderId="50" xfId="0" applyFont="1" applyFill="1" applyBorder="1" applyAlignment="1" applyProtection="1">
      <alignment horizontal="center" vertical="center" wrapText="1"/>
    </xf>
    <xf numFmtId="0" fontId="23" fillId="4" borderId="0" xfId="0" applyFont="1" applyFill="1" applyBorder="1" applyAlignment="1" applyProtection="1">
      <alignment horizontal="left" vertical="center"/>
    </xf>
    <xf numFmtId="0" fontId="20" fillId="18" borderId="97" xfId="0" applyFont="1" applyFill="1" applyBorder="1" applyAlignment="1" applyProtection="1">
      <alignment horizontal="center" vertical="center" wrapText="1"/>
    </xf>
    <xf numFmtId="0" fontId="20" fillId="18" borderId="245" xfId="0" applyFont="1" applyFill="1" applyBorder="1" applyAlignment="1" applyProtection="1">
      <alignment horizontal="center" vertical="center" wrapText="1"/>
    </xf>
    <xf numFmtId="0" fontId="20" fillId="18" borderId="243" xfId="0" applyFont="1" applyFill="1" applyBorder="1" applyAlignment="1" applyProtection="1">
      <alignment horizontal="center" vertical="center" wrapText="1"/>
    </xf>
    <xf numFmtId="0" fontId="20" fillId="18" borderId="179" xfId="0" applyFont="1" applyFill="1" applyBorder="1" applyAlignment="1" applyProtection="1">
      <alignment horizontal="center" vertical="center" wrapText="1"/>
    </xf>
    <xf numFmtId="0" fontId="20" fillId="18" borderId="244" xfId="0" applyFont="1" applyFill="1" applyBorder="1" applyAlignment="1" applyProtection="1">
      <alignment horizontal="center" vertical="center" wrapText="1"/>
    </xf>
    <xf numFmtId="0" fontId="20" fillId="14" borderId="31" xfId="0" applyFont="1" applyFill="1" applyBorder="1" applyAlignment="1" applyProtection="1">
      <alignment horizontal="center" vertical="center" wrapText="1"/>
    </xf>
    <xf numFmtId="0" fontId="20" fillId="14" borderId="33" xfId="0" applyFont="1" applyFill="1" applyBorder="1" applyAlignment="1" applyProtection="1">
      <alignment horizontal="center" vertical="center" wrapText="1"/>
    </xf>
    <xf numFmtId="0" fontId="20" fillId="14" borderId="13" xfId="0" applyFont="1" applyFill="1" applyBorder="1" applyAlignment="1" applyProtection="1">
      <alignment horizontal="center" vertical="center" wrapText="1"/>
    </xf>
    <xf numFmtId="0" fontId="95" fillId="3" borderId="0" xfId="0" applyFont="1" applyFill="1" applyBorder="1" applyAlignment="1" applyProtection="1">
      <alignment horizontal="left" vertical="center" wrapText="1" indent="4"/>
    </xf>
    <xf numFmtId="0" fontId="95" fillId="20" borderId="0" xfId="0" applyFont="1" applyFill="1" applyBorder="1" applyAlignment="1" applyProtection="1">
      <alignment horizontal="left" vertical="center" wrapText="1" indent="4"/>
    </xf>
    <xf numFmtId="0" fontId="20" fillId="14" borderId="99" xfId="0" applyFont="1" applyFill="1" applyBorder="1" applyAlignment="1" applyProtection="1">
      <alignment horizontal="center" vertical="center" wrapText="1"/>
    </xf>
    <xf numFmtId="0" fontId="20" fillId="18" borderId="229" xfId="0" applyFont="1" applyFill="1" applyBorder="1" applyAlignment="1" applyProtection="1">
      <alignment horizontal="center" vertical="center" wrapText="1"/>
    </xf>
    <xf numFmtId="0" fontId="20" fillId="18" borderId="234" xfId="0" applyFont="1" applyFill="1" applyBorder="1" applyAlignment="1" applyProtection="1">
      <alignment horizontal="center" vertical="center" wrapText="1"/>
    </xf>
    <xf numFmtId="0" fontId="20" fillId="18" borderId="236" xfId="0" applyFont="1" applyFill="1" applyBorder="1" applyAlignment="1" applyProtection="1">
      <alignment horizontal="center" vertical="center" wrapText="1"/>
    </xf>
    <xf numFmtId="0" fontId="20" fillId="14" borderId="37" xfId="0" applyFont="1" applyFill="1" applyBorder="1" applyAlignment="1" applyProtection="1">
      <alignment horizontal="center" vertical="center" wrapText="1"/>
    </xf>
    <xf numFmtId="0" fontId="98" fillId="20" borderId="0" xfId="0" applyFont="1" applyFill="1" applyBorder="1" applyAlignment="1" applyProtection="1">
      <alignment horizontal="left" vertical="top" wrapText="1"/>
    </xf>
    <xf numFmtId="0" fontId="195" fillId="20" borderId="0" xfId="1" applyFont="1" applyFill="1" applyBorder="1" applyAlignment="1" applyProtection="1">
      <alignment horizontal="left" vertical="top" wrapText="1"/>
    </xf>
    <xf numFmtId="0" fontId="98" fillId="20" borderId="0" xfId="0" applyFont="1" applyFill="1" applyBorder="1" applyAlignment="1" applyProtection="1">
      <alignment horizontal="left" vertical="center" wrapText="1"/>
    </xf>
    <xf numFmtId="0" fontId="20" fillId="18" borderId="99" xfId="0" applyFont="1" applyFill="1" applyBorder="1" applyAlignment="1" applyProtection="1">
      <alignment horizontal="center" vertical="center" wrapText="1"/>
    </xf>
    <xf numFmtId="0" fontId="20" fillId="18" borderId="37" xfId="0" applyFont="1" applyFill="1" applyBorder="1" applyAlignment="1" applyProtection="1">
      <alignment horizontal="center" vertical="center" wrapText="1"/>
    </xf>
    <xf numFmtId="0" fontId="20" fillId="18" borderId="49" xfId="0" applyFont="1" applyFill="1" applyBorder="1" applyAlignment="1" applyProtection="1">
      <alignment horizontal="center" vertical="center" wrapText="1"/>
    </xf>
    <xf numFmtId="0" fontId="20" fillId="14" borderId="49" xfId="0" applyFont="1" applyFill="1" applyBorder="1" applyAlignment="1" applyProtection="1">
      <alignment horizontal="center" vertical="center" wrapText="1"/>
    </xf>
    <xf numFmtId="0" fontId="98" fillId="20" borderId="0" xfId="0" applyFont="1" applyFill="1" applyBorder="1" applyAlignment="1" applyProtection="1">
      <alignment horizontal="left" vertical="top" wrapText="1" indent="2"/>
    </xf>
    <xf numFmtId="0" fontId="98" fillId="20" borderId="0" xfId="1" applyFont="1" applyFill="1" applyBorder="1" applyAlignment="1" applyProtection="1">
      <alignment horizontal="left" vertical="top" wrapText="1"/>
    </xf>
    <xf numFmtId="0" fontId="98" fillId="3" borderId="0" xfId="0" applyFont="1" applyFill="1" applyBorder="1" applyAlignment="1" applyProtection="1">
      <alignment horizontal="left" vertical="top" wrapText="1" indent="1"/>
    </xf>
    <xf numFmtId="0" fontId="67" fillId="14" borderId="237" xfId="0" applyFont="1" applyFill="1" applyBorder="1" applyAlignment="1" applyProtection="1">
      <alignment horizontal="center" vertical="center" wrapText="1"/>
    </xf>
    <xf numFmtId="0" fontId="67" fillId="14" borderId="183" xfId="0" applyFont="1" applyFill="1" applyBorder="1" applyAlignment="1" applyProtection="1">
      <alignment horizontal="center" vertical="center" wrapText="1"/>
    </xf>
    <xf numFmtId="0" fontId="20" fillId="14" borderId="230" xfId="0" applyFont="1" applyFill="1" applyBorder="1" applyAlignment="1" applyProtection="1">
      <alignment horizontal="center" vertical="center" wrapText="1"/>
    </xf>
    <xf numFmtId="0" fontId="20" fillId="14" borderId="231" xfId="0" applyFont="1" applyFill="1" applyBorder="1" applyAlignment="1" applyProtection="1">
      <alignment horizontal="center" vertical="center" wrapText="1"/>
    </xf>
    <xf numFmtId="0" fontId="20" fillId="14" borderId="232" xfId="0" applyFont="1" applyFill="1" applyBorder="1" applyAlignment="1" applyProtection="1">
      <alignment horizontal="center" vertical="center" wrapText="1"/>
    </xf>
    <xf numFmtId="0" fontId="20" fillId="14" borderId="51" xfId="0" applyFont="1" applyFill="1" applyBorder="1" applyAlignment="1" applyProtection="1">
      <alignment horizontal="center" vertical="center" wrapText="1"/>
    </xf>
    <xf numFmtId="0" fontId="20" fillId="14" borderId="52" xfId="0" applyFont="1" applyFill="1" applyBorder="1" applyAlignment="1" applyProtection="1">
      <alignment horizontal="center" vertical="center" wrapText="1"/>
    </xf>
    <xf numFmtId="0" fontId="20" fillId="14" borderId="64" xfId="0" applyFont="1" applyFill="1" applyBorder="1" applyAlignment="1" applyProtection="1">
      <alignment horizontal="center" vertical="center" wrapText="1"/>
    </xf>
    <xf numFmtId="0" fontId="114" fillId="3" borderId="0" xfId="0" applyFont="1" applyFill="1" applyBorder="1" applyAlignment="1" applyProtection="1">
      <alignment horizontal="left" vertical="top" wrapText="1"/>
    </xf>
    <xf numFmtId="0" fontId="95" fillId="20" borderId="0" xfId="0" applyFont="1" applyFill="1" applyBorder="1" applyAlignment="1" applyProtection="1">
      <alignment horizontal="left" wrapText="1"/>
    </xf>
    <xf numFmtId="0" fontId="95" fillId="20" borderId="0" xfId="0" applyFont="1" applyFill="1" applyBorder="1" applyAlignment="1" applyProtection="1">
      <alignment horizontal="left" vertical="top" wrapText="1"/>
    </xf>
    <xf numFmtId="0" fontId="195" fillId="20" borderId="0" xfId="1" applyFont="1" applyFill="1" applyAlignment="1" applyProtection="1">
      <alignment vertical="top" wrapText="1"/>
    </xf>
    <xf numFmtId="0" fontId="194" fillId="20" borderId="0" xfId="1" applyFont="1" applyFill="1" applyAlignment="1" applyProtection="1">
      <alignment vertical="top" wrapText="1"/>
    </xf>
    <xf numFmtId="0" fontId="20" fillId="14" borderId="247" xfId="0" applyFont="1" applyFill="1" applyBorder="1" applyAlignment="1" applyProtection="1">
      <alignment horizontal="center" vertical="center" wrapText="1"/>
    </xf>
    <xf numFmtId="0" fontId="20" fillId="14" borderId="4" xfId="0" applyFont="1" applyFill="1" applyBorder="1" applyAlignment="1" applyProtection="1">
      <alignment horizontal="center" vertical="center"/>
    </xf>
    <xf numFmtId="0" fontId="20" fillId="18" borderId="246" xfId="0" applyFont="1" applyFill="1" applyBorder="1" applyAlignment="1" applyProtection="1">
      <alignment horizontal="center" vertical="center" wrapText="1"/>
    </xf>
    <xf numFmtId="0" fontId="20" fillId="18" borderId="249" xfId="0" applyFont="1" applyFill="1" applyBorder="1" applyAlignment="1" applyProtection="1">
      <alignment horizontal="center" vertical="center" wrapText="1"/>
    </xf>
    <xf numFmtId="0" fontId="20" fillId="14" borderId="248" xfId="0" applyFont="1" applyFill="1" applyBorder="1" applyAlignment="1" applyProtection="1">
      <alignment horizontal="center" vertical="center"/>
    </xf>
    <xf numFmtId="0" fontId="20" fillId="14" borderId="250" xfId="0" applyFont="1" applyFill="1" applyBorder="1" applyAlignment="1" applyProtection="1">
      <alignment horizontal="center" vertical="center"/>
    </xf>
    <xf numFmtId="0" fontId="20" fillId="31" borderId="248" xfId="0" applyFont="1" applyFill="1" applyBorder="1" applyAlignment="1" applyProtection="1">
      <alignment horizontal="center" vertical="center" wrapText="1"/>
    </xf>
    <xf numFmtId="0" fontId="20" fillId="31" borderId="250" xfId="0" applyFont="1" applyFill="1" applyBorder="1" applyAlignment="1" applyProtection="1">
      <alignment horizontal="center" vertical="center" wrapText="1"/>
    </xf>
    <xf numFmtId="0" fontId="106" fillId="31" borderId="248" xfId="0" applyFont="1" applyFill="1" applyBorder="1" applyAlignment="1" applyProtection="1">
      <alignment horizontal="center" vertical="center" wrapText="1"/>
    </xf>
    <xf numFmtId="0" fontId="106" fillId="31" borderId="250" xfId="0" applyFont="1" applyFill="1" applyBorder="1" applyAlignment="1" applyProtection="1">
      <alignment horizontal="center" vertical="center" wrapText="1"/>
    </xf>
    <xf numFmtId="0" fontId="20" fillId="31" borderId="233" xfId="0" applyFont="1" applyFill="1" applyBorder="1" applyAlignment="1" applyProtection="1">
      <alignment horizontal="center" vertical="center" wrapText="1"/>
    </xf>
    <xf numFmtId="0" fontId="20" fillId="31" borderId="251" xfId="0" applyFont="1" applyFill="1" applyBorder="1" applyAlignment="1" applyProtection="1">
      <alignment horizontal="center" vertical="center" wrapText="1"/>
    </xf>
    <xf numFmtId="0" fontId="20" fillId="14" borderId="248" xfId="0" applyFont="1" applyFill="1" applyBorder="1" applyAlignment="1" applyProtection="1">
      <alignment horizontal="center" vertical="center" wrapText="1"/>
    </xf>
    <xf numFmtId="0" fontId="20" fillId="14" borderId="250" xfId="0" applyFont="1" applyFill="1" applyBorder="1" applyAlignment="1" applyProtection="1">
      <alignment horizontal="center" vertical="center" wrapText="1"/>
    </xf>
    <xf numFmtId="0" fontId="106" fillId="31" borderId="243" xfId="0" applyFont="1" applyFill="1" applyBorder="1" applyAlignment="1">
      <alignment horizontal="center"/>
    </xf>
    <xf numFmtId="0" fontId="106" fillId="31" borderId="244" xfId="0" applyFont="1" applyFill="1" applyBorder="1" applyAlignment="1">
      <alignment horizontal="center"/>
    </xf>
    <xf numFmtId="0" fontId="20" fillId="14" borderId="247" xfId="0" applyFont="1" applyFill="1" applyBorder="1" applyAlignment="1" applyProtection="1">
      <alignment horizontal="center" vertical="center"/>
    </xf>
    <xf numFmtId="0" fontId="20" fillId="18" borderId="100" xfId="0" applyFont="1" applyFill="1" applyBorder="1" applyAlignment="1" applyProtection="1">
      <alignment horizontal="center" vertical="center" wrapText="1"/>
    </xf>
    <xf numFmtId="0" fontId="20" fillId="46" borderId="98" xfId="0" applyFont="1" applyFill="1" applyBorder="1" applyAlignment="1" applyProtection="1">
      <alignment horizontal="center" vertical="center" wrapText="1"/>
    </xf>
    <xf numFmtId="0" fontId="20" fillId="46" borderId="101" xfId="0" applyFont="1" applyFill="1" applyBorder="1" applyAlignment="1" applyProtection="1">
      <alignment horizontal="center" vertical="center" wrapText="1"/>
    </xf>
    <xf numFmtId="0" fontId="20" fillId="46" borderId="99" xfId="0" applyFont="1" applyFill="1" applyBorder="1" applyAlignment="1" applyProtection="1">
      <alignment horizontal="center" vertical="center" wrapText="1"/>
    </xf>
    <xf numFmtId="0" fontId="95" fillId="3" borderId="0" xfId="0" applyFont="1" applyFill="1" applyBorder="1" applyAlignment="1" applyProtection="1">
      <alignment vertical="top" wrapText="1"/>
    </xf>
    <xf numFmtId="0" fontId="20" fillId="46" borderId="178" xfId="0" applyFont="1" applyFill="1" applyBorder="1" applyAlignment="1" applyProtection="1">
      <alignment horizontal="center" vertical="center" wrapText="1"/>
    </xf>
    <xf numFmtId="0" fontId="20" fillId="46" borderId="179" xfId="0" applyFont="1" applyFill="1" applyBorder="1" applyAlignment="1" applyProtection="1">
      <alignment horizontal="center" vertical="center" wrapText="1"/>
    </xf>
    <xf numFmtId="0" fontId="67" fillId="18" borderId="237" xfId="0" applyFont="1" applyFill="1" applyBorder="1" applyAlignment="1" applyProtection="1">
      <alignment horizontal="center" vertical="center" wrapText="1"/>
    </xf>
    <xf numFmtId="0" fontId="67" fillId="18" borderId="183" xfId="0" applyFont="1" applyFill="1" applyBorder="1" applyAlignment="1" applyProtection="1">
      <alignment horizontal="center" vertical="center" wrapText="1"/>
    </xf>
    <xf numFmtId="0" fontId="20" fillId="18" borderId="253" xfId="0" applyFont="1" applyFill="1" applyBorder="1" applyAlignment="1" applyProtection="1">
      <alignment horizontal="center" vertical="center" wrapText="1"/>
    </xf>
    <xf numFmtId="0" fontId="20" fillId="18" borderId="254" xfId="0" applyFont="1" applyFill="1" applyBorder="1" applyAlignment="1" applyProtection="1">
      <alignment horizontal="center" vertical="center" wrapText="1"/>
    </xf>
    <xf numFmtId="0" fontId="191" fillId="20" borderId="0" xfId="0" applyFont="1" applyFill="1" applyBorder="1" applyAlignment="1" applyProtection="1">
      <alignment horizontal="left" vertical="top" wrapText="1"/>
    </xf>
    <xf numFmtId="0" fontId="106" fillId="18" borderId="229" xfId="0" applyFont="1" applyFill="1" applyBorder="1" applyAlignment="1" applyProtection="1">
      <alignment horizontal="center" vertical="center" wrapText="1"/>
    </xf>
    <xf numFmtId="0" fontId="106" fillId="18" borderId="236" xfId="0" applyFont="1" applyFill="1" applyBorder="1" applyAlignment="1" applyProtection="1">
      <alignment horizontal="center" vertical="center" wrapText="1"/>
    </xf>
    <xf numFmtId="0" fontId="106" fillId="18" borderId="99" xfId="0" applyFont="1" applyFill="1" applyBorder="1" applyAlignment="1" applyProtection="1">
      <alignment horizontal="center" vertical="center" wrapText="1"/>
    </xf>
    <xf numFmtId="0" fontId="106" fillId="18" borderId="49" xfId="0" applyFont="1" applyFill="1" applyBorder="1" applyAlignment="1" applyProtection="1">
      <alignment horizontal="center" vertical="center" wrapText="1"/>
    </xf>
    <xf numFmtId="0" fontId="20" fillId="18" borderId="255" xfId="0" applyFont="1" applyFill="1" applyBorder="1" applyAlignment="1" applyProtection="1">
      <alignment horizontal="center" vertical="center" wrapText="1"/>
    </xf>
    <xf numFmtId="0" fontId="20" fillId="18" borderId="256" xfId="0" applyFont="1" applyFill="1" applyBorder="1" applyAlignment="1" applyProtection="1">
      <alignment horizontal="center" vertical="center" wrapText="1"/>
    </xf>
    <xf numFmtId="0" fontId="106" fillId="18" borderId="239" xfId="0" applyFont="1" applyFill="1" applyBorder="1" applyAlignment="1" applyProtection="1">
      <alignment horizontal="center" vertical="center" wrapText="1"/>
    </xf>
    <xf numFmtId="0" fontId="106" fillId="18" borderId="242" xfId="0" applyFont="1" applyFill="1" applyBorder="1" applyAlignment="1" applyProtection="1">
      <alignment horizontal="center" vertical="center" wrapText="1"/>
    </xf>
    <xf numFmtId="0" fontId="106" fillId="18" borderId="98" xfId="0" applyFont="1" applyFill="1" applyBorder="1" applyAlignment="1" applyProtection="1">
      <alignment horizontal="center" vertical="center" wrapText="1"/>
    </xf>
    <xf numFmtId="0" fontId="106" fillId="18" borderId="50" xfId="0" applyFont="1" applyFill="1" applyBorder="1" applyAlignment="1" applyProtection="1">
      <alignment horizontal="center" vertical="center" wrapText="1"/>
    </xf>
    <xf numFmtId="0" fontId="106" fillId="18" borderId="237" xfId="0" applyFont="1" applyFill="1" applyBorder="1" applyAlignment="1" applyProtection="1">
      <alignment horizontal="center" vertical="center" wrapText="1"/>
    </xf>
    <xf numFmtId="0" fontId="106" fillId="18" borderId="183" xfId="0" applyFont="1" applyFill="1" applyBorder="1" applyAlignment="1" applyProtection="1">
      <alignment horizontal="center" vertical="center" wrapText="1"/>
    </xf>
    <xf numFmtId="0" fontId="146" fillId="3" borderId="0" xfId="0" applyFont="1" applyFill="1" applyBorder="1" applyAlignment="1" applyProtection="1">
      <alignment horizontal="left" vertical="top" wrapText="1"/>
    </xf>
    <xf numFmtId="0" fontId="146" fillId="3" borderId="0" xfId="0" applyFont="1" applyFill="1" applyBorder="1" applyAlignment="1" applyProtection="1">
      <alignment horizontal="left"/>
    </xf>
    <xf numFmtId="0" fontId="95" fillId="3" borderId="0" xfId="0" applyFont="1" applyFill="1" applyBorder="1" applyAlignment="1" applyProtection="1">
      <alignment horizontal="left" vertical="top" wrapText="1" indent="3"/>
    </xf>
    <xf numFmtId="0" fontId="91" fillId="20" borderId="0" xfId="0" applyFont="1" applyFill="1" applyBorder="1" applyAlignment="1" applyProtection="1">
      <alignment horizontal="left" vertical="center" wrapText="1"/>
    </xf>
    <xf numFmtId="0" fontId="92" fillId="20" borderId="0" xfId="0" applyFont="1" applyFill="1" applyBorder="1" applyAlignment="1" applyProtection="1">
      <alignment horizontal="left" vertical="top" wrapText="1"/>
    </xf>
    <xf numFmtId="0" fontId="91" fillId="20" borderId="0" xfId="0" applyFont="1" applyFill="1" applyBorder="1" applyAlignment="1" applyProtection="1">
      <alignment horizontal="left" vertical="center"/>
    </xf>
    <xf numFmtId="0" fontId="62" fillId="4" borderId="56" xfId="0" applyFont="1" applyFill="1" applyBorder="1" applyAlignment="1" applyProtection="1">
      <alignment horizontal="right" vertical="center"/>
    </xf>
    <xf numFmtId="0" fontId="62" fillId="4" borderId="58" xfId="0" applyFont="1" applyFill="1" applyBorder="1" applyAlignment="1" applyProtection="1">
      <alignment horizontal="right" vertical="center"/>
    </xf>
    <xf numFmtId="0" fontId="62" fillId="4" borderId="77" xfId="0" applyFont="1" applyFill="1" applyBorder="1" applyAlignment="1" applyProtection="1">
      <alignment horizontal="right" vertical="center"/>
    </xf>
    <xf numFmtId="0" fontId="62" fillId="4" borderId="78" xfId="0" applyFont="1" applyFill="1" applyBorder="1" applyAlignment="1" applyProtection="1">
      <alignment horizontal="right" vertical="center"/>
    </xf>
    <xf numFmtId="0" fontId="62" fillId="4" borderId="79" xfId="0" applyFont="1" applyFill="1" applyBorder="1" applyAlignment="1" applyProtection="1">
      <alignment horizontal="right" vertical="center"/>
    </xf>
    <xf numFmtId="0" fontId="62" fillId="4" borderId="80" xfId="0" applyFont="1" applyFill="1" applyBorder="1" applyAlignment="1" applyProtection="1">
      <alignment horizontal="right" vertical="center"/>
    </xf>
    <xf numFmtId="0" fontId="20" fillId="14" borderId="77" xfId="0" applyFont="1" applyFill="1" applyBorder="1" applyAlignment="1" applyProtection="1">
      <alignment horizontal="left" vertical="top" wrapText="1"/>
    </xf>
    <xf numFmtId="0" fontId="20" fillId="14" borderId="92" xfId="0" applyFont="1" applyFill="1" applyBorder="1" applyAlignment="1" applyProtection="1">
      <alignment horizontal="left" vertical="top" wrapText="1"/>
    </xf>
    <xf numFmtId="0" fontId="20" fillId="14" borderId="79" xfId="0" applyFont="1" applyFill="1" applyBorder="1" applyAlignment="1" applyProtection="1">
      <alignment horizontal="left" vertical="top" wrapText="1"/>
    </xf>
    <xf numFmtId="0" fontId="20" fillId="14" borderId="165" xfId="0" applyFont="1" applyFill="1" applyBorder="1" applyAlignment="1" applyProtection="1">
      <alignment horizontal="left" vertical="center" wrapText="1"/>
    </xf>
    <xf numFmtId="0" fontId="59" fillId="14" borderId="166" xfId="0" applyFont="1" applyFill="1" applyBorder="1" applyAlignment="1" applyProtection="1">
      <alignment horizontal="left" vertical="center" wrapText="1"/>
    </xf>
    <xf numFmtId="0" fontId="20" fillId="14" borderId="86" xfId="0" applyFont="1" applyFill="1" applyBorder="1" applyAlignment="1" applyProtection="1">
      <alignment horizontal="left" vertical="center" wrapText="1"/>
    </xf>
    <xf numFmtId="0" fontId="59" fillId="14" borderId="28" xfId="0" applyFont="1" applyFill="1" applyBorder="1" applyAlignment="1" applyProtection="1">
      <alignment horizontal="left" vertical="center" wrapText="1"/>
    </xf>
    <xf numFmtId="0" fontId="20" fillId="14" borderId="82" xfId="0" applyFont="1" applyFill="1" applyBorder="1" applyAlignment="1" applyProtection="1">
      <alignment horizontal="left" vertical="center" wrapText="1"/>
    </xf>
    <xf numFmtId="0" fontId="59" fillId="14" borderId="31" xfId="0" applyFont="1" applyFill="1" applyBorder="1" applyAlignment="1" applyProtection="1">
      <alignment horizontal="left" vertical="center" wrapText="1"/>
    </xf>
    <xf numFmtId="0" fontId="44" fillId="0" borderId="194" xfId="0" applyFont="1" applyFill="1" applyBorder="1" applyAlignment="1" applyProtection="1">
      <alignment horizontal="left" vertical="center" wrapText="1"/>
    </xf>
    <xf numFmtId="0" fontId="44" fillId="0" borderId="195" xfId="0" applyFont="1" applyFill="1" applyBorder="1" applyAlignment="1" applyProtection="1">
      <alignment horizontal="left" vertical="center" wrapText="1"/>
    </xf>
    <xf numFmtId="0" fontId="44" fillId="0" borderId="196" xfId="0" applyFont="1" applyFill="1" applyBorder="1" applyAlignment="1" applyProtection="1">
      <alignment horizontal="left" vertical="center" wrapText="1"/>
    </xf>
    <xf numFmtId="0" fontId="32" fillId="0" borderId="197" xfId="0" applyFont="1" applyFill="1" applyBorder="1" applyAlignment="1" applyProtection="1">
      <alignment horizontal="left" vertical="center" wrapText="1"/>
    </xf>
    <xf numFmtId="0" fontId="32" fillId="0" borderId="198" xfId="0" applyFont="1" applyFill="1" applyBorder="1" applyAlignment="1" applyProtection="1">
      <alignment horizontal="left" vertical="center" wrapText="1"/>
    </xf>
    <xf numFmtId="0" fontId="32" fillId="0" borderId="200" xfId="0" applyFont="1" applyFill="1" applyBorder="1" applyAlignment="1" applyProtection="1">
      <alignment horizontal="left" vertical="center" wrapText="1"/>
    </xf>
    <xf numFmtId="0" fontId="32" fillId="0" borderId="199" xfId="0" applyFont="1" applyFill="1" applyBorder="1" applyAlignment="1" applyProtection="1">
      <alignment horizontal="left" vertical="center" wrapText="1"/>
    </xf>
    <xf numFmtId="0" fontId="32" fillId="0" borderId="10" xfId="0" applyFont="1" applyFill="1" applyBorder="1" applyAlignment="1" applyProtection="1">
      <alignment horizontal="left" vertical="center" wrapText="1"/>
    </xf>
    <xf numFmtId="0" fontId="32" fillId="0" borderId="201" xfId="0" applyFont="1" applyFill="1" applyBorder="1" applyAlignment="1" applyProtection="1">
      <alignment horizontal="left" vertical="center" wrapText="1"/>
    </xf>
    <xf numFmtId="0" fontId="98" fillId="20" borderId="0" xfId="0" applyFont="1" applyFill="1" applyBorder="1" applyAlignment="1" applyProtection="1">
      <alignment horizontal="left" vertical="top" wrapText="1" indent="1"/>
    </xf>
    <xf numFmtId="0" fontId="41" fillId="6" borderId="205" xfId="1" applyFont="1" applyFill="1" applyBorder="1" applyAlignment="1" applyProtection="1">
      <alignment horizontal="left" vertical="center"/>
    </xf>
    <xf numFmtId="0" fontId="41" fillId="6" borderId="0" xfId="1" applyFont="1" applyFill="1" applyBorder="1" applyAlignment="1" applyProtection="1">
      <alignment horizontal="left" vertical="center"/>
    </xf>
    <xf numFmtId="0" fontId="93" fillId="3" borderId="0" xfId="0" applyFont="1" applyFill="1" applyBorder="1" applyAlignment="1" applyProtection="1">
      <alignment horizontal="right" wrapText="1"/>
    </xf>
    <xf numFmtId="10" fontId="93" fillId="20" borderId="0" xfId="0" applyNumberFormat="1" applyFont="1" applyFill="1" applyAlignment="1">
      <alignment horizontal="left"/>
    </xf>
    <xf numFmtId="0" fontId="8" fillId="25" borderId="67" xfId="0" applyFont="1" applyFill="1" applyBorder="1" applyAlignment="1" applyProtection="1">
      <alignment horizontal="left" vertical="center" wrapText="1"/>
    </xf>
    <xf numFmtId="0" fontId="62" fillId="25" borderId="68" xfId="0" applyFont="1" applyFill="1" applyBorder="1" applyAlignment="1" applyProtection="1">
      <alignment horizontal="left" vertical="center" wrapText="1"/>
    </xf>
    <xf numFmtId="0" fontId="62" fillId="25" borderId="69" xfId="0" applyFont="1" applyFill="1" applyBorder="1" applyAlignment="1" applyProtection="1">
      <alignment horizontal="left" vertical="center" wrapText="1"/>
    </xf>
    <xf numFmtId="0" fontId="127" fillId="20" borderId="0" xfId="0" applyFont="1" applyFill="1" applyBorder="1" applyAlignment="1" applyProtection="1">
      <alignment horizontal="left" vertical="center" wrapText="1"/>
    </xf>
    <xf numFmtId="0" fontId="59" fillId="14" borderId="81" xfId="0" applyFont="1" applyFill="1" applyBorder="1" applyAlignment="1" applyProtection="1">
      <alignment horizontal="left" vertical="center" wrapText="1"/>
    </xf>
    <xf numFmtId="0" fontId="59" fillId="14" borderId="160" xfId="0" applyFont="1" applyFill="1" applyBorder="1" applyAlignment="1" applyProtection="1">
      <alignment horizontal="left" vertical="center" wrapText="1"/>
    </xf>
    <xf numFmtId="0" fontId="8" fillId="25" borderId="70" xfId="0" applyFont="1" applyFill="1" applyBorder="1" applyAlignment="1" applyProtection="1">
      <alignment horizontal="left" vertical="center" wrapText="1"/>
    </xf>
    <xf numFmtId="0" fontId="62" fillId="25" borderId="71" xfId="0" applyFont="1" applyFill="1" applyBorder="1" applyAlignment="1" applyProtection="1">
      <alignment horizontal="left" vertical="center" wrapText="1"/>
    </xf>
    <xf numFmtId="0" fontId="62" fillId="25" borderId="74" xfId="0" applyFont="1" applyFill="1" applyBorder="1" applyAlignment="1" applyProtection="1">
      <alignment horizontal="left" vertical="center" wrapText="1"/>
    </xf>
    <xf numFmtId="0" fontId="8" fillId="25" borderId="72" xfId="0" applyFont="1" applyFill="1" applyBorder="1" applyAlignment="1" applyProtection="1">
      <alignment horizontal="left" vertical="center" wrapText="1"/>
    </xf>
    <xf numFmtId="0" fontId="62" fillId="25" borderId="73" xfId="0" applyFont="1" applyFill="1" applyBorder="1" applyAlignment="1" applyProtection="1">
      <alignment horizontal="left" vertical="center" wrapText="1"/>
    </xf>
    <xf numFmtId="0" fontId="62" fillId="25" borderId="75" xfId="0" applyFont="1" applyFill="1" applyBorder="1" applyAlignment="1" applyProtection="1">
      <alignment horizontal="left" vertical="center" wrapText="1"/>
    </xf>
    <xf numFmtId="0" fontId="62" fillId="4" borderId="59" xfId="0" applyFont="1" applyFill="1" applyBorder="1" applyAlignment="1" applyProtection="1">
      <alignment horizontal="center" vertical="center"/>
    </xf>
    <xf numFmtId="0" fontId="62" fillId="4" borderId="61" xfId="0" applyFont="1" applyFill="1" applyBorder="1" applyAlignment="1" applyProtection="1">
      <alignment horizontal="center" vertical="center"/>
    </xf>
    <xf numFmtId="0" fontId="20" fillId="4" borderId="8" xfId="0" applyFont="1" applyFill="1" applyBorder="1" applyAlignment="1" applyProtection="1">
      <alignment horizontal="center" vertical="center" wrapText="1"/>
    </xf>
    <xf numFmtId="0" fontId="20" fillId="14" borderId="41" xfId="0" applyFont="1" applyFill="1" applyBorder="1" applyAlignment="1" applyProtection="1">
      <alignment horizontal="left" vertical="center" wrapText="1"/>
    </xf>
    <xf numFmtId="0" fontId="59" fillId="14" borderId="163" xfId="0" applyFont="1" applyFill="1" applyBorder="1" applyAlignment="1" applyProtection="1">
      <alignment horizontal="left" vertical="center" wrapText="1"/>
    </xf>
    <xf numFmtId="0" fontId="8" fillId="14" borderId="67" xfId="0" applyFont="1" applyFill="1" applyBorder="1" applyAlignment="1" applyProtection="1">
      <alignment horizontal="left" vertical="center" wrapText="1"/>
    </xf>
    <xf numFmtId="0" fontId="62" fillId="14" borderId="68" xfId="0" applyFont="1" applyFill="1" applyBorder="1" applyAlignment="1" applyProtection="1">
      <alignment horizontal="left" vertical="center" wrapText="1"/>
    </xf>
    <xf numFmtId="0" fontId="62" fillId="14" borderId="69" xfId="0" applyFont="1" applyFill="1" applyBorder="1" applyAlignment="1" applyProtection="1">
      <alignment horizontal="left" vertical="center" wrapText="1"/>
    </xf>
    <xf numFmtId="0" fontId="20" fillId="31" borderId="84" xfId="0" applyFont="1" applyFill="1" applyBorder="1" applyAlignment="1" applyProtection="1">
      <alignment horizontal="left" vertical="top" wrapText="1"/>
    </xf>
    <xf numFmtId="0" fontId="20" fillId="31" borderId="85" xfId="0" applyFont="1" applyFill="1" applyBorder="1" applyAlignment="1" applyProtection="1">
      <alignment horizontal="left" vertical="top" wrapText="1"/>
    </xf>
    <xf numFmtId="0" fontId="20" fillId="31" borderId="164" xfId="0" applyFont="1" applyFill="1" applyBorder="1" applyAlignment="1" applyProtection="1">
      <alignment horizontal="left" vertical="top" wrapText="1"/>
    </xf>
    <xf numFmtId="0" fontId="20" fillId="14" borderId="188" xfId="0" applyFont="1" applyFill="1" applyBorder="1" applyAlignment="1" applyProtection="1">
      <alignment horizontal="left" vertical="center" wrapText="1"/>
    </xf>
    <xf numFmtId="0" fontId="59" fillId="14" borderId="189" xfId="0" applyFont="1" applyFill="1" applyBorder="1" applyAlignment="1" applyProtection="1">
      <alignment horizontal="left" vertical="center" wrapText="1"/>
    </xf>
    <xf numFmtId="0" fontId="112" fillId="20" borderId="0" xfId="0" applyFont="1" applyFill="1" applyBorder="1" applyAlignment="1" applyProtection="1">
      <alignment horizontal="left" vertical="top" wrapText="1"/>
    </xf>
    <xf numFmtId="0" fontId="20" fillId="14" borderId="190" xfId="0" applyFont="1" applyFill="1" applyBorder="1" applyAlignment="1" applyProtection="1">
      <alignment horizontal="left" vertical="center" wrapText="1"/>
    </xf>
    <xf numFmtId="0" fontId="59" fillId="14" borderId="191" xfId="0" applyFont="1" applyFill="1" applyBorder="1" applyAlignment="1" applyProtection="1">
      <alignment horizontal="left" vertical="center" wrapText="1"/>
    </xf>
    <xf numFmtId="0" fontId="127" fillId="20" borderId="76" xfId="0" applyFont="1" applyFill="1" applyBorder="1" applyAlignment="1" applyProtection="1">
      <alignment horizontal="left" vertical="center" wrapText="1"/>
    </xf>
    <xf numFmtId="0" fontId="6" fillId="21" borderId="16" xfId="0" applyFont="1" applyFill="1" applyBorder="1" applyAlignment="1">
      <alignment horizontal="center" vertical="center"/>
    </xf>
    <xf numFmtId="0" fontId="6" fillId="21" borderId="19" xfId="0" applyFont="1" applyFill="1" applyBorder="1" applyAlignment="1">
      <alignment horizontal="center" vertical="center"/>
    </xf>
    <xf numFmtId="0" fontId="6" fillId="21" borderId="2" xfId="0" applyFont="1" applyFill="1" applyBorder="1" applyAlignment="1">
      <alignment horizontal="center" vertical="center"/>
    </xf>
    <xf numFmtId="0" fontId="96" fillId="0" borderId="83" xfId="0" applyFont="1" applyFill="1" applyBorder="1" applyAlignment="1">
      <alignment horizontal="left"/>
    </xf>
    <xf numFmtId="0" fontId="179" fillId="0" borderId="83" xfId="0" applyFont="1" applyBorder="1" applyAlignment="1">
      <alignment horizontal="left" vertical="center" wrapText="1"/>
    </xf>
    <xf numFmtId="0" fontId="96" fillId="21" borderId="83" xfId="0" applyFont="1" applyFill="1" applyBorder="1" applyAlignment="1">
      <alignment horizontal="center" vertical="center"/>
    </xf>
    <xf numFmtId="0" fontId="14" fillId="3" borderId="0" xfId="1" applyFont="1" applyFill="1" applyBorder="1" applyAlignment="1" applyProtection="1">
      <alignment horizontal="left"/>
    </xf>
    <xf numFmtId="0" fontId="179" fillId="21" borderId="83" xfId="0" applyFont="1" applyFill="1" applyBorder="1" applyAlignment="1">
      <alignment horizontal="center" vertical="center" wrapText="1"/>
    </xf>
    <xf numFmtId="0" fontId="7" fillId="25" borderId="0" xfId="0" applyFont="1" applyFill="1" applyBorder="1" applyAlignment="1">
      <alignment horizontal="left" vertical="center"/>
    </xf>
    <xf numFmtId="0" fontId="6" fillId="21" borderId="176" xfId="0" applyFont="1" applyFill="1" applyBorder="1" applyAlignment="1">
      <alignment horizontal="center" vertical="center"/>
    </xf>
    <xf numFmtId="0" fontId="96" fillId="21" borderId="83" xfId="0" applyFont="1" applyFill="1" applyBorder="1" applyAlignment="1">
      <alignment horizontal="center" vertical="center" wrapText="1"/>
    </xf>
    <xf numFmtId="0" fontId="6" fillId="21" borderId="177" xfId="0" applyFont="1" applyFill="1" applyBorder="1" applyAlignment="1">
      <alignment horizontal="center" vertical="center"/>
    </xf>
    <xf numFmtId="0" fontId="6" fillId="21" borderId="175" xfId="0" applyFont="1" applyFill="1" applyBorder="1" applyAlignment="1">
      <alignment horizontal="center" vertical="center"/>
    </xf>
    <xf numFmtId="0" fontId="6" fillId="21" borderId="59" xfId="0" applyFont="1" applyFill="1" applyBorder="1" applyAlignment="1">
      <alignment horizontal="left" vertical="center"/>
    </xf>
    <xf numFmtId="0" fontId="6" fillId="21" borderId="61" xfId="0" applyFont="1" applyFill="1" applyBorder="1" applyAlignment="1">
      <alignment horizontal="left" vertical="center"/>
    </xf>
    <xf numFmtId="0" fontId="83" fillId="20" borderId="209" xfId="0" applyFont="1" applyFill="1" applyBorder="1" applyAlignment="1" applyProtection="1">
      <alignment horizontal="left" vertical="top" wrapText="1"/>
    </xf>
    <xf numFmtId="0" fontId="96" fillId="21" borderId="59" xfId="0" applyFont="1" applyFill="1" applyBorder="1" applyAlignment="1">
      <alignment horizontal="center" vertical="center"/>
    </xf>
    <xf numFmtId="0" fontId="96" fillId="21" borderId="60" xfId="0" applyFont="1" applyFill="1" applyBorder="1" applyAlignment="1">
      <alignment horizontal="center" vertical="center"/>
    </xf>
    <xf numFmtId="0" fontId="96" fillId="21" borderId="61" xfId="0" applyFont="1" applyFill="1" applyBorder="1" applyAlignment="1">
      <alignment horizontal="center" vertical="center"/>
    </xf>
    <xf numFmtId="0" fontId="11" fillId="0" borderId="53" xfId="0" applyFont="1" applyFill="1" applyBorder="1" applyAlignment="1">
      <alignment horizontal="left" vertical="center" wrapText="1"/>
    </xf>
    <xf numFmtId="0" fontId="11" fillId="0" borderId="54" xfId="0" applyFont="1" applyFill="1" applyBorder="1" applyAlignment="1">
      <alignment horizontal="left" vertical="center" wrapText="1"/>
    </xf>
    <xf numFmtId="0" fontId="11" fillId="0" borderId="55" xfId="0" applyFont="1" applyFill="1" applyBorder="1" applyAlignment="1">
      <alignment horizontal="left" vertical="center" wrapText="1"/>
    </xf>
    <xf numFmtId="0" fontId="11" fillId="0" borderId="202" xfId="0" applyFont="1" applyFill="1" applyBorder="1" applyAlignment="1">
      <alignment horizontal="left" vertical="center" wrapText="1"/>
    </xf>
    <xf numFmtId="0" fontId="11" fillId="0" borderId="203" xfId="0" applyFont="1" applyFill="1" applyBorder="1" applyAlignment="1">
      <alignment horizontal="left" vertical="center" wrapText="1"/>
    </xf>
    <xf numFmtId="0" fontId="11" fillId="0" borderId="204" xfId="0" applyFont="1" applyFill="1" applyBorder="1" applyAlignment="1">
      <alignment horizontal="left" vertical="center" wrapText="1"/>
    </xf>
    <xf numFmtId="0" fontId="11" fillId="9" borderId="59" xfId="0" applyFont="1" applyFill="1" applyBorder="1" applyAlignment="1">
      <alignment horizontal="center" vertical="center" wrapText="1"/>
    </xf>
    <xf numFmtId="0" fontId="11" fillId="9" borderId="60" xfId="0" applyFont="1" applyFill="1" applyBorder="1" applyAlignment="1">
      <alignment horizontal="center" vertical="center" wrapText="1"/>
    </xf>
    <xf numFmtId="0" fontId="11" fillId="9" borderId="61" xfId="0" applyFont="1" applyFill="1" applyBorder="1" applyAlignment="1">
      <alignment horizontal="center" vertical="center" wrapText="1"/>
    </xf>
    <xf numFmtId="0" fontId="11" fillId="9" borderId="53" xfId="0" applyFont="1" applyFill="1" applyBorder="1" applyAlignment="1">
      <alignment horizontal="left" vertical="center" wrapText="1"/>
    </xf>
    <xf numFmtId="0" fontId="11" fillId="9" borderId="54" xfId="0" applyFont="1" applyFill="1" applyBorder="1" applyAlignment="1">
      <alignment horizontal="left" vertical="center" wrapText="1"/>
    </xf>
    <xf numFmtId="0" fontId="11" fillId="9" borderId="55" xfId="0" applyFont="1" applyFill="1" applyBorder="1" applyAlignment="1">
      <alignment horizontal="left" vertical="center" wrapText="1"/>
    </xf>
    <xf numFmtId="0" fontId="11" fillId="0" borderId="59" xfId="0" applyFont="1" applyFill="1" applyBorder="1" applyAlignment="1">
      <alignment horizontal="left" vertical="center" wrapText="1"/>
    </xf>
    <xf numFmtId="0" fontId="11" fillId="0" borderId="60" xfId="0" applyFont="1" applyFill="1" applyBorder="1" applyAlignment="1">
      <alignment horizontal="left" vertical="center" wrapText="1"/>
    </xf>
    <xf numFmtId="0" fontId="11" fillId="0" borderId="61" xfId="0" applyFont="1" applyFill="1" applyBorder="1" applyAlignment="1">
      <alignment horizontal="left" vertical="center" wrapText="1"/>
    </xf>
    <xf numFmtId="0" fontId="7" fillId="4" borderId="0" xfId="0" applyFont="1" applyFill="1" applyBorder="1" applyAlignment="1">
      <alignment horizontal="left" vertical="center"/>
    </xf>
    <xf numFmtId="0" fontId="23" fillId="4" borderId="228" xfId="0" applyFont="1" applyFill="1" applyBorder="1" applyAlignment="1">
      <alignment horizontal="center" vertical="center" wrapText="1"/>
    </xf>
    <xf numFmtId="0" fontId="23" fillId="4" borderId="209" xfId="0" applyFont="1" applyFill="1" applyBorder="1" applyAlignment="1">
      <alignment horizontal="center" vertical="center" wrapText="1"/>
    </xf>
    <xf numFmtId="0" fontId="23" fillId="4" borderId="78" xfId="0" applyFont="1" applyFill="1" applyBorder="1" applyAlignment="1">
      <alignment horizontal="center" vertical="center" wrapText="1"/>
    </xf>
    <xf numFmtId="0" fontId="11" fillId="9" borderId="59" xfId="0" applyFont="1" applyFill="1" applyBorder="1" applyAlignment="1">
      <alignment wrapText="1"/>
    </xf>
    <xf numFmtId="0" fontId="11" fillId="9" borderId="60" xfId="0" applyFont="1" applyFill="1" applyBorder="1" applyAlignment="1">
      <alignment wrapText="1"/>
    </xf>
    <xf numFmtId="0" fontId="11" fillId="9" borderId="61" xfId="0" applyFont="1" applyFill="1" applyBorder="1" applyAlignment="1">
      <alignment wrapText="1"/>
    </xf>
    <xf numFmtId="14" fontId="11" fillId="9" borderId="16" xfId="0" applyNumberFormat="1" applyFont="1" applyFill="1" applyBorder="1" applyAlignment="1">
      <alignment horizontal="center" vertical="center"/>
    </xf>
    <xf numFmtId="0" fontId="75" fillId="9" borderId="1" xfId="0" applyFont="1" applyFill="1" applyBorder="1" applyAlignment="1">
      <alignment horizontal="center" vertical="center"/>
    </xf>
    <xf numFmtId="0" fontId="11" fillId="9" borderId="56" xfId="0" applyFont="1" applyFill="1" applyBorder="1" applyAlignment="1">
      <alignment horizontal="left" vertical="center" wrapText="1"/>
    </xf>
    <xf numFmtId="0" fontId="11" fillId="9" borderId="57" xfId="0" applyFont="1" applyFill="1" applyBorder="1" applyAlignment="1">
      <alignment horizontal="left" vertical="center" wrapText="1"/>
    </xf>
    <xf numFmtId="0" fontId="11" fillId="9" borderId="58" xfId="0" applyFont="1" applyFill="1" applyBorder="1" applyAlignment="1">
      <alignment horizontal="left" vertical="center" wrapText="1"/>
    </xf>
    <xf numFmtId="0" fontId="149" fillId="38" borderId="115" xfId="0" applyFont="1" applyFill="1" applyBorder="1" applyAlignment="1">
      <alignment horizontal="center" vertical="center"/>
    </xf>
    <xf numFmtId="0" fontId="149" fillId="38" borderId="116" xfId="0" applyFont="1" applyFill="1" applyBorder="1" applyAlignment="1">
      <alignment horizontal="center" vertical="center"/>
    </xf>
    <xf numFmtId="0" fontId="149" fillId="38" borderId="111" xfId="0" applyFont="1" applyFill="1" applyBorder="1" applyAlignment="1">
      <alignment horizontal="center" vertical="center"/>
    </xf>
    <xf numFmtId="0" fontId="149" fillId="38" borderId="134" xfId="0" applyFont="1" applyFill="1" applyBorder="1" applyAlignment="1">
      <alignment horizontal="center" vertical="center"/>
    </xf>
    <xf numFmtId="0" fontId="149" fillId="38" borderId="91" xfId="0" applyFont="1" applyFill="1" applyBorder="1" applyAlignment="1">
      <alignment horizontal="center" vertical="center"/>
    </xf>
    <xf numFmtId="0" fontId="149" fillId="38" borderId="124" xfId="0" applyFont="1" applyFill="1" applyBorder="1" applyAlignment="1">
      <alignment horizontal="center" vertical="center"/>
    </xf>
    <xf numFmtId="0" fontId="149" fillId="38" borderId="126" xfId="0" applyFont="1" applyFill="1" applyBorder="1" applyAlignment="1">
      <alignment horizontal="center" vertical="center"/>
    </xf>
    <xf numFmtId="0" fontId="149" fillId="38" borderId="127" xfId="0" applyFont="1" applyFill="1" applyBorder="1" applyAlignment="1">
      <alignment horizontal="center" vertical="center"/>
    </xf>
    <xf numFmtId="0" fontId="149" fillId="38" borderId="104" xfId="0" applyFont="1" applyFill="1" applyBorder="1" applyAlignment="1">
      <alignment horizontal="center" vertical="center" wrapText="1"/>
    </xf>
    <xf numFmtId="0" fontId="149" fillId="38" borderId="91" xfId="0" applyFont="1" applyFill="1" applyBorder="1" applyAlignment="1">
      <alignment horizontal="center" vertical="center" wrapText="1"/>
    </xf>
    <xf numFmtId="0" fontId="149" fillId="38" borderId="139" xfId="0" applyFont="1" applyFill="1" applyBorder="1" applyAlignment="1">
      <alignment horizontal="center" vertical="center"/>
    </xf>
    <xf numFmtId="0" fontId="149" fillId="38" borderId="140" xfId="0" applyFont="1" applyFill="1" applyBorder="1" applyAlignment="1">
      <alignment horizontal="center" vertical="center"/>
    </xf>
    <xf numFmtId="0" fontId="149" fillId="38" borderId="141" xfId="0" applyFont="1" applyFill="1" applyBorder="1" applyAlignment="1">
      <alignment horizontal="center" vertical="center"/>
    </xf>
    <xf numFmtId="0" fontId="149" fillId="44" borderId="155" xfId="0" applyFont="1" applyFill="1" applyBorder="1" applyAlignment="1">
      <alignment horizontal="center" vertical="center"/>
    </xf>
    <xf numFmtId="0" fontId="149" fillId="44" borderId="156" xfId="0" applyFont="1" applyFill="1" applyBorder="1" applyAlignment="1">
      <alignment horizontal="center" vertical="center"/>
    </xf>
    <xf numFmtId="0" fontId="149" fillId="44" borderId="157" xfId="0" applyFont="1" applyFill="1" applyBorder="1" applyAlignment="1">
      <alignment horizontal="center" vertical="center"/>
    </xf>
    <xf numFmtId="0" fontId="11" fillId="0" borderId="168" xfId="0" applyFont="1" applyFill="1" applyBorder="1" applyAlignment="1" applyProtection="1">
      <alignment horizontal="left" vertical="center" wrapText="1"/>
    </xf>
    <xf numFmtId="0" fontId="11" fillId="0" borderId="169" xfId="0" applyFont="1" applyFill="1" applyBorder="1" applyAlignment="1" applyProtection="1">
      <alignment horizontal="left" vertical="center" wrapText="1"/>
    </xf>
    <xf numFmtId="0" fontId="11" fillId="0" borderId="170" xfId="0" applyFont="1" applyFill="1" applyBorder="1" applyAlignment="1" applyProtection="1">
      <alignment horizontal="left" vertical="center" wrapText="1"/>
    </xf>
    <xf numFmtId="0" fontId="149" fillId="44" borderId="154" xfId="0" applyFont="1" applyFill="1" applyBorder="1" applyAlignment="1">
      <alignment horizontal="center" vertical="center" wrapText="1"/>
    </xf>
    <xf numFmtId="0" fontId="149" fillId="44" borderId="91" xfId="0" applyFont="1" applyFill="1" applyBorder="1" applyAlignment="1">
      <alignment horizontal="center" vertical="center" wrapText="1"/>
    </xf>
    <xf numFmtId="0" fontId="149" fillId="44" borderId="115" xfId="0" applyFont="1" applyFill="1" applyBorder="1" applyAlignment="1">
      <alignment horizontal="center" vertical="center"/>
    </xf>
    <xf numFmtId="0" fontId="149" fillId="44" borderId="116" xfId="0" applyFont="1" applyFill="1" applyBorder="1" applyAlignment="1">
      <alignment horizontal="center" vertical="center"/>
    </xf>
    <xf numFmtId="0" fontId="149" fillId="44" borderId="111" xfId="0" applyFont="1" applyFill="1" applyBorder="1" applyAlignment="1">
      <alignment horizontal="center" vertical="center"/>
    </xf>
    <xf numFmtId="0" fontId="149" fillId="34" borderId="104" xfId="0" applyFont="1" applyFill="1" applyBorder="1" applyAlignment="1">
      <alignment horizontal="center" vertical="center" wrapText="1"/>
    </xf>
    <xf numFmtId="0" fontId="149" fillId="34" borderId="91" xfId="0" applyFont="1" applyFill="1" applyBorder="1" applyAlignment="1">
      <alignment horizontal="center" vertical="center" wrapText="1"/>
    </xf>
  </cellXfs>
  <cellStyles count="14">
    <cellStyle name="Hipervínculo" xfId="1" builtinId="8"/>
    <cellStyle name="Hipervínculo 2" xfId="13"/>
    <cellStyle name="Input" xfId="2"/>
    <cellStyle name="Millares 2" xfId="3"/>
    <cellStyle name="Millares 2 2" xfId="4"/>
    <cellStyle name="Millares 3" xfId="5"/>
    <cellStyle name="Millares 3 2" xfId="6"/>
    <cellStyle name="Normal" xfId="0" builtinId="0"/>
    <cellStyle name="Normal 2" xfId="7"/>
    <cellStyle name="Normal 2 2" xfId="8"/>
    <cellStyle name="Normal 2 2 2" xfId="12"/>
    <cellStyle name="Normal 2 3" xfId="9"/>
    <cellStyle name="Normal 2 4" xfId="10"/>
    <cellStyle name="Normal 4" xfId="11"/>
  </cellStyles>
  <dxfs count="1344">
    <dxf>
      <fill>
        <patternFill>
          <bgColor theme="9" tint="0.79998168889431442"/>
        </patternFill>
      </fill>
    </dxf>
    <dxf>
      <fill>
        <patternFill>
          <bgColor theme="5" tint="0.79998168889431442"/>
        </patternFill>
      </fill>
    </dxf>
    <dxf>
      <font>
        <color theme="4" tint="-0.24994659260841701"/>
        <name val="Cambria"/>
        <scheme val="none"/>
      </font>
      <fill>
        <patternFill>
          <bgColor rgb="FFCCFFFF"/>
        </patternFill>
      </fill>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font>
      <fill>
        <patternFill>
          <fgColor theme="0"/>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font>
      <fill>
        <patternFill>
          <fgColor theme="0"/>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font>
      <fill>
        <patternFill>
          <fgColor theme="0"/>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font>
      <fill>
        <patternFill>
          <fgColor theme="0"/>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font>
      <fill>
        <patternFill>
          <fgColor theme="0"/>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color theme="0"/>
      </font>
      <fill>
        <patternFill>
          <fgColor theme="0"/>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color theme="4" tint="-0.24994659260841701"/>
        <name val="Cambria"/>
        <scheme val="none"/>
      </font>
      <fill>
        <patternFill>
          <bgColor rgb="FFCCFFFF"/>
        </patternFill>
      </fill>
    </dxf>
    <dxf>
      <font>
        <b/>
        <i val="0"/>
        <color theme="0"/>
      </font>
      <fill>
        <patternFill>
          <bgColor rgb="FF0066CC"/>
        </patternFill>
      </fill>
    </dxf>
    <dxf>
      <font>
        <b/>
        <i val="0"/>
        <color theme="0"/>
      </font>
      <fill>
        <patternFill>
          <bgColor rgb="FF0066CC"/>
        </patternFill>
      </fill>
    </dxf>
    <dxf>
      <font>
        <b/>
        <i val="0"/>
        <color theme="0" tint="-0.499984740745262"/>
      </font>
      <fill>
        <patternFill>
          <bgColor theme="0"/>
        </patternFill>
      </fill>
      <border>
        <left/>
        <right style="thin">
          <color theme="0" tint="-0.499984740745262"/>
        </right>
        <top style="thin">
          <color theme="0" tint="-0.499984740745262"/>
        </top>
        <bottom style="thin">
          <color theme="0" tint="-0.499984740745262"/>
        </bottom>
      </border>
    </dxf>
    <dxf>
      <font>
        <color theme="0" tint="-0.499984740745262"/>
      </font>
      <fill>
        <patternFill patternType="none">
          <bgColor indexed="65"/>
        </patternFill>
      </fill>
      <border>
        <top style="thin">
          <color theme="0" tint="-0.499984740745262"/>
        </top>
        <bottom style="thin">
          <color theme="0" tint="-0.499984740745262"/>
        </bottom>
      </border>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969696"/>
        </patternFill>
      </fill>
      <border>
        <left style="thin">
          <color theme="0"/>
        </left>
        <right style="thin">
          <color theme="0"/>
        </right>
        <top style="thin">
          <color theme="0"/>
        </top>
        <bottom style="thin">
          <color theme="0"/>
        </bottom>
      </border>
    </dxf>
    <dxf>
      <font>
        <b/>
        <i val="0"/>
        <color theme="0"/>
      </font>
      <fill>
        <patternFill>
          <bgColor rgb="FF969696"/>
        </patternFill>
      </fill>
      <border>
        <left/>
        <right style="thin">
          <color theme="0"/>
        </right>
        <top style="thin">
          <color theme="0"/>
        </top>
        <bottom style="thin">
          <color theme="0"/>
        </bottom>
      </border>
    </dxf>
    <dxf>
      <font>
        <b/>
        <i val="0"/>
        <color theme="0"/>
      </font>
      <fill>
        <patternFill>
          <bgColor rgb="FF969696"/>
        </patternFill>
      </fill>
      <border>
        <left style="thin">
          <color theme="0"/>
        </left>
        <right/>
        <top style="thin">
          <color theme="0"/>
        </top>
        <bottom style="thin">
          <color theme="0"/>
        </bottom>
      </border>
    </dxf>
    <dxf>
      <font>
        <b/>
        <i val="0"/>
        <color theme="0"/>
      </font>
      <fill>
        <patternFill>
          <bgColor rgb="FF0066CC"/>
        </patternFill>
      </fill>
    </dxf>
    <dxf>
      <fill>
        <patternFill>
          <bgColor theme="9"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bgColor theme="9" tint="0.59996337778862885"/>
        </patternFill>
      </fill>
    </dxf>
    <dxf>
      <fill>
        <patternFill>
          <bgColor theme="0"/>
        </patternFill>
      </fill>
    </dxf>
    <dxf>
      <fill>
        <patternFill>
          <bgColor theme="7" tint="0.79998168889431442"/>
        </patternFill>
      </fill>
    </dxf>
    <dxf>
      <fill>
        <patternFill>
          <bgColor theme="0"/>
        </patternFill>
      </fill>
    </dxf>
    <dxf>
      <fill>
        <patternFill>
          <bgColor theme="0"/>
        </patternFill>
      </fill>
    </dxf>
    <dxf>
      <fill>
        <patternFill>
          <bgColor theme="9" tint="0.59996337778862885"/>
        </patternFill>
      </fill>
    </dxf>
    <dxf>
      <fill>
        <patternFill>
          <bgColor theme="0"/>
        </patternFill>
      </fill>
    </dxf>
    <dxf>
      <fill>
        <patternFill>
          <bgColor theme="9" tint="0.59996337778862885"/>
        </patternFill>
      </fill>
    </dxf>
    <dxf>
      <fill>
        <patternFill>
          <bgColor theme="0"/>
        </patternFill>
      </fill>
    </dxf>
    <dxf>
      <fill>
        <patternFill>
          <bgColor theme="0"/>
        </patternFill>
      </fill>
    </dxf>
    <dxf>
      <fill>
        <patternFill>
          <bgColor theme="7" tint="0.79998168889431442"/>
        </patternFill>
      </fill>
    </dxf>
    <dxf>
      <fill>
        <patternFill>
          <bgColor theme="9" tint="0.59996337778862885"/>
        </patternFill>
      </fill>
    </dxf>
    <dxf>
      <fill>
        <patternFill>
          <bgColor theme="0"/>
        </patternFill>
      </fill>
    </dxf>
    <dxf>
      <fill>
        <patternFill>
          <bgColor theme="9" tint="0.79998168889431442"/>
        </patternFill>
      </fill>
    </dxf>
    <dxf>
      <fill>
        <patternFill>
          <bgColor theme="0"/>
        </patternFill>
      </fill>
    </dxf>
    <dxf>
      <fill>
        <patternFill>
          <bgColor theme="7" tint="0.79998168889431442"/>
        </patternFill>
      </fill>
    </dxf>
    <dxf>
      <fill>
        <patternFill>
          <bgColor theme="0"/>
        </patternFill>
      </fill>
    </dxf>
    <dxf>
      <fill>
        <patternFill>
          <bgColor theme="0"/>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0"/>
        </patternFill>
      </fill>
    </dxf>
    <dxf>
      <fill>
        <patternFill>
          <bgColor theme="0"/>
        </patternFill>
      </fill>
    </dxf>
    <dxf>
      <fill>
        <patternFill>
          <bgColor theme="9" tint="0.59996337778862885"/>
        </patternFill>
      </fill>
    </dxf>
    <dxf>
      <fill>
        <patternFill>
          <bgColor theme="9" tint="0.79998168889431442"/>
        </patternFill>
      </fill>
    </dxf>
    <dxf>
      <fill>
        <patternFill>
          <bgColor theme="7" tint="0.79998168889431442"/>
        </patternFill>
      </fill>
    </dxf>
    <dxf>
      <fill>
        <patternFill>
          <bgColor theme="9" tint="0.59996337778862885"/>
        </patternFill>
      </fill>
    </dxf>
    <dxf>
      <fill>
        <patternFill>
          <bgColor theme="0"/>
        </patternFill>
      </fill>
    </dxf>
    <dxf>
      <fill>
        <patternFill>
          <bgColor theme="9" tint="0.59996337778862885"/>
        </patternFill>
      </fill>
    </dxf>
    <dxf>
      <fill>
        <patternFill>
          <bgColor theme="9" tint="0.59996337778862885"/>
        </patternFill>
      </fill>
    </dxf>
    <dxf>
      <fill>
        <patternFill>
          <bgColor theme="7" tint="0.79998168889431442"/>
        </patternFill>
      </fill>
    </dxf>
    <dxf>
      <fill>
        <patternFill>
          <bgColor theme="7" tint="0.79998168889431442"/>
        </patternFill>
      </fill>
    </dxf>
    <dxf>
      <fill>
        <patternFill>
          <bgColor theme="0"/>
        </patternFill>
      </fill>
    </dxf>
    <dxf>
      <fill>
        <patternFill>
          <bgColor theme="9" tint="0.59996337778862885"/>
        </patternFill>
      </fill>
    </dxf>
    <dxf>
      <fill>
        <patternFill>
          <bgColor theme="0"/>
        </patternFill>
      </fill>
    </dxf>
    <dxf>
      <fill>
        <patternFill>
          <bgColor indexed="47"/>
        </patternFill>
      </fill>
    </dxf>
    <dxf>
      <fill>
        <patternFill>
          <bgColor theme="9" tint="0.79998168889431442"/>
        </patternFill>
      </fill>
    </dxf>
    <dxf>
      <fill>
        <patternFill>
          <bgColor indexed="43"/>
        </patternFill>
      </fill>
    </dxf>
    <dxf>
      <fill>
        <patternFill>
          <bgColor theme="9" tint="0.59996337778862885"/>
        </patternFill>
      </fill>
    </dxf>
    <dxf>
      <fill>
        <patternFill>
          <bgColor theme="9"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patternFill>
      </fill>
    </dxf>
    <dxf>
      <fill>
        <patternFill>
          <bgColor theme="9" tint="0.59996337778862885"/>
        </patternFill>
      </fill>
    </dxf>
    <dxf>
      <fill>
        <patternFill>
          <bgColor theme="0"/>
        </patternFill>
      </fill>
    </dxf>
    <dxf>
      <fill>
        <patternFill>
          <bgColor indexed="47"/>
        </patternFill>
      </fill>
    </dxf>
    <dxf>
      <fill>
        <patternFill>
          <bgColor indexed="47"/>
        </patternFill>
      </fill>
    </dxf>
    <dxf>
      <fill>
        <patternFill>
          <bgColor theme="9" tint="0.79998168889431442"/>
        </patternFill>
      </fill>
    </dxf>
    <dxf>
      <fill>
        <patternFill>
          <bgColor indexed="43"/>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9" tint="0.59996337778862885"/>
        </patternFill>
      </fill>
    </dxf>
    <dxf>
      <fill>
        <patternFill>
          <bgColor theme="0"/>
        </patternFill>
      </fill>
    </dxf>
    <dxf>
      <fill>
        <patternFill>
          <bgColor theme="0"/>
        </patternFill>
      </fill>
    </dxf>
    <dxf>
      <fill>
        <patternFill>
          <bgColor theme="9" tint="0.59996337778862885"/>
        </patternFill>
      </fill>
    </dxf>
    <dxf>
      <fill>
        <patternFill>
          <bgColor theme="0"/>
        </patternFill>
      </fill>
    </dxf>
    <dxf>
      <fill>
        <patternFill>
          <bgColor theme="0"/>
        </patternFill>
      </fill>
    </dxf>
    <dxf>
      <fill>
        <patternFill>
          <bgColor theme="9" tint="0.59996337778862885"/>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9" tint="0.59996337778862885"/>
        </patternFill>
      </fill>
    </dxf>
    <dxf>
      <fill>
        <patternFill>
          <bgColor theme="0"/>
        </patternFill>
      </fill>
    </dxf>
    <dxf>
      <fill>
        <patternFill>
          <bgColor theme="9"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9" tint="0.79998168889431442"/>
        </patternFill>
      </fill>
    </dxf>
    <dxf>
      <fill>
        <patternFill patternType="solid">
          <bgColor theme="9"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9" tint="0.59996337778862885"/>
        </patternFill>
      </fill>
    </dxf>
    <dxf>
      <fill>
        <patternFill>
          <bgColor theme="0"/>
        </patternFill>
      </fill>
    </dxf>
    <dxf>
      <fill>
        <patternFill>
          <bgColor theme="0"/>
        </patternFill>
      </fill>
    </dxf>
    <dxf>
      <fill>
        <patternFill>
          <bgColor theme="0"/>
        </patternFill>
      </fill>
    </dxf>
    <dxf>
      <fill>
        <patternFill>
          <bgColor theme="9" tint="0.59996337778862885"/>
        </patternFill>
      </fill>
    </dxf>
    <dxf>
      <fill>
        <patternFill>
          <bgColor theme="0"/>
        </patternFill>
      </fill>
    </dxf>
    <dxf>
      <fill>
        <patternFill>
          <bgColor theme="0"/>
        </patternFill>
      </fill>
    </dxf>
    <dxf>
      <fill>
        <patternFill>
          <bgColor theme="0"/>
        </patternFill>
      </fill>
    </dxf>
    <dxf>
      <fill>
        <patternFill>
          <bgColor theme="9" tint="0.59996337778862885"/>
        </patternFill>
      </fill>
    </dxf>
    <dxf>
      <fill>
        <patternFill>
          <bgColor theme="0"/>
        </patternFill>
      </fill>
    </dxf>
    <dxf>
      <fill>
        <patternFill>
          <bgColor theme="0"/>
        </patternFill>
      </fill>
    </dxf>
    <dxf>
      <fill>
        <patternFill>
          <bgColor theme="9" tint="0.59996337778862885"/>
        </patternFill>
      </fill>
    </dxf>
    <dxf>
      <fill>
        <patternFill>
          <bgColor theme="0"/>
        </patternFill>
      </fill>
    </dxf>
    <dxf>
      <fill>
        <patternFill>
          <bgColor theme="0"/>
        </patternFill>
      </fill>
    </dxf>
    <dxf>
      <fill>
        <patternFill>
          <bgColor theme="0"/>
        </patternFill>
      </fill>
    </dxf>
    <dxf>
      <fill>
        <patternFill>
          <bgColor theme="9" tint="0.59996337778862885"/>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9" tint="0.59996337778862885"/>
        </patternFill>
      </fill>
    </dxf>
    <dxf>
      <fill>
        <patternFill>
          <bgColor theme="0"/>
        </patternFill>
      </fill>
    </dxf>
    <dxf>
      <fill>
        <patternFill>
          <bgColor theme="9" tint="0.79998168889431442"/>
        </patternFill>
      </fill>
    </dxf>
    <dxf>
      <fill>
        <patternFill patternType="none">
          <bgColor auto="1"/>
        </patternFill>
      </fill>
    </dxf>
    <dxf>
      <fill>
        <patternFill>
          <bgColor theme="0"/>
        </patternFill>
      </fill>
    </dxf>
    <dxf>
      <fill>
        <patternFill>
          <bgColor theme="0"/>
        </patternFill>
      </fill>
    </dxf>
    <dxf>
      <fill>
        <patternFill patternType="solid">
          <bgColor theme="9"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ill>
        <patternFill>
          <bgColor theme="7" tint="0.79998168889431442"/>
        </patternFill>
      </fill>
    </dxf>
    <dxf>
      <fill>
        <patternFill>
          <bgColor theme="7" tint="0.79998168889431442"/>
        </patternFill>
      </fill>
    </dxf>
    <dxf>
      <fill>
        <patternFill patternType="solid">
          <bgColor theme="0"/>
        </patternFill>
      </fill>
    </dxf>
    <dxf>
      <fill>
        <patternFill>
          <bgColor theme="0"/>
        </patternFill>
      </fill>
    </dxf>
    <dxf>
      <fill>
        <patternFill>
          <bgColor theme="0"/>
        </patternFill>
      </fill>
    </dxf>
    <dxf>
      <fill>
        <patternFill>
          <bgColor theme="9" tint="0.59996337778862885"/>
        </patternFill>
      </fill>
    </dxf>
    <dxf>
      <fill>
        <patternFill>
          <bgColor theme="7" tint="0.79998168889431442"/>
        </patternFill>
      </fill>
    </dxf>
    <dxf>
      <fill>
        <patternFill>
          <bgColor theme="0"/>
        </patternFill>
      </fill>
    </dxf>
    <dxf>
      <fill>
        <patternFill patternType="none">
          <bgColor auto="1"/>
        </patternFill>
      </fill>
    </dxf>
    <dxf>
      <fill>
        <patternFill patternType="none">
          <bgColor auto="1"/>
        </patternFill>
      </fill>
    </dxf>
    <dxf>
      <fill>
        <patternFill>
          <bgColor theme="0"/>
        </patternFill>
      </fill>
    </dxf>
    <dxf>
      <fill>
        <patternFill patternType="none">
          <bgColor indexed="65"/>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theme="0"/>
        </patternFill>
      </fill>
    </dxf>
    <dxf>
      <fill>
        <patternFill patternType="none">
          <bgColor indexed="65"/>
        </patternFill>
      </fill>
    </dxf>
    <dxf>
      <fill>
        <patternFill>
          <bgColor theme="0"/>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9" tint="0.59996337778862885"/>
        </patternFill>
      </fill>
    </dxf>
    <dxf>
      <fill>
        <patternFill>
          <bgColor theme="9" tint="0.79998168889431442"/>
        </patternFill>
      </fill>
    </dxf>
    <dxf>
      <fill>
        <patternFill>
          <bgColor theme="9" tint="0.39994506668294322"/>
        </patternFill>
      </fill>
    </dxf>
    <dxf>
      <fill>
        <patternFill>
          <bgColor rgb="FFCCCCFF"/>
        </patternFill>
      </fill>
    </dxf>
    <dxf>
      <fill>
        <patternFill>
          <bgColor theme="9" tint="0.79998168889431442"/>
        </patternFill>
      </fill>
    </dxf>
  </dxfs>
  <tableStyles count="0" defaultTableStyle="TableStyleMedium9" defaultPivotStyle="PivotStyleLight16"/>
  <colors>
    <mruColors>
      <color rgb="FFCCFFFF"/>
      <color rgb="FF0066CC"/>
      <color rgb="FF0070C0"/>
      <color rgb="FFF2F2F2"/>
      <color rgb="FF0000FF"/>
      <color rgb="FF969696"/>
      <color rgb="FF99CCFF"/>
      <color rgb="FFC0C0C0"/>
      <color rgb="FF808080"/>
      <color rgb="FFB2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8.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chemeClr val="tx1">
                    <a:lumMod val="65000"/>
                    <a:lumOff val="35000"/>
                  </a:schemeClr>
                </a:solidFill>
                <a:latin typeface="Arial Narrow"/>
                <a:ea typeface="Arial Narrow"/>
                <a:cs typeface="Arial Narrow"/>
              </a:defRPr>
            </a:pPr>
            <a:r>
              <a:rPr lang="es-ES" sz="1050" b="0" i="0" u="none" strike="noStrike" baseline="0">
                <a:solidFill>
                  <a:schemeClr val="tx1">
                    <a:lumMod val="65000"/>
                    <a:lumOff val="35000"/>
                  </a:schemeClr>
                </a:solidFill>
                <a:latin typeface="Arial Narrow"/>
              </a:rPr>
              <a:t>HUELLA DE CARBONO DE ALCANCE 1+2</a:t>
            </a:r>
          </a:p>
          <a:p>
            <a:pPr>
              <a:defRPr sz="1050" b="0" i="0" u="none" strike="noStrike" baseline="0">
                <a:solidFill>
                  <a:schemeClr val="tx1">
                    <a:lumMod val="65000"/>
                    <a:lumOff val="35000"/>
                  </a:schemeClr>
                </a:solidFill>
                <a:latin typeface="Arial Narrow"/>
                <a:ea typeface="Arial Narrow"/>
                <a:cs typeface="Arial Narrow"/>
              </a:defRPr>
            </a:pPr>
            <a:r>
              <a:rPr lang="es-ES" sz="1050" b="0" i="0" u="none" strike="noStrike" baseline="0">
                <a:solidFill>
                  <a:schemeClr val="tx1">
                    <a:lumMod val="65000"/>
                    <a:lumOff val="35000"/>
                  </a:schemeClr>
                </a:solidFill>
                <a:latin typeface="Arial Narrow"/>
              </a:rPr>
              <a:t>(t CO</a:t>
            </a:r>
            <a:r>
              <a:rPr lang="es-ES" sz="1050" b="0" i="0" u="none" strike="noStrike" baseline="-25000">
                <a:solidFill>
                  <a:schemeClr val="tx1">
                    <a:lumMod val="65000"/>
                    <a:lumOff val="35000"/>
                  </a:schemeClr>
                </a:solidFill>
                <a:latin typeface="Arial Narrow"/>
              </a:rPr>
              <a:t>2 </a:t>
            </a:r>
            <a:r>
              <a:rPr lang="es-ES" sz="1050" b="0" i="0" u="none" strike="noStrike" baseline="0">
                <a:solidFill>
                  <a:schemeClr val="tx1">
                    <a:lumMod val="65000"/>
                    <a:lumOff val="35000"/>
                  </a:schemeClr>
                </a:solidFill>
                <a:latin typeface="Arial Narrow"/>
              </a:rPr>
              <a:t>e)</a:t>
            </a:r>
          </a:p>
        </c:rich>
      </c:tx>
      <c:layout>
        <c:manualLayout>
          <c:xMode val="edge"/>
          <c:yMode val="edge"/>
          <c:x val="0.33147484224046464"/>
          <c:y val="4.519774011299435E-2"/>
        </c:manualLayout>
      </c:layout>
      <c:overlay val="0"/>
      <c:spPr>
        <a:noFill/>
        <a:ln w="25400">
          <a:noFill/>
        </a:ln>
      </c:spPr>
    </c:title>
    <c:autoTitleDeleted val="0"/>
    <c:plotArea>
      <c:layout>
        <c:manualLayout>
          <c:layoutTarget val="inner"/>
          <c:xMode val="edge"/>
          <c:yMode val="edge"/>
          <c:x val="0.13292664732697887"/>
          <c:y val="0.39855829466457959"/>
          <c:w val="0.82214228484597318"/>
          <c:h val="0.38076256980331863"/>
        </c:manualLayout>
      </c:layout>
      <c:barChart>
        <c:barDir val="col"/>
        <c:grouping val="clustered"/>
        <c:varyColors val="0"/>
        <c:ser>
          <c:idx val="0"/>
          <c:order val="0"/>
          <c:spPr>
            <a:solidFill>
              <a:schemeClr val="accent2">
                <a:lumMod val="60000"/>
                <a:lumOff val="40000"/>
              </a:schemeClr>
            </a:solidFill>
          </c:spPr>
          <c:invertIfNegative val="0"/>
          <c:dPt>
            <c:idx val="0"/>
            <c:invertIfNegative val="0"/>
            <c:bubble3D val="0"/>
            <c:extLst>
              <c:ext xmlns:c16="http://schemas.microsoft.com/office/drawing/2014/chart" uri="{C3380CC4-5D6E-409C-BE32-E72D297353CC}">
                <c16:uniqueId val="{00000001-AF2A-4C97-A595-6F1A5F4AB9E1}"/>
              </c:ext>
            </c:extLst>
          </c:dPt>
          <c:dPt>
            <c:idx val="1"/>
            <c:invertIfNegative val="0"/>
            <c:bubble3D val="0"/>
            <c:spPr>
              <a:solidFill>
                <a:schemeClr val="accent4">
                  <a:lumMod val="60000"/>
                  <a:lumOff val="40000"/>
                </a:schemeClr>
              </a:solidFill>
            </c:spPr>
            <c:extLst>
              <c:ext xmlns:c16="http://schemas.microsoft.com/office/drawing/2014/chart" uri="{C3380CC4-5D6E-409C-BE32-E72D297353CC}">
                <c16:uniqueId val="{00000002-E762-40CC-8666-CED6DD08BF86}"/>
              </c:ext>
            </c:extLst>
          </c:dPt>
          <c:cat>
            <c:strRef>
              <c:f>Datos!$B$1153:$B$1154</c:f>
              <c:strCache>
                <c:ptCount val="2"/>
                <c:pt idx="0">
                  <c:v>Emisiones dir. (alcance 1)</c:v>
                </c:pt>
                <c:pt idx="1">
                  <c:v>Emisiones ind. electricidad (alcance 2)</c:v>
                </c:pt>
              </c:strCache>
            </c:strRef>
          </c:cat>
          <c:val>
            <c:numRef>
              <c:f>Datos!$D$1153:$D$1154</c:f>
              <c:numCache>
                <c:formatCode>#,##0.00</c:formatCode>
                <c:ptCount val="2"/>
                <c:pt idx="0">
                  <c:v>0</c:v>
                </c:pt>
                <c:pt idx="1">
                  <c:v>0</c:v>
                </c:pt>
              </c:numCache>
            </c:numRef>
          </c:val>
          <c:extLst>
            <c:ext xmlns:c16="http://schemas.microsoft.com/office/drawing/2014/chart" uri="{C3380CC4-5D6E-409C-BE32-E72D297353CC}">
              <c16:uniqueId val="{00000002-AF2A-4C97-A595-6F1A5F4AB9E1}"/>
            </c:ext>
          </c:extLst>
        </c:ser>
        <c:dLbls>
          <c:showLegendKey val="0"/>
          <c:showVal val="0"/>
          <c:showCatName val="0"/>
          <c:showSerName val="0"/>
          <c:showPercent val="0"/>
          <c:showBubbleSize val="0"/>
        </c:dLbls>
        <c:gapWidth val="150"/>
        <c:axId val="344222344"/>
        <c:axId val="344221952"/>
      </c:barChart>
      <c:catAx>
        <c:axId val="344222344"/>
        <c:scaling>
          <c:orientation val="minMax"/>
        </c:scaling>
        <c:delete val="0"/>
        <c:axPos val="b"/>
        <c:numFmt formatCode="General" sourceLinked="1"/>
        <c:majorTickMark val="none"/>
        <c:minorTickMark val="none"/>
        <c:tickLblPos val="nextTo"/>
        <c:txPr>
          <a:bodyPr rot="0" vert="horz"/>
          <a:lstStyle/>
          <a:p>
            <a:pPr>
              <a:defRPr sz="1050" b="0" i="0" u="none" strike="noStrike" baseline="0">
                <a:solidFill>
                  <a:schemeClr val="tx1">
                    <a:lumMod val="65000"/>
                    <a:lumOff val="35000"/>
                  </a:schemeClr>
                </a:solidFill>
                <a:latin typeface="Arial Narrow"/>
                <a:ea typeface="Arial Narrow"/>
                <a:cs typeface="Arial Narrow"/>
              </a:defRPr>
            </a:pPr>
            <a:endParaRPr lang="es-ES"/>
          </a:p>
        </c:txPr>
        <c:crossAx val="344221952"/>
        <c:crosses val="autoZero"/>
        <c:auto val="1"/>
        <c:lblAlgn val="ctr"/>
        <c:lblOffset val="100"/>
        <c:noMultiLvlLbl val="0"/>
      </c:catAx>
      <c:valAx>
        <c:axId val="344221952"/>
        <c:scaling>
          <c:orientation val="minMax"/>
          <c:min val="0"/>
        </c:scaling>
        <c:delete val="0"/>
        <c:axPos val="l"/>
        <c:majorGridlines>
          <c:spPr>
            <a:ln>
              <a:solidFill>
                <a:schemeClr val="tx1">
                  <a:lumMod val="65000"/>
                  <a:lumOff val="35000"/>
                  <a:alpha val="30000"/>
                </a:schemeClr>
              </a:solidFill>
            </a:ln>
          </c:spPr>
        </c:majorGridlines>
        <c:numFmt formatCode="#,##0.0" sourceLinked="0"/>
        <c:majorTickMark val="none"/>
        <c:minorTickMark val="none"/>
        <c:tickLblPos val="nextTo"/>
        <c:txPr>
          <a:bodyPr rot="0" vert="horz"/>
          <a:lstStyle/>
          <a:p>
            <a:pPr>
              <a:defRPr sz="800" b="0" i="0" u="none" strike="noStrike" baseline="0">
                <a:solidFill>
                  <a:schemeClr val="tx1">
                    <a:lumMod val="65000"/>
                    <a:lumOff val="35000"/>
                  </a:schemeClr>
                </a:solidFill>
                <a:latin typeface="Arial Narrow"/>
                <a:ea typeface="Arial Narrow"/>
                <a:cs typeface="Arial Narrow"/>
              </a:defRPr>
            </a:pPr>
            <a:endParaRPr lang="es-ES"/>
          </a:p>
        </c:txPr>
        <c:crossAx val="344222344"/>
        <c:crosses val="autoZero"/>
        <c:crossBetween val="between"/>
      </c:valAx>
    </c:plotArea>
    <c:plotVisOnly val="1"/>
    <c:dispBlanksAs val="gap"/>
    <c:showDLblsOverMax val="0"/>
  </c:chart>
  <c:spPr>
    <a:solidFill>
      <a:schemeClr val="bg1"/>
    </a:solidFill>
  </c:spPr>
  <c:txPr>
    <a:bodyPr/>
    <a:lstStyle/>
    <a:p>
      <a:pPr>
        <a:defRPr sz="1050" b="0" i="0" u="none" strike="noStrike" baseline="0">
          <a:solidFill>
            <a:srgbClr val="000000"/>
          </a:solidFill>
          <a:latin typeface="Arial Narrow"/>
          <a:ea typeface="Arial Narrow"/>
          <a:cs typeface="Arial Narrow"/>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chemeClr val="tx1">
                    <a:lumMod val="65000"/>
                    <a:lumOff val="35000"/>
                  </a:schemeClr>
                </a:solidFill>
                <a:latin typeface="Arial Narrow"/>
                <a:ea typeface="Arial Narrow"/>
                <a:cs typeface="Arial Narrow"/>
              </a:defRPr>
            </a:pPr>
            <a:r>
              <a:rPr lang="es-ES" sz="1050" b="0" i="0" u="none" strike="noStrike" baseline="0">
                <a:solidFill>
                  <a:schemeClr val="tx1">
                    <a:lumMod val="65000"/>
                    <a:lumOff val="35000"/>
                  </a:schemeClr>
                </a:solidFill>
                <a:latin typeface="Arial Narrow"/>
              </a:rPr>
              <a:t>HUELLA DE CARBONO DE ALCANCE 1+2</a:t>
            </a:r>
          </a:p>
          <a:p>
            <a:pPr>
              <a:defRPr sz="1050" b="0" i="0" u="none" strike="noStrike" baseline="0">
                <a:solidFill>
                  <a:schemeClr val="tx1">
                    <a:lumMod val="65000"/>
                    <a:lumOff val="35000"/>
                  </a:schemeClr>
                </a:solidFill>
                <a:latin typeface="Arial Narrow"/>
                <a:ea typeface="Arial Narrow"/>
                <a:cs typeface="Arial Narrow"/>
              </a:defRPr>
            </a:pPr>
            <a:r>
              <a:rPr lang="es-ES" sz="1050" b="0" i="0" u="none" strike="noStrike" baseline="0">
                <a:solidFill>
                  <a:schemeClr val="tx1">
                    <a:lumMod val="65000"/>
                    <a:lumOff val="35000"/>
                  </a:schemeClr>
                </a:solidFill>
                <a:latin typeface="Arial Narrow"/>
              </a:rPr>
              <a:t>(t CO</a:t>
            </a:r>
            <a:r>
              <a:rPr lang="es-ES" sz="1050" b="0" i="0" u="none" strike="noStrike" baseline="-25000">
                <a:solidFill>
                  <a:schemeClr val="tx1">
                    <a:lumMod val="65000"/>
                    <a:lumOff val="35000"/>
                  </a:schemeClr>
                </a:solidFill>
                <a:latin typeface="Arial Narrow"/>
              </a:rPr>
              <a:t>2 </a:t>
            </a:r>
            <a:r>
              <a:rPr lang="es-ES" sz="1050" b="0" i="0" u="none" strike="noStrike" baseline="0">
                <a:solidFill>
                  <a:schemeClr val="tx1">
                    <a:lumMod val="65000"/>
                    <a:lumOff val="35000"/>
                  </a:schemeClr>
                </a:solidFill>
                <a:latin typeface="Arial Narrow"/>
              </a:rPr>
              <a:t>eq)</a:t>
            </a:r>
          </a:p>
        </c:rich>
      </c:tx>
      <c:layout>
        <c:manualLayout>
          <c:xMode val="edge"/>
          <c:yMode val="edge"/>
          <c:x val="0.33147484224046464"/>
          <c:y val="4.519774011299435E-2"/>
        </c:manualLayout>
      </c:layout>
      <c:overlay val="0"/>
      <c:spPr>
        <a:noFill/>
        <a:ln w="25400">
          <a:noFill/>
        </a:ln>
      </c:spPr>
    </c:title>
    <c:autoTitleDeleted val="0"/>
    <c:plotArea>
      <c:layout>
        <c:manualLayout>
          <c:layoutTarget val="inner"/>
          <c:xMode val="edge"/>
          <c:yMode val="edge"/>
          <c:x val="0.13292664732697887"/>
          <c:y val="0.39855829466457959"/>
          <c:w val="0.82214228484597318"/>
          <c:h val="0.38076256980331863"/>
        </c:manualLayout>
      </c:layout>
      <c:barChart>
        <c:barDir val="col"/>
        <c:grouping val="clustered"/>
        <c:varyColors val="0"/>
        <c:ser>
          <c:idx val="0"/>
          <c:order val="0"/>
          <c:spPr>
            <a:solidFill>
              <a:schemeClr val="accent2">
                <a:lumMod val="60000"/>
                <a:lumOff val="40000"/>
              </a:schemeClr>
            </a:solidFill>
          </c:spPr>
          <c:invertIfNegative val="0"/>
          <c:dPt>
            <c:idx val="0"/>
            <c:invertIfNegative val="0"/>
            <c:bubble3D val="0"/>
            <c:extLst>
              <c:ext xmlns:c16="http://schemas.microsoft.com/office/drawing/2014/chart" uri="{C3380CC4-5D6E-409C-BE32-E72D297353CC}">
                <c16:uniqueId val="{00000000-D6FC-4F50-8905-987743716A79}"/>
              </c:ext>
            </c:extLst>
          </c:dPt>
          <c:dPt>
            <c:idx val="1"/>
            <c:invertIfNegative val="0"/>
            <c:bubble3D val="0"/>
            <c:spPr>
              <a:solidFill>
                <a:schemeClr val="accent4">
                  <a:lumMod val="60000"/>
                  <a:lumOff val="40000"/>
                </a:schemeClr>
              </a:solidFill>
            </c:spPr>
            <c:extLst>
              <c:ext xmlns:c16="http://schemas.microsoft.com/office/drawing/2014/chart" uri="{C3380CC4-5D6E-409C-BE32-E72D297353CC}">
                <c16:uniqueId val="{00000002-D6FC-4F50-8905-987743716A79}"/>
              </c:ext>
            </c:extLst>
          </c:dPt>
          <c:cat>
            <c:strRef>
              <c:f>Datos!$B$1153:$B$1154</c:f>
              <c:strCache>
                <c:ptCount val="2"/>
                <c:pt idx="0">
                  <c:v>Emisiones dir. (alcance 1)</c:v>
                </c:pt>
                <c:pt idx="1">
                  <c:v>Emisiones ind. electricidad (alcance 2)</c:v>
                </c:pt>
              </c:strCache>
            </c:strRef>
          </c:cat>
          <c:val>
            <c:numRef>
              <c:f>Datos!$D$1153:$D$1154</c:f>
              <c:numCache>
                <c:formatCode>#,##0.00</c:formatCode>
                <c:ptCount val="2"/>
                <c:pt idx="0">
                  <c:v>0</c:v>
                </c:pt>
                <c:pt idx="1">
                  <c:v>0</c:v>
                </c:pt>
              </c:numCache>
            </c:numRef>
          </c:val>
          <c:extLst>
            <c:ext xmlns:c16="http://schemas.microsoft.com/office/drawing/2014/chart" uri="{C3380CC4-5D6E-409C-BE32-E72D297353CC}">
              <c16:uniqueId val="{00000003-D6FC-4F50-8905-987743716A79}"/>
            </c:ext>
          </c:extLst>
        </c:ser>
        <c:dLbls>
          <c:showLegendKey val="0"/>
          <c:showVal val="0"/>
          <c:showCatName val="0"/>
          <c:showSerName val="0"/>
          <c:showPercent val="0"/>
          <c:showBubbleSize val="0"/>
        </c:dLbls>
        <c:gapWidth val="150"/>
        <c:axId val="344222344"/>
        <c:axId val="344221952"/>
      </c:barChart>
      <c:catAx>
        <c:axId val="344222344"/>
        <c:scaling>
          <c:orientation val="minMax"/>
        </c:scaling>
        <c:delete val="0"/>
        <c:axPos val="b"/>
        <c:numFmt formatCode="General" sourceLinked="1"/>
        <c:majorTickMark val="none"/>
        <c:minorTickMark val="none"/>
        <c:tickLblPos val="nextTo"/>
        <c:txPr>
          <a:bodyPr rot="0" vert="horz"/>
          <a:lstStyle/>
          <a:p>
            <a:pPr>
              <a:defRPr sz="1050" b="0" i="0" u="none" strike="noStrike" baseline="0">
                <a:solidFill>
                  <a:schemeClr val="tx1">
                    <a:lumMod val="65000"/>
                    <a:lumOff val="35000"/>
                  </a:schemeClr>
                </a:solidFill>
                <a:latin typeface="Arial Narrow"/>
                <a:ea typeface="Arial Narrow"/>
                <a:cs typeface="Arial Narrow"/>
              </a:defRPr>
            </a:pPr>
            <a:endParaRPr lang="es-ES"/>
          </a:p>
        </c:txPr>
        <c:crossAx val="344221952"/>
        <c:crosses val="autoZero"/>
        <c:auto val="1"/>
        <c:lblAlgn val="ctr"/>
        <c:lblOffset val="100"/>
        <c:noMultiLvlLbl val="0"/>
      </c:catAx>
      <c:valAx>
        <c:axId val="344221952"/>
        <c:scaling>
          <c:orientation val="minMax"/>
          <c:min val="0"/>
        </c:scaling>
        <c:delete val="0"/>
        <c:axPos val="l"/>
        <c:majorGridlines>
          <c:spPr>
            <a:ln>
              <a:solidFill>
                <a:schemeClr val="tx1">
                  <a:lumMod val="65000"/>
                  <a:lumOff val="35000"/>
                  <a:alpha val="30000"/>
                </a:schemeClr>
              </a:solidFill>
            </a:ln>
          </c:spPr>
        </c:majorGridlines>
        <c:numFmt formatCode="#,##0.0" sourceLinked="0"/>
        <c:majorTickMark val="none"/>
        <c:minorTickMark val="none"/>
        <c:tickLblPos val="nextTo"/>
        <c:txPr>
          <a:bodyPr rot="0" vert="horz"/>
          <a:lstStyle/>
          <a:p>
            <a:pPr>
              <a:defRPr sz="800" b="0" i="0" u="none" strike="noStrike" baseline="0">
                <a:solidFill>
                  <a:schemeClr val="tx1">
                    <a:lumMod val="65000"/>
                    <a:lumOff val="35000"/>
                  </a:schemeClr>
                </a:solidFill>
                <a:latin typeface="Arial Narrow"/>
                <a:ea typeface="Arial Narrow"/>
                <a:cs typeface="Arial Narrow"/>
              </a:defRPr>
            </a:pPr>
            <a:endParaRPr lang="es-ES"/>
          </a:p>
        </c:txPr>
        <c:crossAx val="344222344"/>
        <c:crosses val="autoZero"/>
        <c:crossBetween val="between"/>
      </c:valAx>
    </c:plotArea>
    <c:plotVisOnly val="1"/>
    <c:dispBlanksAs val="gap"/>
    <c:showDLblsOverMax val="0"/>
  </c:chart>
  <c:spPr>
    <a:solidFill>
      <a:schemeClr val="bg1"/>
    </a:solidFill>
  </c:spPr>
  <c:txPr>
    <a:bodyPr/>
    <a:lstStyle/>
    <a:p>
      <a:pPr>
        <a:defRPr sz="1050" b="0" i="0" u="none" strike="noStrike" baseline="0">
          <a:solidFill>
            <a:srgbClr val="000000"/>
          </a:solidFill>
          <a:latin typeface="Arial Narrow"/>
          <a:ea typeface="Arial Narrow"/>
          <a:cs typeface="Arial Narrow"/>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Arial Narrow"/>
                <a:ea typeface="Arial Narrow"/>
                <a:cs typeface="Arial Narrow"/>
              </a:defRPr>
            </a:pPr>
            <a:r>
              <a:rPr lang="es-ES" sz="1100" b="0" i="0" u="none" strike="noStrike" baseline="0">
                <a:solidFill>
                  <a:srgbClr val="808080"/>
                </a:solidFill>
                <a:latin typeface="Arial Narrow"/>
              </a:rPr>
              <a:t>Evolución del ratio de emisiones </a:t>
            </a:r>
          </a:p>
          <a:p>
            <a:pPr>
              <a:defRPr sz="1100" b="0" i="0" u="none" strike="noStrike" baseline="0">
                <a:solidFill>
                  <a:srgbClr val="000000"/>
                </a:solidFill>
                <a:latin typeface="Arial Narrow"/>
                <a:ea typeface="Arial Narrow"/>
                <a:cs typeface="Arial Narrow"/>
              </a:defRPr>
            </a:pPr>
            <a:r>
              <a:rPr lang="es-ES" sz="1100" b="0" i="0" u="none" strike="noStrike" baseline="0">
                <a:solidFill>
                  <a:srgbClr val="808080"/>
                </a:solidFill>
                <a:latin typeface="Arial Narrow"/>
              </a:rPr>
              <a:t>t CO</a:t>
            </a:r>
            <a:r>
              <a:rPr lang="es-ES" sz="1100" b="0" i="0" u="none" strike="noStrike" baseline="-25000">
                <a:solidFill>
                  <a:srgbClr val="808080"/>
                </a:solidFill>
                <a:latin typeface="Arial Narrow"/>
              </a:rPr>
              <a:t>2</a:t>
            </a:r>
            <a:r>
              <a:rPr lang="es-ES" sz="1100" b="0" i="0" u="none" strike="noStrike" baseline="0">
                <a:solidFill>
                  <a:srgbClr val="808080"/>
                </a:solidFill>
                <a:latin typeface="Arial Narrow"/>
              </a:rPr>
              <a:t>e/ud</a:t>
            </a:r>
          </a:p>
        </c:rich>
      </c:tx>
      <c:layout/>
      <c:overlay val="0"/>
      <c:spPr>
        <a:noFill/>
        <a:ln w="25400">
          <a:noFill/>
        </a:ln>
      </c:spPr>
    </c:title>
    <c:autoTitleDeleted val="0"/>
    <c:plotArea>
      <c:layout/>
      <c:barChart>
        <c:barDir val="col"/>
        <c:grouping val="clustered"/>
        <c:varyColors val="0"/>
        <c:ser>
          <c:idx val="1"/>
          <c:order val="0"/>
          <c:spPr>
            <a:solidFill>
              <a:srgbClr val="0070C0"/>
            </a:solidFill>
          </c:spPr>
          <c:invertIfNegative val="0"/>
          <c:cat>
            <c:multiLvlStrRef>
              <c:f>Datos!$D$1203:$G$1203</c:f>
            </c:multiLvlStrRef>
          </c:cat>
          <c:val>
            <c:numRef>
              <c:f>Datos!$D$1205:$G$1205</c:f>
              <c:numCache>
                <c:formatCode>0.0000</c:formatCode>
                <c:ptCount val="4"/>
                <c:pt idx="0">
                  <c:v>0</c:v>
                </c:pt>
                <c:pt idx="1">
                  <c:v>0</c:v>
                </c:pt>
                <c:pt idx="2">
                  <c:v>0</c:v>
                </c:pt>
                <c:pt idx="3">
                  <c:v>0</c:v>
                </c:pt>
              </c:numCache>
            </c:numRef>
          </c:val>
          <c:extLst>
            <c:ext xmlns:c16="http://schemas.microsoft.com/office/drawing/2014/chart" uri="{C3380CC4-5D6E-409C-BE32-E72D297353CC}">
              <c16:uniqueId val="{00000000-79F5-45F7-A70E-1C0DD3DC80DA}"/>
            </c:ext>
          </c:extLst>
        </c:ser>
        <c:dLbls>
          <c:showLegendKey val="0"/>
          <c:showVal val="0"/>
          <c:showCatName val="0"/>
          <c:showSerName val="0"/>
          <c:showPercent val="0"/>
          <c:showBubbleSize val="0"/>
        </c:dLbls>
        <c:gapWidth val="150"/>
        <c:axId val="344219600"/>
        <c:axId val="344219992"/>
      </c:barChart>
      <c:catAx>
        <c:axId val="344219600"/>
        <c:scaling>
          <c:orientation val="minMax"/>
        </c:scaling>
        <c:delete val="0"/>
        <c:axPos val="b"/>
        <c:numFmt formatCode="General" sourceLinked="1"/>
        <c:majorTickMark val="none"/>
        <c:minorTickMark val="none"/>
        <c:tickLblPos val="nextTo"/>
        <c:txPr>
          <a:bodyPr rot="0" vert="horz"/>
          <a:lstStyle/>
          <a:p>
            <a:pPr>
              <a:defRPr sz="1100" b="0" i="0" u="none" strike="noStrike" baseline="0">
                <a:solidFill>
                  <a:srgbClr val="808080"/>
                </a:solidFill>
                <a:latin typeface="Arial Narrow"/>
                <a:ea typeface="Arial Narrow"/>
                <a:cs typeface="Arial Narrow"/>
              </a:defRPr>
            </a:pPr>
            <a:endParaRPr lang="es-ES"/>
          </a:p>
        </c:txPr>
        <c:crossAx val="344219992"/>
        <c:crosses val="autoZero"/>
        <c:auto val="1"/>
        <c:lblAlgn val="ctr"/>
        <c:lblOffset val="100"/>
        <c:noMultiLvlLbl val="0"/>
      </c:catAx>
      <c:valAx>
        <c:axId val="344219992"/>
        <c:scaling>
          <c:orientation val="minMax"/>
          <c:min val="0"/>
        </c:scaling>
        <c:delete val="0"/>
        <c:axPos val="l"/>
        <c:majorGridlines>
          <c:spPr>
            <a:ln>
              <a:solidFill>
                <a:schemeClr val="tx1">
                  <a:lumMod val="65000"/>
                  <a:lumOff val="35000"/>
                  <a:alpha val="30000"/>
                </a:schemeClr>
              </a:solidFill>
            </a:ln>
          </c:spPr>
        </c:majorGridlines>
        <c:numFmt formatCode="#,##0.00" sourceLinked="0"/>
        <c:majorTickMark val="none"/>
        <c:minorTickMark val="none"/>
        <c:tickLblPos val="nextTo"/>
        <c:spPr>
          <a:ln w="9525">
            <a:solidFill>
              <a:schemeClr val="bg1">
                <a:lumMod val="50000"/>
              </a:schemeClr>
            </a:solidFill>
          </a:ln>
        </c:spPr>
        <c:txPr>
          <a:bodyPr rot="0" vert="horz"/>
          <a:lstStyle/>
          <a:p>
            <a:pPr>
              <a:defRPr sz="900" b="0" i="0" u="none" strike="noStrike" baseline="0">
                <a:solidFill>
                  <a:srgbClr val="808080"/>
                </a:solidFill>
                <a:latin typeface="Arial Narrow"/>
                <a:ea typeface="Arial Narrow"/>
                <a:cs typeface="Arial Narrow"/>
              </a:defRPr>
            </a:pPr>
            <a:endParaRPr lang="es-ES"/>
          </a:p>
        </c:txPr>
        <c:crossAx val="344219600"/>
        <c:crosses val="autoZero"/>
        <c:crossBetween val="between"/>
      </c:valAx>
    </c:plotArea>
    <c:plotVisOnly val="1"/>
    <c:dispBlanksAs val="zero"/>
    <c:showDLblsOverMax val="0"/>
  </c:chart>
  <c:txPr>
    <a:bodyPr/>
    <a:lstStyle/>
    <a:p>
      <a:pPr>
        <a:defRPr sz="1000" b="0" i="0" u="none" strike="noStrike" baseline="0">
          <a:solidFill>
            <a:srgbClr val="000000"/>
          </a:solidFill>
          <a:latin typeface="Arial Narrow"/>
          <a:ea typeface="Arial Narrow"/>
          <a:cs typeface="Arial Narrow"/>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Arial Narrow"/>
                <a:ea typeface="Arial Narrow"/>
                <a:cs typeface="Arial Narrow"/>
              </a:defRPr>
            </a:pPr>
            <a:r>
              <a:rPr lang="es-ES" sz="1100" b="0" i="0" u="none" strike="noStrike" baseline="0">
                <a:solidFill>
                  <a:srgbClr val="808080"/>
                </a:solidFill>
                <a:latin typeface="Arial Narrow"/>
              </a:rPr>
              <a:t>Comparación media del ratio de emisiones de dos trienios</a:t>
            </a:r>
          </a:p>
          <a:p>
            <a:pPr>
              <a:defRPr sz="1100" b="0" i="0" u="none" strike="noStrike" baseline="0">
                <a:solidFill>
                  <a:srgbClr val="000000"/>
                </a:solidFill>
                <a:latin typeface="Arial Narrow"/>
                <a:ea typeface="Arial Narrow"/>
                <a:cs typeface="Arial Narrow"/>
              </a:defRPr>
            </a:pPr>
            <a:r>
              <a:rPr lang="es-ES" sz="1100" b="0" i="0" u="none" strike="noStrike" baseline="0">
                <a:solidFill>
                  <a:srgbClr val="808080"/>
                </a:solidFill>
                <a:latin typeface="Arial Narrow"/>
              </a:rPr>
              <a:t>a = año de cálculo</a:t>
            </a:r>
          </a:p>
          <a:p>
            <a:pPr>
              <a:defRPr sz="1100" b="0" i="0" u="none" strike="noStrike" baseline="0">
                <a:solidFill>
                  <a:srgbClr val="000000"/>
                </a:solidFill>
                <a:latin typeface="Arial Narrow"/>
                <a:ea typeface="Arial Narrow"/>
                <a:cs typeface="Arial Narrow"/>
              </a:defRPr>
            </a:pPr>
            <a:r>
              <a:rPr lang="es-ES" sz="1100" b="0" i="0" u="none" strike="noStrike" baseline="0">
                <a:solidFill>
                  <a:srgbClr val="808080"/>
                </a:solidFill>
                <a:latin typeface="Arial Narrow"/>
              </a:rPr>
              <a:t>t CO</a:t>
            </a:r>
            <a:r>
              <a:rPr lang="es-ES" sz="1100" b="0" i="0" u="none" strike="noStrike" baseline="-25000">
                <a:solidFill>
                  <a:srgbClr val="808080"/>
                </a:solidFill>
                <a:latin typeface="Arial Narrow"/>
              </a:rPr>
              <a:t>2</a:t>
            </a:r>
            <a:r>
              <a:rPr lang="es-ES" sz="1100" b="0" i="0" u="none" strike="noStrike" baseline="0">
                <a:solidFill>
                  <a:srgbClr val="808080"/>
                </a:solidFill>
                <a:latin typeface="Arial Narrow"/>
              </a:rPr>
              <a:t>e/ud</a:t>
            </a:r>
          </a:p>
        </c:rich>
      </c:tx>
      <c:layout/>
      <c:overlay val="0"/>
      <c:spPr>
        <a:noFill/>
        <a:ln w="25400">
          <a:noFill/>
        </a:ln>
      </c:spPr>
    </c:title>
    <c:autoTitleDeleted val="0"/>
    <c:plotArea>
      <c:layout/>
      <c:lineChart>
        <c:grouping val="standard"/>
        <c:varyColors val="0"/>
        <c:ser>
          <c:idx val="1"/>
          <c:order val="0"/>
          <c:spPr>
            <a:ln w="22225">
              <a:solidFill>
                <a:srgbClr val="0070C0"/>
              </a:solidFill>
            </a:ln>
          </c:spPr>
          <c:marker>
            <c:spPr>
              <a:solidFill>
                <a:schemeClr val="accent1"/>
              </a:solidFill>
              <a:ln>
                <a:noFill/>
              </a:ln>
            </c:spPr>
          </c:marker>
          <c:cat>
            <c:strRef>
              <c:f>Datos!$C$1210:$C$1211</c:f>
              <c:strCache>
                <c:ptCount val="2"/>
                <c:pt idx="0">
                  <c:v>Promedio ratio trienio (a-3, a-2, a-1)</c:v>
                </c:pt>
                <c:pt idx="1">
                  <c:v>Promedio ratio trienio (a-2, a-1, a)</c:v>
                </c:pt>
              </c:strCache>
            </c:strRef>
          </c:cat>
          <c:val>
            <c:numRef>
              <c:f>Datos!$D$1210:$D$1211</c:f>
              <c:numCache>
                <c:formatCode>General</c:formatCode>
                <c:ptCount val="2"/>
                <c:pt idx="0" formatCode="0.0000">
                  <c:v>0</c:v>
                </c:pt>
                <c:pt idx="1">
                  <c:v>0</c:v>
                </c:pt>
              </c:numCache>
            </c:numRef>
          </c:val>
          <c:smooth val="0"/>
          <c:extLst>
            <c:ext xmlns:c16="http://schemas.microsoft.com/office/drawing/2014/chart" uri="{C3380CC4-5D6E-409C-BE32-E72D297353CC}">
              <c16:uniqueId val="{00000000-E4CA-4772-9018-1EC235067837}"/>
            </c:ext>
          </c:extLst>
        </c:ser>
        <c:dLbls>
          <c:showLegendKey val="0"/>
          <c:showVal val="0"/>
          <c:showCatName val="0"/>
          <c:showSerName val="0"/>
          <c:showPercent val="0"/>
          <c:showBubbleSize val="0"/>
        </c:dLbls>
        <c:marker val="1"/>
        <c:smooth val="0"/>
        <c:axId val="344220776"/>
        <c:axId val="344221168"/>
      </c:lineChart>
      <c:catAx>
        <c:axId val="344220776"/>
        <c:scaling>
          <c:orientation val="minMax"/>
        </c:scaling>
        <c:delete val="0"/>
        <c:axPos val="b"/>
        <c:numFmt formatCode="General" sourceLinked="1"/>
        <c:majorTickMark val="none"/>
        <c:minorTickMark val="none"/>
        <c:tickLblPos val="nextTo"/>
        <c:txPr>
          <a:bodyPr rot="0" vert="horz"/>
          <a:lstStyle/>
          <a:p>
            <a:pPr>
              <a:defRPr sz="1050" b="0" i="0" u="none" strike="noStrike" baseline="0">
                <a:solidFill>
                  <a:srgbClr val="808080"/>
                </a:solidFill>
                <a:latin typeface="Arial Narrow"/>
                <a:ea typeface="Arial Narrow"/>
                <a:cs typeface="Arial Narrow"/>
              </a:defRPr>
            </a:pPr>
            <a:endParaRPr lang="es-ES"/>
          </a:p>
        </c:txPr>
        <c:crossAx val="344221168"/>
        <c:crosses val="autoZero"/>
        <c:auto val="1"/>
        <c:lblAlgn val="ctr"/>
        <c:lblOffset val="100"/>
        <c:noMultiLvlLbl val="0"/>
      </c:catAx>
      <c:valAx>
        <c:axId val="344221168"/>
        <c:scaling>
          <c:orientation val="minMax"/>
          <c:min val="0"/>
        </c:scaling>
        <c:delete val="0"/>
        <c:axPos val="l"/>
        <c:majorGridlines>
          <c:spPr>
            <a:ln>
              <a:solidFill>
                <a:schemeClr val="tx1">
                  <a:lumMod val="65000"/>
                  <a:lumOff val="35000"/>
                  <a:alpha val="30000"/>
                </a:schemeClr>
              </a:solidFill>
            </a:ln>
          </c:spPr>
        </c:majorGridlines>
        <c:numFmt formatCode="#,##0.00" sourceLinked="0"/>
        <c:majorTickMark val="none"/>
        <c:minorTickMark val="none"/>
        <c:tickLblPos val="nextTo"/>
        <c:spPr>
          <a:ln>
            <a:solidFill>
              <a:schemeClr val="bg1">
                <a:lumMod val="50000"/>
              </a:schemeClr>
            </a:solidFill>
          </a:ln>
        </c:spPr>
        <c:txPr>
          <a:bodyPr rot="0" vert="horz"/>
          <a:lstStyle/>
          <a:p>
            <a:pPr>
              <a:defRPr sz="900" b="0" i="0" u="none" strike="noStrike" baseline="0">
                <a:solidFill>
                  <a:srgbClr val="808080"/>
                </a:solidFill>
                <a:latin typeface="Arial Narrow"/>
                <a:ea typeface="Arial Narrow"/>
                <a:cs typeface="Arial Narrow"/>
              </a:defRPr>
            </a:pPr>
            <a:endParaRPr lang="es-ES"/>
          </a:p>
        </c:txPr>
        <c:crossAx val="344220776"/>
        <c:crosses val="autoZero"/>
        <c:crossBetween val="between"/>
      </c:valAx>
    </c:plotArea>
    <c:plotVisOnly val="1"/>
    <c:dispBlanksAs val="zero"/>
    <c:showDLblsOverMax val="0"/>
  </c:chart>
  <c:txPr>
    <a:bodyPr/>
    <a:lstStyle/>
    <a:p>
      <a:pPr>
        <a:defRPr sz="1000" b="0" i="0" u="none" strike="noStrike" baseline="0">
          <a:solidFill>
            <a:srgbClr val="000000"/>
          </a:solidFill>
          <a:latin typeface="Arial Narrow"/>
          <a:ea typeface="Arial Narrow"/>
          <a:cs typeface="Arial Narrow"/>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Arial Narrow" panose="020B0606020202030204" pitchFamily="34" charset="0"/>
                <a:ea typeface="+mn-ea"/>
                <a:cs typeface="+mn-cs"/>
              </a:defRPr>
            </a:pPr>
            <a:r>
              <a:rPr lang="es-ES" sz="1050"/>
              <a:t>EMISIONES DIRECTAS (ALCANCE 1)</a:t>
            </a:r>
          </a:p>
        </c:rich>
      </c:tx>
      <c:layout/>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Arial Narrow" panose="020B0606020202030204" pitchFamily="34" charset="0"/>
              <a:ea typeface="+mn-ea"/>
              <a:cs typeface="+mn-cs"/>
            </a:defRPr>
          </a:pPr>
          <a:endParaRPr lang="es-ES"/>
        </a:p>
      </c:txPr>
    </c:title>
    <c:autoTitleDeleted val="0"/>
    <c:plotArea>
      <c:layout>
        <c:manualLayout>
          <c:layoutTarget val="inner"/>
          <c:xMode val="edge"/>
          <c:yMode val="edge"/>
          <c:x val="0.4826379593176896"/>
          <c:y val="0.28499312039220298"/>
          <c:w val="0.44736996619310732"/>
          <c:h val="0.62807054227240511"/>
        </c:manualLayout>
      </c:layout>
      <c:barChart>
        <c:barDir val="bar"/>
        <c:grouping val="clustered"/>
        <c:varyColors val="0"/>
        <c:ser>
          <c:idx val="0"/>
          <c:order val="0"/>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Arial Narrow" panose="020B0606020202030204" pitchFamily="34" charset="0"/>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Datos!$D$1174:$D$1181</c:f>
              <c:strCache>
                <c:ptCount val="8"/>
                <c:pt idx="0">
                  <c:v>Instalaciones fijas</c:v>
                </c:pt>
                <c:pt idx="1">
                  <c:v>Transporte por carretera</c:v>
                </c:pt>
                <c:pt idx="2">
                  <c:v>Transporte ferroviario</c:v>
                </c:pt>
                <c:pt idx="3">
                  <c:v>Transporte marítimo</c:v>
                </c:pt>
                <c:pt idx="4">
                  <c:v>Transporte aéreo</c:v>
                </c:pt>
                <c:pt idx="5">
                  <c:v>Funcionamiento de maquinaria</c:v>
                </c:pt>
                <c:pt idx="6">
                  <c:v>Fugitivas - climatización, refrigeración y otros</c:v>
                </c:pt>
                <c:pt idx="7">
                  <c:v>Proceso</c:v>
                </c:pt>
              </c:strCache>
            </c:strRef>
          </c:cat>
          <c:val>
            <c:numRef>
              <c:f>Datos!$K$1174:$K$1181</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28E4-4454-BFFF-2B4FB8750B1A}"/>
            </c:ext>
          </c:extLst>
        </c:ser>
        <c:dLbls>
          <c:showLegendKey val="0"/>
          <c:showVal val="0"/>
          <c:showCatName val="0"/>
          <c:showSerName val="0"/>
          <c:showPercent val="0"/>
          <c:showBubbleSize val="0"/>
        </c:dLbls>
        <c:gapWidth val="104"/>
        <c:axId val="1979451776"/>
        <c:axId val="1979455520"/>
      </c:barChart>
      <c:catAx>
        <c:axId val="197945177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Narrow" panose="020B0606020202030204" pitchFamily="34" charset="0"/>
                <a:ea typeface="+mn-ea"/>
                <a:cs typeface="+mn-cs"/>
              </a:defRPr>
            </a:pPr>
            <a:endParaRPr lang="es-ES"/>
          </a:p>
        </c:txPr>
        <c:crossAx val="1979455520"/>
        <c:crosses val="autoZero"/>
        <c:auto val="1"/>
        <c:lblAlgn val="ctr"/>
        <c:lblOffset val="100"/>
        <c:noMultiLvlLbl val="0"/>
      </c:catAx>
      <c:valAx>
        <c:axId val="1979455520"/>
        <c:scaling>
          <c:orientation val="minMax"/>
        </c:scaling>
        <c:delete val="1"/>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19794517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50000"/>
        </a:schemeClr>
      </a:solidFill>
      <a:round/>
    </a:ln>
    <a:effectLst/>
  </c:spPr>
  <c:txPr>
    <a:bodyPr/>
    <a:lstStyle/>
    <a:p>
      <a:pPr>
        <a:defRPr>
          <a:latin typeface="Arial Narrow" panose="020B0606020202030204" pitchFamily="34" charset="0"/>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Narrow" panose="020B0606020202030204" pitchFamily="34" charset="0"/>
                <a:ea typeface="+mn-ea"/>
                <a:cs typeface="+mn-cs"/>
              </a:defRPr>
            </a:pPr>
            <a:r>
              <a:rPr lang="es-ES" sz="1050" b="0" i="0" baseline="0">
                <a:effectLst/>
              </a:rPr>
              <a:t>EMISIONES INDIRECTAS POR ELECTRICIDAD Y OTRAS (ALCANCE 2)</a:t>
            </a:r>
            <a:endParaRPr lang="es-ES" sz="900">
              <a:effectLst/>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Narrow" panose="020B0606020202030204" pitchFamily="34" charset="0"/>
              <a:ea typeface="+mn-ea"/>
              <a:cs typeface="+mn-cs"/>
            </a:defRPr>
          </a:pPr>
          <a:endParaRPr lang="es-ES"/>
        </a:p>
      </c:txPr>
    </c:title>
    <c:autoTitleDeleted val="0"/>
    <c:plotArea>
      <c:layout>
        <c:manualLayout>
          <c:layoutTarget val="inner"/>
          <c:xMode val="edge"/>
          <c:yMode val="edge"/>
          <c:x val="0.4683410040549032"/>
          <c:y val="0.39795948939084286"/>
          <c:w val="0.45110358010158164"/>
          <c:h val="0.55111441625560409"/>
        </c:manualLayout>
      </c:layout>
      <c:barChart>
        <c:barDir val="bar"/>
        <c:grouping val="clustered"/>
        <c:varyColors val="0"/>
        <c:ser>
          <c:idx val="0"/>
          <c:order val="0"/>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Arial Narrow" panose="020B0606020202030204" pitchFamily="34" charset="0"/>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Datos!$D$1184:$D$1186</c:f>
              <c:strCache>
                <c:ptCount val="3"/>
                <c:pt idx="0">
                  <c:v>Electricidad edificios</c:v>
                </c:pt>
                <c:pt idx="1">
                  <c:v>Electricidad vehículos</c:v>
                </c:pt>
                <c:pt idx="2">
                  <c:v>Calor, vapor, frío, aire comprimido</c:v>
                </c:pt>
              </c:strCache>
            </c:strRef>
          </c:cat>
          <c:val>
            <c:numRef>
              <c:f>Datos!$K$1184:$K$1186</c:f>
              <c:numCache>
                <c:formatCode>0.0%</c:formatCode>
                <c:ptCount val="3"/>
                <c:pt idx="0">
                  <c:v>0</c:v>
                </c:pt>
                <c:pt idx="1">
                  <c:v>0</c:v>
                </c:pt>
                <c:pt idx="2">
                  <c:v>0</c:v>
                </c:pt>
              </c:numCache>
            </c:numRef>
          </c:val>
          <c:extLst>
            <c:ext xmlns:c16="http://schemas.microsoft.com/office/drawing/2014/chart" uri="{C3380CC4-5D6E-409C-BE32-E72D297353CC}">
              <c16:uniqueId val="{00000000-7388-460C-9596-DDC5B94B14F9}"/>
            </c:ext>
          </c:extLst>
        </c:ser>
        <c:dLbls>
          <c:showLegendKey val="0"/>
          <c:showVal val="0"/>
          <c:showCatName val="0"/>
          <c:showSerName val="0"/>
          <c:showPercent val="0"/>
          <c:showBubbleSize val="0"/>
        </c:dLbls>
        <c:gapWidth val="104"/>
        <c:axId val="1979446784"/>
        <c:axId val="1979444288"/>
      </c:barChart>
      <c:catAx>
        <c:axId val="197944678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Narrow" panose="020B0606020202030204" pitchFamily="34" charset="0"/>
                <a:ea typeface="+mn-ea"/>
                <a:cs typeface="+mn-cs"/>
              </a:defRPr>
            </a:pPr>
            <a:endParaRPr lang="es-ES"/>
          </a:p>
        </c:txPr>
        <c:crossAx val="1979444288"/>
        <c:crosses val="autoZero"/>
        <c:auto val="1"/>
        <c:lblAlgn val="ctr"/>
        <c:lblOffset val="100"/>
        <c:noMultiLvlLbl val="0"/>
      </c:catAx>
      <c:valAx>
        <c:axId val="1979444288"/>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19794467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50000"/>
        </a:schemeClr>
      </a:solidFill>
      <a:round/>
    </a:ln>
    <a:effectLst/>
  </c:spPr>
  <c:txPr>
    <a:bodyPr/>
    <a:lstStyle/>
    <a:p>
      <a:pPr>
        <a:defRPr>
          <a:latin typeface="Arial Narrow" panose="020B0606020202030204" pitchFamily="34" charset="0"/>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Narrow"/>
                <a:ea typeface="Arial Narrow"/>
                <a:cs typeface="Arial Narrow"/>
              </a:defRPr>
            </a:pPr>
            <a:r>
              <a:rPr lang="es-ES" sz="1100" b="1" i="0" u="none" strike="noStrike" baseline="0">
                <a:solidFill>
                  <a:srgbClr val="808080"/>
                </a:solidFill>
                <a:latin typeface="Arial Narrow"/>
              </a:rPr>
              <a:t>Evolución del ratio de emisiones </a:t>
            </a:r>
          </a:p>
          <a:p>
            <a:pPr>
              <a:defRPr sz="1000" b="0" i="0" u="none" strike="noStrike" baseline="0">
                <a:solidFill>
                  <a:srgbClr val="000000"/>
                </a:solidFill>
                <a:latin typeface="Arial Narrow"/>
                <a:ea typeface="Arial Narrow"/>
                <a:cs typeface="Arial Narrow"/>
              </a:defRPr>
            </a:pPr>
            <a:r>
              <a:rPr lang="es-ES" sz="1000" b="1" i="0" u="none" strike="noStrike" baseline="0">
                <a:solidFill>
                  <a:srgbClr val="808080"/>
                </a:solidFill>
                <a:latin typeface="Arial Narrow"/>
              </a:rPr>
              <a:t>t CO</a:t>
            </a:r>
            <a:r>
              <a:rPr lang="es-ES" sz="1000" b="1" i="0" u="none" strike="noStrike" baseline="-25000">
                <a:solidFill>
                  <a:srgbClr val="808080"/>
                </a:solidFill>
                <a:latin typeface="Arial Narrow"/>
              </a:rPr>
              <a:t>2</a:t>
            </a:r>
            <a:r>
              <a:rPr lang="es-ES" sz="1000" b="1" i="0" u="none" strike="noStrike" baseline="0">
                <a:solidFill>
                  <a:srgbClr val="808080"/>
                </a:solidFill>
                <a:latin typeface="Arial Narrow"/>
              </a:rPr>
              <a:t>eq/ud</a:t>
            </a:r>
          </a:p>
        </c:rich>
      </c:tx>
      <c:overlay val="0"/>
      <c:spPr>
        <a:noFill/>
        <a:ln w="25400">
          <a:noFill/>
        </a:ln>
      </c:spPr>
    </c:title>
    <c:autoTitleDeleted val="0"/>
    <c:plotArea>
      <c:layout/>
      <c:barChart>
        <c:barDir val="col"/>
        <c:grouping val="clustered"/>
        <c:varyColors val="0"/>
        <c:ser>
          <c:idx val="1"/>
          <c:order val="0"/>
          <c:spPr>
            <a:solidFill>
              <a:schemeClr val="accent1"/>
            </a:solidFill>
          </c:spPr>
          <c:invertIfNegative val="0"/>
          <c:cat>
            <c:multiLvlStrRef>
              <c:f>Datos!$D$1203:$G$1203</c:f>
            </c:multiLvlStrRef>
          </c:cat>
          <c:val>
            <c:numRef>
              <c:f>Datos!$D$1205:$G$1205</c:f>
              <c:numCache>
                <c:formatCode>0.0000</c:formatCode>
                <c:ptCount val="4"/>
                <c:pt idx="0">
                  <c:v>0</c:v>
                </c:pt>
                <c:pt idx="1">
                  <c:v>0</c:v>
                </c:pt>
                <c:pt idx="2">
                  <c:v>0</c:v>
                </c:pt>
                <c:pt idx="3">
                  <c:v>0</c:v>
                </c:pt>
              </c:numCache>
            </c:numRef>
          </c:val>
          <c:extLst>
            <c:ext xmlns:c16="http://schemas.microsoft.com/office/drawing/2014/chart" uri="{C3380CC4-5D6E-409C-BE32-E72D297353CC}">
              <c16:uniqueId val="{00000000-8B01-4331-A49D-601971DF581A}"/>
            </c:ext>
          </c:extLst>
        </c:ser>
        <c:dLbls>
          <c:showLegendKey val="0"/>
          <c:showVal val="0"/>
          <c:showCatName val="0"/>
          <c:showSerName val="0"/>
          <c:showPercent val="0"/>
          <c:showBubbleSize val="0"/>
        </c:dLbls>
        <c:gapWidth val="150"/>
        <c:axId val="344219600"/>
        <c:axId val="344219992"/>
      </c:barChart>
      <c:catAx>
        <c:axId val="344219600"/>
        <c:scaling>
          <c:orientation val="minMax"/>
        </c:scaling>
        <c:delete val="0"/>
        <c:axPos val="b"/>
        <c:numFmt formatCode="General" sourceLinked="1"/>
        <c:majorTickMark val="none"/>
        <c:minorTickMark val="none"/>
        <c:tickLblPos val="nextTo"/>
        <c:txPr>
          <a:bodyPr rot="0" vert="horz"/>
          <a:lstStyle/>
          <a:p>
            <a:pPr>
              <a:defRPr sz="1100" b="0" i="0" u="none" strike="noStrike" baseline="0">
                <a:solidFill>
                  <a:srgbClr val="808080"/>
                </a:solidFill>
                <a:latin typeface="Arial Narrow"/>
                <a:ea typeface="Arial Narrow"/>
                <a:cs typeface="Arial Narrow"/>
              </a:defRPr>
            </a:pPr>
            <a:endParaRPr lang="es-ES"/>
          </a:p>
        </c:txPr>
        <c:crossAx val="344219992"/>
        <c:crosses val="autoZero"/>
        <c:auto val="1"/>
        <c:lblAlgn val="ctr"/>
        <c:lblOffset val="100"/>
        <c:noMultiLvlLbl val="0"/>
      </c:catAx>
      <c:valAx>
        <c:axId val="344219992"/>
        <c:scaling>
          <c:orientation val="minMax"/>
          <c:min val="0"/>
        </c:scaling>
        <c:delete val="0"/>
        <c:axPos val="l"/>
        <c:majorGridlines>
          <c:spPr>
            <a:ln>
              <a:solidFill>
                <a:schemeClr val="tx1">
                  <a:lumMod val="65000"/>
                  <a:lumOff val="35000"/>
                  <a:alpha val="30000"/>
                </a:schemeClr>
              </a:solidFill>
            </a:ln>
          </c:spPr>
        </c:majorGridlines>
        <c:numFmt formatCode="#,##0.00" sourceLinked="0"/>
        <c:majorTickMark val="none"/>
        <c:minorTickMark val="none"/>
        <c:tickLblPos val="nextTo"/>
        <c:spPr>
          <a:ln w="9525">
            <a:solidFill>
              <a:schemeClr val="bg1">
                <a:lumMod val="50000"/>
              </a:schemeClr>
            </a:solidFill>
          </a:ln>
        </c:spPr>
        <c:txPr>
          <a:bodyPr rot="0" vert="horz"/>
          <a:lstStyle/>
          <a:p>
            <a:pPr>
              <a:defRPr sz="900" b="0" i="0" u="none" strike="noStrike" baseline="0">
                <a:solidFill>
                  <a:srgbClr val="808080"/>
                </a:solidFill>
                <a:latin typeface="Arial Narrow"/>
                <a:ea typeface="Arial Narrow"/>
                <a:cs typeface="Arial Narrow"/>
              </a:defRPr>
            </a:pPr>
            <a:endParaRPr lang="es-ES"/>
          </a:p>
        </c:txPr>
        <c:crossAx val="344219600"/>
        <c:crosses val="autoZero"/>
        <c:crossBetween val="between"/>
      </c:valAx>
    </c:plotArea>
    <c:plotVisOnly val="1"/>
    <c:dispBlanksAs val="zero"/>
    <c:showDLblsOverMax val="0"/>
  </c:chart>
  <c:txPr>
    <a:bodyPr/>
    <a:lstStyle/>
    <a:p>
      <a:pPr>
        <a:defRPr sz="1000" b="0" i="0" u="none" strike="noStrike" baseline="0">
          <a:solidFill>
            <a:srgbClr val="000000"/>
          </a:solidFill>
          <a:latin typeface="Arial Narrow"/>
          <a:ea typeface="Arial Narrow"/>
          <a:cs typeface="Arial Narrow"/>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Narrow"/>
                <a:ea typeface="Arial Narrow"/>
                <a:cs typeface="Arial Narrow"/>
              </a:defRPr>
            </a:pPr>
            <a:r>
              <a:rPr lang="es-ES" sz="1200" b="1" i="0" u="none" strike="noStrike" baseline="0">
                <a:solidFill>
                  <a:srgbClr val="808080"/>
                </a:solidFill>
                <a:latin typeface="Arial Narrow"/>
              </a:rPr>
              <a:t>Comparación media del ratio de emisiones de dos trienios</a:t>
            </a:r>
          </a:p>
          <a:p>
            <a:pPr>
              <a:defRPr sz="1000" b="0" i="0" u="none" strike="noStrike" baseline="0">
                <a:solidFill>
                  <a:srgbClr val="000000"/>
                </a:solidFill>
                <a:latin typeface="Arial Narrow"/>
                <a:ea typeface="Arial Narrow"/>
                <a:cs typeface="Arial Narrow"/>
              </a:defRPr>
            </a:pPr>
            <a:r>
              <a:rPr lang="es-ES" sz="1000" b="1" i="0" u="none" strike="noStrike" baseline="0">
                <a:solidFill>
                  <a:srgbClr val="808080"/>
                </a:solidFill>
                <a:latin typeface="Arial Narrow"/>
              </a:rPr>
              <a:t>a = año de cálculo</a:t>
            </a:r>
          </a:p>
          <a:p>
            <a:pPr>
              <a:defRPr sz="1000" b="0" i="0" u="none" strike="noStrike" baseline="0">
                <a:solidFill>
                  <a:srgbClr val="000000"/>
                </a:solidFill>
                <a:latin typeface="Arial Narrow"/>
                <a:ea typeface="Arial Narrow"/>
                <a:cs typeface="Arial Narrow"/>
              </a:defRPr>
            </a:pPr>
            <a:r>
              <a:rPr lang="es-ES" sz="1050" b="1" i="0" u="none" strike="noStrike" baseline="0">
                <a:solidFill>
                  <a:srgbClr val="808080"/>
                </a:solidFill>
                <a:latin typeface="Arial Narrow"/>
              </a:rPr>
              <a:t>t CO</a:t>
            </a:r>
            <a:r>
              <a:rPr lang="es-ES" sz="1050" b="1" i="0" u="none" strike="noStrike" baseline="-25000">
                <a:solidFill>
                  <a:srgbClr val="808080"/>
                </a:solidFill>
                <a:latin typeface="Arial Narrow"/>
              </a:rPr>
              <a:t>2</a:t>
            </a:r>
            <a:r>
              <a:rPr lang="es-ES" sz="1050" b="1" i="0" u="none" strike="noStrike" baseline="0">
                <a:solidFill>
                  <a:srgbClr val="808080"/>
                </a:solidFill>
                <a:latin typeface="Arial Narrow"/>
              </a:rPr>
              <a:t>eq/ud</a:t>
            </a:r>
          </a:p>
        </c:rich>
      </c:tx>
      <c:overlay val="0"/>
      <c:spPr>
        <a:noFill/>
        <a:ln w="25400">
          <a:noFill/>
        </a:ln>
      </c:spPr>
    </c:title>
    <c:autoTitleDeleted val="0"/>
    <c:plotArea>
      <c:layout/>
      <c:lineChart>
        <c:grouping val="standard"/>
        <c:varyColors val="0"/>
        <c:ser>
          <c:idx val="1"/>
          <c:order val="0"/>
          <c:spPr>
            <a:ln w="22225">
              <a:solidFill>
                <a:schemeClr val="accent1"/>
              </a:solidFill>
            </a:ln>
          </c:spPr>
          <c:marker>
            <c:spPr>
              <a:solidFill>
                <a:schemeClr val="accent1"/>
              </a:solidFill>
              <a:ln>
                <a:noFill/>
              </a:ln>
            </c:spPr>
          </c:marker>
          <c:cat>
            <c:strRef>
              <c:f>Datos!$C$1210:$C$1211</c:f>
              <c:strCache>
                <c:ptCount val="2"/>
                <c:pt idx="0">
                  <c:v>Promedio ratio trienio (a-3, a-2, a-1)</c:v>
                </c:pt>
                <c:pt idx="1">
                  <c:v>Promedio ratio trienio (a-2, a-1, a)</c:v>
                </c:pt>
              </c:strCache>
            </c:strRef>
          </c:cat>
          <c:val>
            <c:numRef>
              <c:f>Datos!$D$1210:$D$1211</c:f>
              <c:numCache>
                <c:formatCode>General</c:formatCode>
                <c:ptCount val="2"/>
                <c:pt idx="0" formatCode="0.0000">
                  <c:v>0</c:v>
                </c:pt>
                <c:pt idx="1">
                  <c:v>0</c:v>
                </c:pt>
              </c:numCache>
            </c:numRef>
          </c:val>
          <c:smooth val="0"/>
          <c:extLst>
            <c:ext xmlns:c16="http://schemas.microsoft.com/office/drawing/2014/chart" uri="{C3380CC4-5D6E-409C-BE32-E72D297353CC}">
              <c16:uniqueId val="{00000000-ED7C-43EC-825A-C9532AC9C131}"/>
            </c:ext>
          </c:extLst>
        </c:ser>
        <c:dLbls>
          <c:showLegendKey val="0"/>
          <c:showVal val="0"/>
          <c:showCatName val="0"/>
          <c:showSerName val="0"/>
          <c:showPercent val="0"/>
          <c:showBubbleSize val="0"/>
        </c:dLbls>
        <c:marker val="1"/>
        <c:smooth val="0"/>
        <c:axId val="344220776"/>
        <c:axId val="344221168"/>
      </c:lineChart>
      <c:catAx>
        <c:axId val="344220776"/>
        <c:scaling>
          <c:orientation val="minMax"/>
        </c:scaling>
        <c:delete val="0"/>
        <c:axPos val="b"/>
        <c:numFmt formatCode="General" sourceLinked="1"/>
        <c:majorTickMark val="none"/>
        <c:minorTickMark val="none"/>
        <c:tickLblPos val="nextTo"/>
        <c:txPr>
          <a:bodyPr rot="0" vert="horz"/>
          <a:lstStyle/>
          <a:p>
            <a:pPr>
              <a:defRPr sz="1050" b="0" i="0" u="none" strike="noStrike" baseline="0">
                <a:solidFill>
                  <a:srgbClr val="808080"/>
                </a:solidFill>
                <a:latin typeface="Arial Narrow"/>
                <a:ea typeface="Arial Narrow"/>
                <a:cs typeface="Arial Narrow"/>
              </a:defRPr>
            </a:pPr>
            <a:endParaRPr lang="es-ES"/>
          </a:p>
        </c:txPr>
        <c:crossAx val="344221168"/>
        <c:crosses val="autoZero"/>
        <c:auto val="1"/>
        <c:lblAlgn val="ctr"/>
        <c:lblOffset val="100"/>
        <c:noMultiLvlLbl val="0"/>
      </c:catAx>
      <c:valAx>
        <c:axId val="344221168"/>
        <c:scaling>
          <c:orientation val="minMax"/>
          <c:min val="0"/>
        </c:scaling>
        <c:delete val="0"/>
        <c:axPos val="l"/>
        <c:majorGridlines>
          <c:spPr>
            <a:ln>
              <a:solidFill>
                <a:schemeClr val="tx1">
                  <a:lumMod val="65000"/>
                  <a:lumOff val="35000"/>
                  <a:alpha val="30000"/>
                </a:schemeClr>
              </a:solidFill>
            </a:ln>
          </c:spPr>
        </c:majorGridlines>
        <c:numFmt formatCode="#,##0.00" sourceLinked="0"/>
        <c:majorTickMark val="none"/>
        <c:minorTickMark val="none"/>
        <c:tickLblPos val="nextTo"/>
        <c:spPr>
          <a:ln>
            <a:solidFill>
              <a:schemeClr val="bg1">
                <a:lumMod val="50000"/>
              </a:schemeClr>
            </a:solidFill>
          </a:ln>
        </c:spPr>
        <c:txPr>
          <a:bodyPr rot="0" vert="horz"/>
          <a:lstStyle/>
          <a:p>
            <a:pPr>
              <a:defRPr sz="900" b="0" i="0" u="none" strike="noStrike" baseline="0">
                <a:solidFill>
                  <a:srgbClr val="808080"/>
                </a:solidFill>
                <a:latin typeface="Arial Narrow"/>
                <a:ea typeface="Arial Narrow"/>
                <a:cs typeface="Arial Narrow"/>
              </a:defRPr>
            </a:pPr>
            <a:endParaRPr lang="es-ES"/>
          </a:p>
        </c:txPr>
        <c:crossAx val="344220776"/>
        <c:crosses val="autoZero"/>
        <c:crossBetween val="between"/>
      </c:valAx>
    </c:plotArea>
    <c:plotVisOnly val="1"/>
    <c:dispBlanksAs val="zero"/>
    <c:showDLblsOverMax val="0"/>
  </c:chart>
  <c:txPr>
    <a:bodyPr/>
    <a:lstStyle/>
    <a:p>
      <a:pPr>
        <a:defRPr sz="1000" b="0" i="0" u="none" strike="noStrike" baseline="0">
          <a:solidFill>
            <a:srgbClr val="000000"/>
          </a:solidFill>
          <a:latin typeface="Arial Narrow"/>
          <a:ea typeface="Arial Narrow"/>
          <a:cs typeface="Arial Narrow"/>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Arial Narrow" panose="020B0606020202030204" pitchFamily="34" charset="0"/>
                <a:ea typeface="+mn-ea"/>
                <a:cs typeface="+mn-cs"/>
              </a:defRPr>
            </a:pPr>
            <a:r>
              <a:rPr lang="es-ES" sz="1050"/>
              <a:t>EMISIONES DIRECTAS (ALCANCE 1)</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Arial Narrow" panose="020B0606020202030204" pitchFamily="34" charset="0"/>
              <a:ea typeface="+mn-ea"/>
              <a:cs typeface="+mn-cs"/>
            </a:defRPr>
          </a:pPr>
          <a:endParaRPr lang="es-ES"/>
        </a:p>
      </c:txPr>
    </c:title>
    <c:autoTitleDeleted val="0"/>
    <c:plotArea>
      <c:layout>
        <c:manualLayout>
          <c:layoutTarget val="inner"/>
          <c:xMode val="edge"/>
          <c:yMode val="edge"/>
          <c:x val="0.4826379593176896"/>
          <c:y val="0.28499312039220298"/>
          <c:w val="0.44736996619310732"/>
          <c:h val="0.62807054227240511"/>
        </c:manualLayout>
      </c:layout>
      <c:barChart>
        <c:barDir val="bar"/>
        <c:grouping val="clustered"/>
        <c:varyColors val="0"/>
        <c:ser>
          <c:idx val="0"/>
          <c:order val="0"/>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Datos!$D$1174:$D$1181</c:f>
              <c:strCache>
                <c:ptCount val="8"/>
                <c:pt idx="0">
                  <c:v>Instalaciones fijas</c:v>
                </c:pt>
                <c:pt idx="1">
                  <c:v>Transporte por carretera</c:v>
                </c:pt>
                <c:pt idx="2">
                  <c:v>Transporte ferroviario</c:v>
                </c:pt>
                <c:pt idx="3">
                  <c:v>Transporte marítimo</c:v>
                </c:pt>
                <c:pt idx="4">
                  <c:v>Transporte aéreo</c:v>
                </c:pt>
                <c:pt idx="5">
                  <c:v>Funcionamiento de maquinaria</c:v>
                </c:pt>
                <c:pt idx="6">
                  <c:v>Fugitivas - climatización, refrigeración y otros</c:v>
                </c:pt>
                <c:pt idx="7">
                  <c:v>Proceso</c:v>
                </c:pt>
              </c:strCache>
            </c:strRef>
          </c:cat>
          <c:val>
            <c:numRef>
              <c:f>Datos!$K$1174:$K$1181</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CD26-43F4-8313-261C88DF9320}"/>
            </c:ext>
          </c:extLst>
        </c:ser>
        <c:dLbls>
          <c:showLegendKey val="0"/>
          <c:showVal val="0"/>
          <c:showCatName val="0"/>
          <c:showSerName val="0"/>
          <c:showPercent val="0"/>
          <c:showBubbleSize val="0"/>
        </c:dLbls>
        <c:gapWidth val="104"/>
        <c:axId val="1979451776"/>
        <c:axId val="1979455520"/>
      </c:barChart>
      <c:catAx>
        <c:axId val="197945177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Narrow" panose="020B0606020202030204" pitchFamily="34" charset="0"/>
                <a:ea typeface="+mn-ea"/>
                <a:cs typeface="+mn-cs"/>
              </a:defRPr>
            </a:pPr>
            <a:endParaRPr lang="es-ES"/>
          </a:p>
        </c:txPr>
        <c:crossAx val="1979455520"/>
        <c:crosses val="autoZero"/>
        <c:auto val="1"/>
        <c:lblAlgn val="ctr"/>
        <c:lblOffset val="100"/>
        <c:noMultiLvlLbl val="0"/>
      </c:catAx>
      <c:valAx>
        <c:axId val="1979455520"/>
        <c:scaling>
          <c:orientation val="minMax"/>
        </c:scaling>
        <c:delete val="1"/>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19794517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50000"/>
        </a:schemeClr>
      </a:solidFill>
      <a:round/>
    </a:ln>
    <a:effectLst/>
  </c:spPr>
  <c:txPr>
    <a:bodyPr/>
    <a:lstStyle/>
    <a:p>
      <a:pPr>
        <a:defRPr>
          <a:latin typeface="Arial Narrow" panose="020B0606020202030204" pitchFamily="34" charset="0"/>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Narrow" panose="020B0606020202030204" pitchFamily="34" charset="0"/>
                <a:ea typeface="+mn-ea"/>
                <a:cs typeface="+mn-cs"/>
              </a:defRPr>
            </a:pPr>
            <a:r>
              <a:rPr lang="es-ES" sz="1050" b="0" i="0" baseline="0">
                <a:effectLst/>
              </a:rPr>
              <a:t>EMISIONES INDIRECTAS POR ELECTRICIDAD Y OTRAS (ALCANCE 2)</a:t>
            </a:r>
            <a:endParaRPr lang="es-ES" sz="9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Narrow" panose="020B0606020202030204" pitchFamily="34" charset="0"/>
              <a:ea typeface="+mn-ea"/>
              <a:cs typeface="+mn-cs"/>
            </a:defRPr>
          </a:pPr>
          <a:endParaRPr lang="es-ES"/>
        </a:p>
      </c:txPr>
    </c:title>
    <c:autoTitleDeleted val="0"/>
    <c:plotArea>
      <c:layout>
        <c:manualLayout>
          <c:layoutTarget val="inner"/>
          <c:xMode val="edge"/>
          <c:yMode val="edge"/>
          <c:x val="0.4683410040549032"/>
          <c:y val="0.39795948939084286"/>
          <c:w val="0.45110358010158164"/>
          <c:h val="0.55111441625560409"/>
        </c:manualLayout>
      </c:layout>
      <c:barChart>
        <c:barDir val="bar"/>
        <c:grouping val="clustered"/>
        <c:varyColors val="0"/>
        <c:ser>
          <c:idx val="0"/>
          <c:order val="0"/>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Datos!$D$1184:$D$1186</c:f>
              <c:strCache>
                <c:ptCount val="3"/>
                <c:pt idx="0">
                  <c:v>Electricidad edificios</c:v>
                </c:pt>
                <c:pt idx="1">
                  <c:v>Electricidad vehículos</c:v>
                </c:pt>
                <c:pt idx="2">
                  <c:v>Calor, vapor, frío, aire comprimido</c:v>
                </c:pt>
              </c:strCache>
            </c:strRef>
          </c:cat>
          <c:val>
            <c:numRef>
              <c:f>Datos!$K$1184:$K$1186</c:f>
              <c:numCache>
                <c:formatCode>0.0%</c:formatCode>
                <c:ptCount val="3"/>
                <c:pt idx="0">
                  <c:v>0</c:v>
                </c:pt>
                <c:pt idx="1">
                  <c:v>0</c:v>
                </c:pt>
                <c:pt idx="2">
                  <c:v>0</c:v>
                </c:pt>
              </c:numCache>
            </c:numRef>
          </c:val>
          <c:extLst>
            <c:ext xmlns:c16="http://schemas.microsoft.com/office/drawing/2014/chart" uri="{C3380CC4-5D6E-409C-BE32-E72D297353CC}">
              <c16:uniqueId val="{00000000-D7B1-4268-9B01-AE133310C067}"/>
            </c:ext>
          </c:extLst>
        </c:ser>
        <c:dLbls>
          <c:showLegendKey val="0"/>
          <c:showVal val="0"/>
          <c:showCatName val="0"/>
          <c:showSerName val="0"/>
          <c:showPercent val="0"/>
          <c:showBubbleSize val="0"/>
        </c:dLbls>
        <c:gapWidth val="104"/>
        <c:axId val="1979446784"/>
        <c:axId val="1979444288"/>
      </c:barChart>
      <c:catAx>
        <c:axId val="197944678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Narrow" panose="020B0606020202030204" pitchFamily="34" charset="0"/>
                <a:ea typeface="+mn-ea"/>
                <a:cs typeface="+mn-cs"/>
              </a:defRPr>
            </a:pPr>
            <a:endParaRPr lang="es-ES"/>
          </a:p>
        </c:txPr>
        <c:crossAx val="1979444288"/>
        <c:crosses val="autoZero"/>
        <c:auto val="1"/>
        <c:lblAlgn val="ctr"/>
        <c:lblOffset val="100"/>
        <c:noMultiLvlLbl val="0"/>
      </c:catAx>
      <c:valAx>
        <c:axId val="1979444288"/>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19794467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50000"/>
        </a:schemeClr>
      </a:solidFill>
      <a:round/>
    </a:ln>
    <a:effectLst/>
  </c:spPr>
  <c:txPr>
    <a:bodyPr/>
    <a:lstStyle/>
    <a:p>
      <a:pPr>
        <a:defRPr>
          <a:latin typeface="Arial Narrow" panose="020B0606020202030204" pitchFamily="34" charset="0"/>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8" Type="http://schemas.openxmlformats.org/officeDocument/2006/relationships/chart" Target="../charts/chart4.xml"/><Relationship Id="rId3" Type="http://schemas.openxmlformats.org/officeDocument/2006/relationships/hyperlink" Target="#'10. Factores de emisi&#243;n'!A1"/><Relationship Id="rId7" Type="http://schemas.openxmlformats.org/officeDocument/2006/relationships/chart" Target="../charts/chart3.xml"/><Relationship Id="rId2" Type="http://schemas.openxmlformats.org/officeDocument/2006/relationships/hyperlink" Target="#'8.Electricidad y otras energ&#237;as'!A1"/><Relationship Id="rId1" Type="http://schemas.openxmlformats.org/officeDocument/2006/relationships/image" Target="../media/image3.jpeg"/><Relationship Id="rId6" Type="http://schemas.openxmlformats.org/officeDocument/2006/relationships/chart" Target="../charts/chart2.xml"/><Relationship Id="rId5" Type="http://schemas.openxmlformats.org/officeDocument/2006/relationships/chart" Target="../charts/chart1.xml"/><Relationship Id="rId4" Type="http://schemas.openxmlformats.org/officeDocument/2006/relationships/image" Target="../media/image2.gif"/><Relationship Id="rId9" Type="http://schemas.openxmlformats.org/officeDocument/2006/relationships/chart" Target="../charts/chart5.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hyperlink" Target="#'11. Revisiones calculadora'!A1"/><Relationship Id="rId1" Type="http://schemas.openxmlformats.org/officeDocument/2006/relationships/hyperlink" Target="#'9. Informe final. Resultados'!A1"/><Relationship Id="rId4" Type="http://schemas.openxmlformats.org/officeDocument/2006/relationships/image" Target="../media/image2.gif"/></Relationships>
</file>

<file path=xl/drawings/_rels/drawing12.xml.rels><?xml version="1.0" encoding="UTF-8" standalone="yes"?>
<Relationships xmlns="http://schemas.openxmlformats.org/package/2006/relationships"><Relationship Id="rId3" Type="http://schemas.openxmlformats.org/officeDocument/2006/relationships/hyperlink" Target="#'10. Factores de emisi&#243;n'!A1"/><Relationship Id="rId2" Type="http://schemas.openxmlformats.org/officeDocument/2006/relationships/image" Target="../media/image2.gif"/><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3" Type="http://schemas.openxmlformats.org/officeDocument/2006/relationships/chart" Target="../charts/chart6.xml"/><Relationship Id="rId7" Type="http://schemas.openxmlformats.org/officeDocument/2006/relationships/chart" Target="../charts/chart10.xml"/><Relationship Id="rId2" Type="http://schemas.openxmlformats.org/officeDocument/2006/relationships/image" Target="../media/image4.wmf"/><Relationship Id="rId1" Type="http://schemas.openxmlformats.org/officeDocument/2006/relationships/hyperlink" Target="#'9_Observaciones'!C12"/><Relationship Id="rId6" Type="http://schemas.openxmlformats.org/officeDocument/2006/relationships/chart" Target="../charts/chart9.xml"/><Relationship Id="rId5" Type="http://schemas.openxmlformats.org/officeDocument/2006/relationships/chart" Target="../charts/chart8.xml"/><Relationship Id="rId4" Type="http://schemas.openxmlformats.org/officeDocument/2006/relationships/chart" Target="../charts/chart7.xml"/></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hyperlink" Target="#'2. Hoja de trabajo. Consumos'!A1"/><Relationship Id="rId1" Type="http://schemas.openxmlformats.org/officeDocument/2006/relationships/hyperlink" Target="#CONTENIDO!A1"/><Relationship Id="rId4" Type="http://schemas.openxmlformats.org/officeDocument/2006/relationships/image" Target="../media/image2.gif"/></Relationships>
</file>

<file path=xl/drawings/_rels/drawing3.xml.rels><?xml version="1.0" encoding="UTF-8" standalone="yes"?>
<Relationships xmlns="http://schemas.openxmlformats.org/package/2006/relationships"><Relationship Id="rId3" Type="http://schemas.openxmlformats.org/officeDocument/2006/relationships/hyperlink" Target="#'1.Datos generales organizaci&#243;n '!A1"/><Relationship Id="rId2" Type="http://schemas.openxmlformats.org/officeDocument/2006/relationships/image" Target="../media/image2.gif"/><Relationship Id="rId1" Type="http://schemas.openxmlformats.org/officeDocument/2006/relationships/image" Target="../media/image3.jpeg"/><Relationship Id="rId4" Type="http://schemas.openxmlformats.org/officeDocument/2006/relationships/hyperlink" Target="#'3. Instalaciones fijas'!A1"/></Relationships>
</file>

<file path=xl/drawings/_rels/drawing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hyperlink" Target="#'2. Hoja de trabajo. Consumos'!A1"/><Relationship Id="rId1" Type="http://schemas.openxmlformats.org/officeDocument/2006/relationships/hyperlink" Target="#'4. Veh&#237;culos y maquinaria'!A1"/><Relationship Id="rId4" Type="http://schemas.openxmlformats.org/officeDocument/2006/relationships/image" Target="../media/image2.gif"/></Relationships>
</file>

<file path=xl/drawings/_rels/drawing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hyperlink" Target="#'3. Instalaciones fijas'!A1"/><Relationship Id="rId1" Type="http://schemas.openxmlformats.org/officeDocument/2006/relationships/hyperlink" Target="#'5. Emisiones Fugitivas'!A1"/><Relationship Id="rId4" Type="http://schemas.openxmlformats.org/officeDocument/2006/relationships/image" Target="../media/image2.gif"/></Relationships>
</file>

<file path=xl/drawings/_rels/drawing6.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4. Veh&#237;culos y maquinaria'!A1"/><Relationship Id="rId1" Type="http://schemas.openxmlformats.org/officeDocument/2006/relationships/hyperlink" Target="#'6. Emisiones de proceso'!A1"/><Relationship Id="rId4" Type="http://schemas.openxmlformats.org/officeDocument/2006/relationships/image" Target="../media/image3.jpeg"/></Relationships>
</file>

<file path=xl/drawings/_rels/drawing7.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hyperlink" Target="#'5. Emisiones Fugitivas'!A1"/><Relationship Id="rId1" Type="http://schemas.openxmlformats.org/officeDocument/2006/relationships/hyperlink" Target="#'7. Informaci&#243;n adicional'!A1"/><Relationship Id="rId4" Type="http://schemas.openxmlformats.org/officeDocument/2006/relationships/image" Target="../media/image2.gif"/></Relationships>
</file>

<file path=xl/drawings/_rels/drawing8.xml.rels><?xml version="1.0" encoding="UTF-8" standalone="yes"?>
<Relationships xmlns="http://schemas.openxmlformats.org/package/2006/relationships"><Relationship Id="rId3" Type="http://schemas.openxmlformats.org/officeDocument/2006/relationships/hyperlink" Target="#'8.Electricidad y otras energ&#237;as'!A1"/><Relationship Id="rId2" Type="http://schemas.openxmlformats.org/officeDocument/2006/relationships/hyperlink" Target="#'6. Emisiones de proceso'!A1"/><Relationship Id="rId1" Type="http://schemas.openxmlformats.org/officeDocument/2006/relationships/image" Target="../media/image3.jpeg"/><Relationship Id="rId6" Type="http://schemas.openxmlformats.org/officeDocument/2006/relationships/image" Target="../media/image2.gif"/><Relationship Id="rId5" Type="http://schemas.openxmlformats.org/officeDocument/2006/relationships/image" Target="../media/image4.wmf"/><Relationship Id="rId4" Type="http://schemas.openxmlformats.org/officeDocument/2006/relationships/hyperlink" Target="#'9_Observaciones'!C12"/></Relationships>
</file>

<file path=xl/drawings/_rels/drawing9.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hyperlink" Target="#'9. Informe final. Resultados'!A1"/><Relationship Id="rId1" Type="http://schemas.openxmlformats.org/officeDocument/2006/relationships/hyperlink" Target="#'7. Informaci&#243;n adicional'!A1"/><Relationship Id="rId6" Type="http://schemas.openxmlformats.org/officeDocument/2006/relationships/image" Target="../media/image2.gif"/><Relationship Id="rId5" Type="http://schemas.openxmlformats.org/officeDocument/2006/relationships/image" Target="../media/image4.wmf"/><Relationship Id="rId4" Type="http://schemas.openxmlformats.org/officeDocument/2006/relationships/hyperlink" Target="#'9_Observaciones'!C12"/></Relationships>
</file>

<file path=xl/drawings/drawing1.xml><?xml version="1.0" encoding="utf-8"?>
<xdr:wsDr xmlns:xdr="http://schemas.openxmlformats.org/drawingml/2006/spreadsheetDrawing" xmlns:a="http://schemas.openxmlformats.org/drawingml/2006/main">
  <xdr:twoCellAnchor editAs="absolute">
    <xdr:from>
      <xdr:col>6</xdr:col>
      <xdr:colOff>169253</xdr:colOff>
      <xdr:row>43</xdr:row>
      <xdr:rowOff>504825</xdr:rowOff>
    </xdr:from>
    <xdr:to>
      <xdr:col>10</xdr:col>
      <xdr:colOff>90855</xdr:colOff>
      <xdr:row>48</xdr:row>
      <xdr:rowOff>95252</xdr:rowOff>
    </xdr:to>
    <xdr:sp macro="" textlink="">
      <xdr:nvSpPr>
        <xdr:cNvPr id="2" name="7 Rectángulo redondeado">
          <a:extLst>
            <a:ext uri="{FF2B5EF4-FFF2-40B4-BE49-F238E27FC236}">
              <a16:creationId xmlns:a16="http://schemas.microsoft.com/office/drawing/2014/main" id="{00000000-0008-0000-0000-000002000000}"/>
            </a:ext>
          </a:extLst>
        </xdr:cNvPr>
        <xdr:cNvSpPr/>
      </xdr:nvSpPr>
      <xdr:spPr>
        <a:xfrm>
          <a:off x="4865078" y="9248775"/>
          <a:ext cx="2807677" cy="990602"/>
        </a:xfrm>
        <a:prstGeom prst="roundRect">
          <a:avLst/>
        </a:prstGeom>
        <a:solidFill>
          <a:schemeClr val="lt1">
            <a:alpha val="2000"/>
          </a:schemeClr>
        </a:solidFill>
        <a:ln w="15875">
          <a:solidFill>
            <a:srgbClr val="0070C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marL="0" indent="0" algn="ctr"/>
          <a:r>
            <a:rPr lang="es-ES" sz="1200" b="0">
              <a:solidFill>
                <a:srgbClr val="0070C0"/>
              </a:solidFill>
              <a:latin typeface="Arial Narrow" panose="020B0606020202030204" pitchFamily="34" charset="0"/>
              <a:ea typeface="+mn-ea"/>
              <a:cs typeface="+mn-cs"/>
            </a:rPr>
            <a:t>CELDAS QUE SE AUTOCOMPLETAN</a:t>
          </a:r>
        </a:p>
        <a:p>
          <a:pPr marL="0" indent="0" algn="ctr"/>
          <a:endParaRPr lang="es-ES" sz="1400" b="1">
            <a:solidFill>
              <a:srgbClr val="0099B5"/>
            </a:solidFill>
            <a:latin typeface="Arial Narrow" panose="020B0606020202030204" pitchFamily="34" charset="0"/>
            <a:ea typeface="+mn-ea"/>
            <a:cs typeface="+mn-cs"/>
          </a:endParaRPr>
        </a:p>
        <a:p>
          <a:pPr marL="0" indent="0" algn="ctr"/>
          <a:endParaRPr lang="es-ES" sz="1400" b="1">
            <a:solidFill>
              <a:srgbClr val="0099B5"/>
            </a:solidFill>
            <a:latin typeface="Arial Narrow" panose="020B0606020202030204" pitchFamily="34" charset="0"/>
            <a:ea typeface="+mn-ea"/>
            <a:cs typeface="+mn-cs"/>
          </a:endParaRPr>
        </a:p>
        <a:p>
          <a:pPr marL="0" indent="0" algn="ctr"/>
          <a:endParaRPr lang="es-ES" sz="1400" b="1">
            <a:solidFill>
              <a:srgbClr val="0099B5"/>
            </a:solidFill>
            <a:latin typeface="Arial Narrow" panose="020B0606020202030204" pitchFamily="34" charset="0"/>
            <a:ea typeface="+mn-ea"/>
            <a:cs typeface="+mn-cs"/>
          </a:endParaRPr>
        </a:p>
        <a:p>
          <a:pPr marL="0" indent="0" algn="ctr"/>
          <a:endParaRPr lang="es-ES" sz="1400" b="1">
            <a:solidFill>
              <a:srgbClr val="0099B5"/>
            </a:solidFill>
            <a:latin typeface="Arial Narrow" panose="020B0606020202030204" pitchFamily="34" charset="0"/>
            <a:ea typeface="+mn-ea"/>
            <a:cs typeface="+mn-cs"/>
          </a:endParaRPr>
        </a:p>
        <a:p>
          <a:pPr marL="0" indent="0" algn="ctr"/>
          <a:endParaRPr lang="es-ES" sz="1400" b="1">
            <a:solidFill>
              <a:srgbClr val="0099B5"/>
            </a:solidFill>
            <a:latin typeface="Arial Narrow" panose="020B0606020202030204" pitchFamily="34" charset="0"/>
            <a:ea typeface="+mn-ea"/>
            <a:cs typeface="+mn-cs"/>
          </a:endParaRPr>
        </a:p>
        <a:p>
          <a:pPr marL="0" indent="0" algn="ctr"/>
          <a:endParaRPr lang="es-ES" sz="1400" b="1">
            <a:solidFill>
              <a:srgbClr val="0099B5"/>
            </a:solidFill>
            <a:latin typeface="Arial Narrow" panose="020B0606020202030204" pitchFamily="34" charset="0"/>
            <a:ea typeface="+mn-ea"/>
            <a:cs typeface="+mn-cs"/>
          </a:endParaRPr>
        </a:p>
        <a:p>
          <a:pPr marL="0" indent="0" algn="ctr"/>
          <a:endParaRPr lang="es-ES" sz="1400" b="1">
            <a:solidFill>
              <a:srgbClr val="0099B5"/>
            </a:solidFill>
            <a:latin typeface="Arial Narrow" panose="020B0606020202030204" pitchFamily="34" charset="0"/>
            <a:ea typeface="+mn-ea"/>
            <a:cs typeface="+mn-cs"/>
          </a:endParaRPr>
        </a:p>
        <a:p>
          <a:pPr marL="0" indent="0" algn="ctr"/>
          <a:endParaRPr lang="es-ES" sz="1400" b="1">
            <a:solidFill>
              <a:srgbClr val="0099B5"/>
            </a:solidFill>
            <a:latin typeface="Arial Narrow" panose="020B0606020202030204" pitchFamily="34" charset="0"/>
            <a:ea typeface="+mn-ea"/>
            <a:cs typeface="+mn-cs"/>
          </a:endParaRPr>
        </a:p>
        <a:p>
          <a:pPr marL="0" indent="0" algn="ctr"/>
          <a:endParaRPr lang="es-ES" sz="1400" b="1">
            <a:solidFill>
              <a:srgbClr val="0099B5"/>
            </a:solidFill>
            <a:latin typeface="Arial Narrow" panose="020B0606020202030204" pitchFamily="34" charset="0"/>
            <a:ea typeface="+mn-ea"/>
            <a:cs typeface="+mn-cs"/>
          </a:endParaRPr>
        </a:p>
        <a:p>
          <a:pPr marL="0" indent="0" algn="ctr"/>
          <a:endParaRPr lang="es-ES" sz="1400" b="1">
            <a:solidFill>
              <a:srgbClr val="0099B5"/>
            </a:solidFill>
            <a:latin typeface="Arial Narrow" panose="020B0606020202030204" pitchFamily="34" charset="0"/>
            <a:ea typeface="+mn-ea"/>
            <a:cs typeface="+mn-cs"/>
          </a:endParaRPr>
        </a:p>
      </xdr:txBody>
    </xdr:sp>
    <xdr:clientData/>
  </xdr:twoCellAnchor>
  <xdr:twoCellAnchor editAs="absolute">
    <xdr:from>
      <xdr:col>1</xdr:col>
      <xdr:colOff>269630</xdr:colOff>
      <xdr:row>43</xdr:row>
      <xdr:rowOff>493100</xdr:rowOff>
    </xdr:from>
    <xdr:to>
      <xdr:col>5</xdr:col>
      <xdr:colOff>2460380</xdr:colOff>
      <xdr:row>48</xdr:row>
      <xdr:rowOff>82794</xdr:rowOff>
    </xdr:to>
    <xdr:sp macro="" textlink="">
      <xdr:nvSpPr>
        <xdr:cNvPr id="3" name="1 Rectángulo redondeado">
          <a:extLst>
            <a:ext uri="{FF2B5EF4-FFF2-40B4-BE49-F238E27FC236}">
              <a16:creationId xmlns:a16="http://schemas.microsoft.com/office/drawing/2014/main" id="{00000000-0008-0000-0000-000003000000}"/>
            </a:ext>
          </a:extLst>
        </xdr:cNvPr>
        <xdr:cNvSpPr/>
      </xdr:nvSpPr>
      <xdr:spPr>
        <a:xfrm>
          <a:off x="774455" y="9237050"/>
          <a:ext cx="3771900" cy="989869"/>
        </a:xfrm>
        <a:prstGeom prst="roundRect">
          <a:avLst/>
        </a:prstGeom>
        <a:solidFill>
          <a:schemeClr val="lt1">
            <a:alpha val="2000"/>
          </a:schemeClr>
        </a:solidFill>
        <a:ln w="15875">
          <a:solidFill>
            <a:srgbClr val="0070C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s-ES" sz="1200" b="0">
              <a:solidFill>
                <a:srgbClr val="0070C0"/>
              </a:solidFill>
              <a:latin typeface="Arial Narrow" panose="020B0606020202030204" pitchFamily="34" charset="0"/>
            </a:rPr>
            <a:t>CELDAS</a:t>
          </a:r>
          <a:r>
            <a:rPr lang="es-ES" sz="1200" b="0" baseline="0">
              <a:solidFill>
                <a:srgbClr val="0070C0"/>
              </a:solidFill>
              <a:latin typeface="Arial Narrow" panose="020B0606020202030204" pitchFamily="34" charset="0"/>
            </a:rPr>
            <a:t> A CUMPLIMENTAR</a:t>
          </a:r>
          <a:endParaRPr lang="es-ES" sz="1200" b="0">
            <a:solidFill>
              <a:srgbClr val="0070C0"/>
            </a:solidFill>
            <a:latin typeface="Arial Narrow" panose="020B0606020202030204" pitchFamily="34" charset="0"/>
          </a:endParaRPr>
        </a:p>
      </xdr:txBody>
    </xdr:sp>
    <xdr:clientData/>
  </xdr:twoCellAnchor>
  <xdr:twoCellAnchor editAs="absolute">
    <xdr:from>
      <xdr:col>8</xdr:col>
      <xdr:colOff>2083044</xdr:colOff>
      <xdr:row>0</xdr:row>
      <xdr:rowOff>19050</xdr:rowOff>
    </xdr:from>
    <xdr:to>
      <xdr:col>12</xdr:col>
      <xdr:colOff>8793</xdr:colOff>
      <xdr:row>2</xdr:row>
      <xdr:rowOff>171450</xdr:rowOff>
    </xdr:to>
    <xdr:pic>
      <xdr:nvPicPr>
        <xdr:cNvPr id="5" name="4 Imagen">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74169" y="19050"/>
          <a:ext cx="973749"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5</xdr:col>
      <xdr:colOff>701235</xdr:colOff>
      <xdr:row>2</xdr:row>
      <xdr:rowOff>142875</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2787210" cy="628650"/>
        </a:xfrm>
        <a:prstGeom prst="rect">
          <a:avLst/>
        </a:prstGeom>
      </xdr:spPr>
    </xdr:pic>
    <xdr:clientData/>
  </xdr:twoCellAnchor>
  <xdr:twoCellAnchor>
    <xdr:from>
      <xdr:col>5</xdr:col>
      <xdr:colOff>2009042</xdr:colOff>
      <xdr:row>9</xdr:row>
      <xdr:rowOff>48358</xdr:rowOff>
    </xdr:from>
    <xdr:to>
      <xdr:col>5</xdr:col>
      <xdr:colOff>2504342</xdr:colOff>
      <xdr:row>9</xdr:row>
      <xdr:rowOff>343633</xdr:rowOff>
    </xdr:to>
    <xdr:sp macro="" textlink="">
      <xdr:nvSpPr>
        <xdr:cNvPr id="8" name="CuadroTexto 7">
          <a:extLst>
            <a:ext uri="{FF2B5EF4-FFF2-40B4-BE49-F238E27FC236}">
              <a16:creationId xmlns:a16="http://schemas.microsoft.com/office/drawing/2014/main" id="{00000000-0008-0000-0000-000008000000}"/>
            </a:ext>
          </a:extLst>
        </xdr:cNvPr>
        <xdr:cNvSpPr txBox="1"/>
      </xdr:nvSpPr>
      <xdr:spPr>
        <a:xfrm>
          <a:off x="4192465" y="2458916"/>
          <a:ext cx="495300" cy="295275"/>
        </a:xfrm>
        <a:prstGeom prst="rect">
          <a:avLst/>
        </a:prstGeom>
        <a:solidFill>
          <a:srgbClr val="0066C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200" b="1">
              <a:solidFill>
                <a:schemeClr val="bg1"/>
              </a:solidFill>
              <a:latin typeface="+mn-lt"/>
            </a:rPr>
            <a:t>V.28</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16</xdr:col>
      <xdr:colOff>123825</xdr:colOff>
      <xdr:row>0</xdr:row>
      <xdr:rowOff>47625</xdr:rowOff>
    </xdr:from>
    <xdr:to>
      <xdr:col>17</xdr:col>
      <xdr:colOff>238125</xdr:colOff>
      <xdr:row>0</xdr:row>
      <xdr:rowOff>428625</xdr:rowOff>
    </xdr:to>
    <xdr:pic>
      <xdr:nvPicPr>
        <xdr:cNvPr id="2" name="27 Imagen">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54000" y="47625"/>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1047750</xdr:colOff>
      <xdr:row>0</xdr:row>
      <xdr:rowOff>66675</xdr:rowOff>
    </xdr:from>
    <xdr:to>
      <xdr:col>4</xdr:col>
      <xdr:colOff>1047750</xdr:colOff>
      <xdr:row>0</xdr:row>
      <xdr:rowOff>381000</xdr:rowOff>
    </xdr:to>
    <xdr:cxnSp macro="">
      <xdr:nvCxnSpPr>
        <xdr:cNvPr id="3" name="2 Conector recto">
          <a:extLst>
            <a:ext uri="{FF2B5EF4-FFF2-40B4-BE49-F238E27FC236}">
              <a16:creationId xmlns:a16="http://schemas.microsoft.com/office/drawing/2014/main" id="{00000000-0008-0000-0900-000003000000}"/>
            </a:ext>
          </a:extLst>
        </xdr:cNvPr>
        <xdr:cNvCxnSpPr/>
      </xdr:nvCxnSpPr>
      <xdr:spPr>
        <a:xfrm>
          <a:off x="3181350" y="66675"/>
          <a:ext cx="0" cy="314325"/>
        </a:xfrm>
        <a:prstGeom prst="line">
          <a:avLst/>
        </a:prstGeom>
        <a:ln>
          <a:solidFill>
            <a:srgbClr val="9DF2FF"/>
          </a:solidFill>
        </a:ln>
      </xdr:spPr>
      <xdr:style>
        <a:lnRef idx="2">
          <a:schemeClr val="accent5"/>
        </a:lnRef>
        <a:fillRef idx="0">
          <a:schemeClr val="accent5"/>
        </a:fillRef>
        <a:effectRef idx="1">
          <a:schemeClr val="accent5"/>
        </a:effectRef>
        <a:fontRef idx="minor">
          <a:schemeClr val="tx1"/>
        </a:fontRef>
      </xdr:style>
    </xdr:cxnSp>
    <xdr:clientData/>
  </xdr:twoCellAnchor>
  <xdr:twoCellAnchor editAs="absolute">
    <xdr:from>
      <xdr:col>2</xdr:col>
      <xdr:colOff>9525</xdr:colOff>
      <xdr:row>0</xdr:row>
      <xdr:rowOff>104775</xdr:rowOff>
    </xdr:from>
    <xdr:to>
      <xdr:col>4</xdr:col>
      <xdr:colOff>19050</xdr:colOff>
      <xdr:row>0</xdr:row>
      <xdr:rowOff>381000</xdr:rowOff>
    </xdr:to>
    <xdr:sp macro="" textlink="">
      <xdr:nvSpPr>
        <xdr:cNvPr id="4" name="3 Flecha derecha">
          <a:hlinkClick xmlns:r="http://schemas.openxmlformats.org/officeDocument/2006/relationships" r:id="rId2"/>
          <a:extLst>
            <a:ext uri="{FF2B5EF4-FFF2-40B4-BE49-F238E27FC236}">
              <a16:creationId xmlns:a16="http://schemas.microsoft.com/office/drawing/2014/main" id="{00000000-0008-0000-0900-000004000000}"/>
            </a:ext>
          </a:extLst>
        </xdr:cNvPr>
        <xdr:cNvSpPr/>
      </xdr:nvSpPr>
      <xdr:spPr>
        <a:xfrm rot="10800000">
          <a:off x="1828800" y="104775"/>
          <a:ext cx="381000"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editAs="absolute">
    <xdr:from>
      <xdr:col>4</xdr:col>
      <xdr:colOff>104775</xdr:colOff>
      <xdr:row>0</xdr:row>
      <xdr:rowOff>104775</xdr:rowOff>
    </xdr:from>
    <xdr:to>
      <xdr:col>4</xdr:col>
      <xdr:colOff>485775</xdr:colOff>
      <xdr:row>0</xdr:row>
      <xdr:rowOff>381000</xdr:rowOff>
    </xdr:to>
    <xdr:sp macro="" textlink="">
      <xdr:nvSpPr>
        <xdr:cNvPr id="5" name="4 Flecha derecha">
          <a:hlinkClick xmlns:r="http://schemas.openxmlformats.org/officeDocument/2006/relationships" r:id="rId3"/>
          <a:extLst>
            <a:ext uri="{FF2B5EF4-FFF2-40B4-BE49-F238E27FC236}">
              <a16:creationId xmlns:a16="http://schemas.microsoft.com/office/drawing/2014/main" id="{00000000-0008-0000-0900-000005000000}"/>
            </a:ext>
          </a:extLst>
        </xdr:cNvPr>
        <xdr:cNvSpPr/>
      </xdr:nvSpPr>
      <xdr:spPr>
        <a:xfrm>
          <a:off x="2295525" y="104775"/>
          <a:ext cx="381000"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xdr:from>
      <xdr:col>5</xdr:col>
      <xdr:colOff>714375</xdr:colOff>
      <xdr:row>46</xdr:row>
      <xdr:rowOff>1</xdr:rowOff>
    </xdr:from>
    <xdr:to>
      <xdr:col>5</xdr:col>
      <xdr:colOff>828676</xdr:colOff>
      <xdr:row>50</xdr:row>
      <xdr:rowOff>189251</xdr:rowOff>
    </xdr:to>
    <xdr:sp macro="" textlink="">
      <xdr:nvSpPr>
        <xdr:cNvPr id="7" name="7 Abrir llave">
          <a:extLst>
            <a:ext uri="{FF2B5EF4-FFF2-40B4-BE49-F238E27FC236}">
              <a16:creationId xmlns:a16="http://schemas.microsoft.com/office/drawing/2014/main" id="{00000000-0008-0000-0900-000007000000}"/>
            </a:ext>
          </a:extLst>
        </xdr:cNvPr>
        <xdr:cNvSpPr/>
      </xdr:nvSpPr>
      <xdr:spPr>
        <a:xfrm>
          <a:off x="3933825" y="5772151"/>
          <a:ext cx="114301" cy="760750"/>
        </a:xfrm>
        <a:prstGeom prst="leftBrace">
          <a:avLst/>
        </a:prstGeom>
        <a:ln>
          <a:solidFill>
            <a:schemeClr val="bg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
        </a:p>
      </xdr:txBody>
    </xdr:sp>
    <xdr:clientData/>
  </xdr:twoCellAnchor>
  <xdr:twoCellAnchor>
    <xdr:from>
      <xdr:col>5</xdr:col>
      <xdr:colOff>723900</xdr:colOff>
      <xdr:row>54</xdr:row>
      <xdr:rowOff>1</xdr:rowOff>
    </xdr:from>
    <xdr:to>
      <xdr:col>5</xdr:col>
      <xdr:colOff>838201</xdr:colOff>
      <xdr:row>58</xdr:row>
      <xdr:rowOff>189251</xdr:rowOff>
    </xdr:to>
    <xdr:sp macro="" textlink="">
      <xdr:nvSpPr>
        <xdr:cNvPr id="8" name="8 Abrir llave">
          <a:extLst>
            <a:ext uri="{FF2B5EF4-FFF2-40B4-BE49-F238E27FC236}">
              <a16:creationId xmlns:a16="http://schemas.microsoft.com/office/drawing/2014/main" id="{00000000-0008-0000-0900-000008000000}"/>
            </a:ext>
          </a:extLst>
        </xdr:cNvPr>
        <xdr:cNvSpPr/>
      </xdr:nvSpPr>
      <xdr:spPr>
        <a:xfrm>
          <a:off x="3943350" y="6848476"/>
          <a:ext cx="114301" cy="760750"/>
        </a:xfrm>
        <a:prstGeom prst="leftBrace">
          <a:avLst/>
        </a:prstGeom>
        <a:ln>
          <a:solidFill>
            <a:schemeClr val="bg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
        </a:p>
      </xdr:txBody>
    </xdr:sp>
    <xdr:clientData/>
  </xdr:twoCellAnchor>
  <xdr:twoCellAnchor>
    <xdr:from>
      <xdr:col>5</xdr:col>
      <xdr:colOff>723900</xdr:colOff>
      <xdr:row>62</xdr:row>
      <xdr:rowOff>1</xdr:rowOff>
    </xdr:from>
    <xdr:to>
      <xdr:col>5</xdr:col>
      <xdr:colOff>838201</xdr:colOff>
      <xdr:row>66</xdr:row>
      <xdr:rowOff>189251</xdr:rowOff>
    </xdr:to>
    <xdr:sp macro="" textlink="">
      <xdr:nvSpPr>
        <xdr:cNvPr id="9" name="10 Abrir llave">
          <a:extLst>
            <a:ext uri="{FF2B5EF4-FFF2-40B4-BE49-F238E27FC236}">
              <a16:creationId xmlns:a16="http://schemas.microsoft.com/office/drawing/2014/main" id="{00000000-0008-0000-0900-000009000000}"/>
            </a:ext>
          </a:extLst>
        </xdr:cNvPr>
        <xdr:cNvSpPr/>
      </xdr:nvSpPr>
      <xdr:spPr>
        <a:xfrm>
          <a:off x="3943350" y="7924801"/>
          <a:ext cx="114301" cy="760750"/>
        </a:xfrm>
        <a:prstGeom prst="leftBrace">
          <a:avLst/>
        </a:prstGeom>
        <a:ln>
          <a:solidFill>
            <a:schemeClr val="bg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
        </a:p>
      </xdr:txBody>
    </xdr:sp>
    <xdr:clientData/>
  </xdr:twoCellAnchor>
  <xdr:twoCellAnchor>
    <xdr:from>
      <xdr:col>5</xdr:col>
      <xdr:colOff>723900</xdr:colOff>
      <xdr:row>62</xdr:row>
      <xdr:rowOff>1</xdr:rowOff>
    </xdr:from>
    <xdr:to>
      <xdr:col>5</xdr:col>
      <xdr:colOff>838201</xdr:colOff>
      <xdr:row>66</xdr:row>
      <xdr:rowOff>189251</xdr:rowOff>
    </xdr:to>
    <xdr:sp macro="" textlink="">
      <xdr:nvSpPr>
        <xdr:cNvPr id="11" name="13 Abrir llave">
          <a:extLst>
            <a:ext uri="{FF2B5EF4-FFF2-40B4-BE49-F238E27FC236}">
              <a16:creationId xmlns:a16="http://schemas.microsoft.com/office/drawing/2014/main" id="{00000000-0008-0000-0900-00000B000000}"/>
            </a:ext>
          </a:extLst>
        </xdr:cNvPr>
        <xdr:cNvSpPr/>
      </xdr:nvSpPr>
      <xdr:spPr>
        <a:xfrm>
          <a:off x="3943350" y="7924801"/>
          <a:ext cx="114301" cy="760750"/>
        </a:xfrm>
        <a:prstGeom prst="leftBrace">
          <a:avLst/>
        </a:prstGeom>
        <a:ln>
          <a:solidFill>
            <a:schemeClr val="bg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
        </a:p>
      </xdr:txBody>
    </xdr:sp>
    <xdr:clientData/>
  </xdr:twoCellAnchor>
  <xdr:twoCellAnchor>
    <xdr:from>
      <xdr:col>5</xdr:col>
      <xdr:colOff>723900</xdr:colOff>
      <xdr:row>70</xdr:row>
      <xdr:rowOff>1</xdr:rowOff>
    </xdr:from>
    <xdr:to>
      <xdr:col>5</xdr:col>
      <xdr:colOff>838201</xdr:colOff>
      <xdr:row>74</xdr:row>
      <xdr:rowOff>189251</xdr:rowOff>
    </xdr:to>
    <xdr:sp macro="" textlink="">
      <xdr:nvSpPr>
        <xdr:cNvPr id="12" name="15 Abrir llave">
          <a:extLst>
            <a:ext uri="{FF2B5EF4-FFF2-40B4-BE49-F238E27FC236}">
              <a16:creationId xmlns:a16="http://schemas.microsoft.com/office/drawing/2014/main" id="{00000000-0008-0000-0900-00000C000000}"/>
            </a:ext>
          </a:extLst>
        </xdr:cNvPr>
        <xdr:cNvSpPr/>
      </xdr:nvSpPr>
      <xdr:spPr>
        <a:xfrm>
          <a:off x="3943350" y="9001126"/>
          <a:ext cx="114301" cy="760750"/>
        </a:xfrm>
        <a:prstGeom prst="leftBrace">
          <a:avLst/>
        </a:prstGeom>
        <a:ln>
          <a:solidFill>
            <a:schemeClr val="bg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
        </a:p>
      </xdr:txBody>
    </xdr:sp>
    <xdr:clientData/>
  </xdr:twoCellAnchor>
  <xdr:twoCellAnchor>
    <xdr:from>
      <xdr:col>5</xdr:col>
      <xdr:colOff>723900</xdr:colOff>
      <xdr:row>70</xdr:row>
      <xdr:rowOff>1</xdr:rowOff>
    </xdr:from>
    <xdr:to>
      <xdr:col>5</xdr:col>
      <xdr:colOff>838201</xdr:colOff>
      <xdr:row>74</xdr:row>
      <xdr:rowOff>189251</xdr:rowOff>
    </xdr:to>
    <xdr:sp macro="" textlink="">
      <xdr:nvSpPr>
        <xdr:cNvPr id="13" name="16 Abrir llave">
          <a:extLst>
            <a:ext uri="{FF2B5EF4-FFF2-40B4-BE49-F238E27FC236}">
              <a16:creationId xmlns:a16="http://schemas.microsoft.com/office/drawing/2014/main" id="{00000000-0008-0000-0900-00000D000000}"/>
            </a:ext>
          </a:extLst>
        </xdr:cNvPr>
        <xdr:cNvSpPr/>
      </xdr:nvSpPr>
      <xdr:spPr>
        <a:xfrm>
          <a:off x="3943350" y="9001126"/>
          <a:ext cx="114301" cy="760750"/>
        </a:xfrm>
        <a:prstGeom prst="leftBrace">
          <a:avLst/>
        </a:prstGeom>
        <a:ln>
          <a:solidFill>
            <a:schemeClr val="bg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
        </a:p>
      </xdr:txBody>
    </xdr:sp>
    <xdr:clientData/>
  </xdr:twoCellAnchor>
  <xdr:twoCellAnchor editAs="oneCell">
    <xdr:from>
      <xdr:col>0</xdr:col>
      <xdr:colOff>0</xdr:colOff>
      <xdr:row>0</xdr:row>
      <xdr:rowOff>0</xdr:rowOff>
    </xdr:from>
    <xdr:to>
      <xdr:col>1</xdr:col>
      <xdr:colOff>1</xdr:colOff>
      <xdr:row>1</xdr:row>
      <xdr:rowOff>0</xdr:rowOff>
    </xdr:to>
    <xdr:pic>
      <xdr:nvPicPr>
        <xdr:cNvPr id="15" name="Imagen 14">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1781176" cy="457200"/>
        </a:xfrm>
        <a:prstGeom prst="rect">
          <a:avLst/>
        </a:prstGeom>
      </xdr:spPr>
    </xdr:pic>
    <xdr:clientData/>
  </xdr:twoCellAnchor>
  <xdr:twoCellAnchor editAs="absolute">
    <xdr:from>
      <xdr:col>11</xdr:col>
      <xdr:colOff>171450</xdr:colOff>
      <xdr:row>12</xdr:row>
      <xdr:rowOff>38100</xdr:rowOff>
    </xdr:from>
    <xdr:to>
      <xdr:col>17</xdr:col>
      <xdr:colOff>19050</xdr:colOff>
      <xdr:row>21</xdr:row>
      <xdr:rowOff>38100</xdr:rowOff>
    </xdr:to>
    <xdr:graphicFrame macro="">
      <xdr:nvGraphicFramePr>
        <xdr:cNvPr id="18" name="3 Gráfico">
          <a:extLst>
            <a:ext uri="{FF2B5EF4-FFF2-40B4-BE49-F238E27FC236}">
              <a16:creationId xmlns:a16="http://schemas.microsoft.com/office/drawing/2014/main" id="{00000000-0008-0000-09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9</xdr:col>
      <xdr:colOff>285750</xdr:colOff>
      <xdr:row>44</xdr:row>
      <xdr:rowOff>109905</xdr:rowOff>
    </xdr:from>
    <xdr:to>
      <xdr:col>15</xdr:col>
      <xdr:colOff>266700</xdr:colOff>
      <xdr:row>60</xdr:row>
      <xdr:rowOff>147272</xdr:rowOff>
    </xdr:to>
    <xdr:graphicFrame macro="">
      <xdr:nvGraphicFramePr>
        <xdr:cNvPr id="19" name="4 Gráfico">
          <a:extLst>
            <a:ext uri="{FF2B5EF4-FFF2-40B4-BE49-F238E27FC236}">
              <a16:creationId xmlns:a16="http://schemas.microsoft.com/office/drawing/2014/main" id="{00000000-0008-0000-09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9</xdr:col>
      <xdr:colOff>285750</xdr:colOff>
      <xdr:row>61</xdr:row>
      <xdr:rowOff>32238</xdr:rowOff>
    </xdr:from>
    <xdr:to>
      <xdr:col>15</xdr:col>
      <xdr:colOff>266700</xdr:colOff>
      <xdr:row>73</xdr:row>
      <xdr:rowOff>2931</xdr:rowOff>
    </xdr:to>
    <xdr:graphicFrame macro="">
      <xdr:nvGraphicFramePr>
        <xdr:cNvPr id="21" name="4 Gráfico">
          <a:extLst>
            <a:ext uri="{FF2B5EF4-FFF2-40B4-BE49-F238E27FC236}">
              <a16:creationId xmlns:a16="http://schemas.microsoft.com/office/drawing/2014/main" id="{00000000-0008-0000-09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171450</xdr:colOff>
      <xdr:row>22</xdr:row>
      <xdr:rowOff>9525</xdr:rowOff>
    </xdr:from>
    <xdr:to>
      <xdr:col>17</xdr:col>
      <xdr:colOff>50427</xdr:colOff>
      <xdr:row>31</xdr:row>
      <xdr:rowOff>187698</xdr:rowOff>
    </xdr:to>
    <xdr:graphicFrame macro="">
      <xdr:nvGraphicFramePr>
        <xdr:cNvPr id="25" name="Gráfico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171450</xdr:colOff>
      <xdr:row>32</xdr:row>
      <xdr:rowOff>57150</xdr:rowOff>
    </xdr:from>
    <xdr:to>
      <xdr:col>17</xdr:col>
      <xdr:colOff>44823</xdr:colOff>
      <xdr:row>37</xdr:row>
      <xdr:rowOff>96370</xdr:rowOff>
    </xdr:to>
    <xdr:graphicFrame macro="">
      <xdr:nvGraphicFramePr>
        <xdr:cNvPr id="29" name="Gráfico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5</xdr:col>
      <xdr:colOff>142875</xdr:colOff>
      <xdr:row>0</xdr:row>
      <xdr:rowOff>66675</xdr:rowOff>
    </xdr:from>
    <xdr:to>
      <xdr:col>5</xdr:col>
      <xdr:colOff>142875</xdr:colOff>
      <xdr:row>0</xdr:row>
      <xdr:rowOff>381000</xdr:rowOff>
    </xdr:to>
    <xdr:cxnSp macro="">
      <xdr:nvCxnSpPr>
        <xdr:cNvPr id="2" name="5 Conector recto">
          <a:extLst>
            <a:ext uri="{FF2B5EF4-FFF2-40B4-BE49-F238E27FC236}">
              <a16:creationId xmlns:a16="http://schemas.microsoft.com/office/drawing/2014/main" id="{00000000-0008-0000-0A00-000002000000}"/>
            </a:ext>
          </a:extLst>
        </xdr:cNvPr>
        <xdr:cNvCxnSpPr/>
      </xdr:nvCxnSpPr>
      <xdr:spPr>
        <a:xfrm>
          <a:off x="3295650" y="66675"/>
          <a:ext cx="0" cy="314325"/>
        </a:xfrm>
        <a:prstGeom prst="line">
          <a:avLst/>
        </a:prstGeom>
        <a:ln>
          <a:solidFill>
            <a:srgbClr val="9DF2FF"/>
          </a:solidFill>
        </a:ln>
      </xdr:spPr>
      <xdr:style>
        <a:lnRef idx="2">
          <a:schemeClr val="accent5"/>
        </a:lnRef>
        <a:fillRef idx="0">
          <a:schemeClr val="accent5"/>
        </a:fillRef>
        <a:effectRef idx="1">
          <a:schemeClr val="accent5"/>
        </a:effectRef>
        <a:fontRef idx="minor">
          <a:schemeClr val="tx1"/>
        </a:fontRef>
      </xdr:style>
    </xdr:cxnSp>
    <xdr:clientData/>
  </xdr:twoCellAnchor>
  <xdr:twoCellAnchor editAs="absolute">
    <xdr:from>
      <xdr:col>2</xdr:col>
      <xdr:colOff>53787</xdr:colOff>
      <xdr:row>0</xdr:row>
      <xdr:rowOff>85724</xdr:rowOff>
    </xdr:from>
    <xdr:to>
      <xdr:col>4</xdr:col>
      <xdr:colOff>206188</xdr:colOff>
      <xdr:row>0</xdr:row>
      <xdr:rowOff>361949</xdr:rowOff>
    </xdr:to>
    <xdr:sp macro="" textlink="">
      <xdr:nvSpPr>
        <xdr:cNvPr id="3" name="6 Flecha derech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rot="10800000">
          <a:off x="1873062" y="85724"/>
          <a:ext cx="390526"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editAs="absolute">
    <xdr:from>
      <xdr:col>4</xdr:col>
      <xdr:colOff>282389</xdr:colOff>
      <xdr:row>0</xdr:row>
      <xdr:rowOff>85725</xdr:rowOff>
    </xdr:from>
    <xdr:to>
      <xdr:col>4</xdr:col>
      <xdr:colOff>664509</xdr:colOff>
      <xdr:row>0</xdr:row>
      <xdr:rowOff>361950</xdr:rowOff>
    </xdr:to>
    <xdr:sp macro="" textlink="">
      <xdr:nvSpPr>
        <xdr:cNvPr id="4" name="7 Flecha derecha">
          <a:hlinkClick xmlns:r="http://schemas.openxmlformats.org/officeDocument/2006/relationships" r:id="rId2"/>
          <a:extLst>
            <a:ext uri="{FF2B5EF4-FFF2-40B4-BE49-F238E27FC236}">
              <a16:creationId xmlns:a16="http://schemas.microsoft.com/office/drawing/2014/main" id="{00000000-0008-0000-0A00-000004000000}"/>
            </a:ext>
          </a:extLst>
        </xdr:cNvPr>
        <xdr:cNvSpPr/>
      </xdr:nvSpPr>
      <xdr:spPr>
        <a:xfrm>
          <a:off x="2339789" y="85725"/>
          <a:ext cx="381000"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editAs="oneCell">
    <xdr:from>
      <xdr:col>22</xdr:col>
      <xdr:colOff>171450</xdr:colOff>
      <xdr:row>0</xdr:row>
      <xdr:rowOff>57150</xdr:rowOff>
    </xdr:from>
    <xdr:to>
      <xdr:col>22</xdr:col>
      <xdr:colOff>550795</xdr:colOff>
      <xdr:row>0</xdr:row>
      <xdr:rowOff>438150</xdr:rowOff>
    </xdr:to>
    <xdr:pic>
      <xdr:nvPicPr>
        <xdr:cNvPr id="5" name="14 Imagen">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011275" y="57150"/>
          <a:ext cx="37934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8282</xdr:colOff>
      <xdr:row>0</xdr:row>
      <xdr:rowOff>0</xdr:rowOff>
    </xdr:from>
    <xdr:to>
      <xdr:col>1</xdr:col>
      <xdr:colOff>8697</xdr:colOff>
      <xdr:row>0</xdr:row>
      <xdr:rowOff>447261</xdr:rowOff>
    </xdr:to>
    <xdr:pic>
      <xdr:nvPicPr>
        <xdr:cNvPr id="6" name="Imagen 5">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282" y="0"/>
          <a:ext cx="1781590" cy="44726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14</xdr:col>
      <xdr:colOff>400050</xdr:colOff>
      <xdr:row>0</xdr:row>
      <xdr:rowOff>19050</xdr:rowOff>
    </xdr:from>
    <xdr:to>
      <xdr:col>14</xdr:col>
      <xdr:colOff>781050</xdr:colOff>
      <xdr:row>0</xdr:row>
      <xdr:rowOff>400050</xdr:rowOff>
    </xdr:to>
    <xdr:pic>
      <xdr:nvPicPr>
        <xdr:cNvPr id="10713" name="14 Imagen">
          <a:extLst>
            <a:ext uri="{FF2B5EF4-FFF2-40B4-BE49-F238E27FC236}">
              <a16:creationId xmlns:a16="http://schemas.microsoft.com/office/drawing/2014/main" id="{00000000-0008-0000-0B00-0000D929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06200" y="1905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752476</xdr:colOff>
      <xdr:row>0</xdr:row>
      <xdr:rowOff>390525</xdr:rowOff>
    </xdr:to>
    <xdr:pic>
      <xdr:nvPicPr>
        <xdr:cNvPr id="5" name="Imagen 4">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781176" cy="390525"/>
        </a:xfrm>
        <a:prstGeom prst="rect">
          <a:avLst/>
        </a:prstGeom>
      </xdr:spPr>
    </xdr:pic>
    <xdr:clientData/>
  </xdr:twoCellAnchor>
  <xdr:twoCellAnchor editAs="absolute">
    <xdr:from>
      <xdr:col>2</xdr:col>
      <xdr:colOff>809625</xdr:colOff>
      <xdr:row>0</xdr:row>
      <xdr:rowOff>47625</xdr:rowOff>
    </xdr:from>
    <xdr:to>
      <xdr:col>2</xdr:col>
      <xdr:colOff>1200151</xdr:colOff>
      <xdr:row>0</xdr:row>
      <xdr:rowOff>323850</xdr:rowOff>
    </xdr:to>
    <xdr:sp macro="" textlink="">
      <xdr:nvSpPr>
        <xdr:cNvPr id="6" name="6 Flecha derecha">
          <a:hlinkClick xmlns:r="http://schemas.openxmlformats.org/officeDocument/2006/relationships" r:id="rId3"/>
          <a:extLst>
            <a:ext uri="{FF2B5EF4-FFF2-40B4-BE49-F238E27FC236}">
              <a16:creationId xmlns:a16="http://schemas.microsoft.com/office/drawing/2014/main" id="{00000000-0008-0000-0B00-000006000000}"/>
            </a:ext>
          </a:extLst>
        </xdr:cNvPr>
        <xdr:cNvSpPr/>
      </xdr:nvSpPr>
      <xdr:spPr>
        <a:xfrm rot="10800000">
          <a:off x="1838325" y="47625"/>
          <a:ext cx="390526"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6</xdr:col>
      <xdr:colOff>1257300</xdr:colOff>
      <xdr:row>1126</xdr:row>
      <xdr:rowOff>0</xdr:rowOff>
    </xdr:from>
    <xdr:ext cx="0" cy="89866"/>
    <xdr:pic>
      <xdr:nvPicPr>
        <xdr:cNvPr id="2" name="6 Imagen" descr="D:\Documents and Settings\enotario\Configuración local\Temp\Temporary Internet Files\Content.IE5\QQXMQY3R\MC900442072[1].wmf">
          <a:hlinkClick xmlns:r="http://schemas.openxmlformats.org/officeDocument/2006/relationships" r:id="rId1"/>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67075" y="17164050"/>
          <a:ext cx="0" cy="898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absolute">
    <xdr:from>
      <xdr:col>8</xdr:col>
      <xdr:colOff>977713</xdr:colOff>
      <xdr:row>1117</xdr:row>
      <xdr:rowOff>170127</xdr:rowOff>
    </xdr:from>
    <xdr:to>
      <xdr:col>15</xdr:col>
      <xdr:colOff>512709</xdr:colOff>
      <xdr:row>1125</xdr:row>
      <xdr:rowOff>75358</xdr:rowOff>
    </xdr:to>
    <xdr:graphicFrame macro="">
      <xdr:nvGraphicFramePr>
        <xdr:cNvPr id="7" name="4 Gráfico">
          <a:extLst>
            <a:ext uri="{FF2B5EF4-FFF2-40B4-BE49-F238E27FC236}">
              <a16:creationId xmlns:a16="http://schemas.microsoft.com/office/drawing/2014/main" id="{00000000-0008-0000-0C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6</xdr:col>
      <xdr:colOff>38820</xdr:colOff>
      <xdr:row>1128</xdr:row>
      <xdr:rowOff>107217</xdr:rowOff>
    </xdr:from>
    <xdr:to>
      <xdr:col>11</xdr:col>
      <xdr:colOff>535841</xdr:colOff>
      <xdr:row>1137</xdr:row>
      <xdr:rowOff>109457</xdr:rowOff>
    </xdr:to>
    <xdr:graphicFrame macro="">
      <xdr:nvGraphicFramePr>
        <xdr:cNvPr id="8" name="4 Gráfico">
          <a:extLst>
            <a:ext uri="{FF2B5EF4-FFF2-40B4-BE49-F238E27FC236}">
              <a16:creationId xmlns:a16="http://schemas.microsoft.com/office/drawing/2014/main" id="{00000000-0008-0000-0C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358588</xdr:colOff>
      <xdr:row>1172</xdr:row>
      <xdr:rowOff>123264</xdr:rowOff>
    </xdr:from>
    <xdr:to>
      <xdr:col>17</xdr:col>
      <xdr:colOff>638736</xdr:colOff>
      <xdr:row>1182</xdr:row>
      <xdr:rowOff>82922</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386602</xdr:colOff>
      <xdr:row>1182</xdr:row>
      <xdr:rowOff>324969</xdr:rowOff>
    </xdr:from>
    <xdr:to>
      <xdr:col>17</xdr:col>
      <xdr:colOff>661146</xdr:colOff>
      <xdr:row>1187</xdr:row>
      <xdr:rowOff>138951</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6</xdr:col>
      <xdr:colOff>759200</xdr:colOff>
      <xdr:row>1065</xdr:row>
      <xdr:rowOff>181975</xdr:rowOff>
    </xdr:from>
    <xdr:to>
      <xdr:col>11</xdr:col>
      <xdr:colOff>665070</xdr:colOff>
      <xdr:row>1073</xdr:row>
      <xdr:rowOff>60952</xdr:rowOff>
    </xdr:to>
    <xdr:graphicFrame macro="">
      <xdr:nvGraphicFramePr>
        <xdr:cNvPr id="16" name="3 Gráfico">
          <a:extLst>
            <a:ext uri="{FF2B5EF4-FFF2-40B4-BE49-F238E27FC236}">
              <a16:creationId xmlns:a16="http://schemas.microsoft.com/office/drawing/2014/main" id="{00000000-0008-0000-09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85725</xdr:colOff>
      <xdr:row>0</xdr:row>
      <xdr:rowOff>85724</xdr:rowOff>
    </xdr:from>
    <xdr:to>
      <xdr:col>3</xdr:col>
      <xdr:colOff>361950</xdr:colOff>
      <xdr:row>0</xdr:row>
      <xdr:rowOff>361949</xdr:rowOff>
    </xdr:to>
    <xdr:sp macro="" textlink="">
      <xdr:nvSpPr>
        <xdr:cNvPr id="5" name="4 Flecha derecha">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rot="10800000">
          <a:off x="1885950" y="85724"/>
          <a:ext cx="390525"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xdr:from>
      <xdr:col>3</xdr:col>
      <xdr:colOff>447675</xdr:colOff>
      <xdr:row>0</xdr:row>
      <xdr:rowOff>85725</xdr:rowOff>
    </xdr:from>
    <xdr:to>
      <xdr:col>4</xdr:col>
      <xdr:colOff>257175</xdr:colOff>
      <xdr:row>0</xdr:row>
      <xdr:rowOff>361950</xdr:rowOff>
    </xdr:to>
    <xdr:sp macro="" textlink="">
      <xdr:nvSpPr>
        <xdr:cNvPr id="6" name="5 Flecha derecha">
          <a:hlinkClick xmlns:r="http://schemas.openxmlformats.org/officeDocument/2006/relationships" r:id="rId2"/>
          <a:extLst>
            <a:ext uri="{FF2B5EF4-FFF2-40B4-BE49-F238E27FC236}">
              <a16:creationId xmlns:a16="http://schemas.microsoft.com/office/drawing/2014/main" id="{00000000-0008-0000-0100-000006000000}"/>
            </a:ext>
          </a:extLst>
        </xdr:cNvPr>
        <xdr:cNvSpPr/>
      </xdr:nvSpPr>
      <xdr:spPr>
        <a:xfrm>
          <a:off x="2362200" y="85725"/>
          <a:ext cx="390525"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editAs="absolute">
    <xdr:from>
      <xdr:col>13</xdr:col>
      <xdr:colOff>628650</xdr:colOff>
      <xdr:row>0</xdr:row>
      <xdr:rowOff>47625</xdr:rowOff>
    </xdr:from>
    <xdr:to>
      <xdr:col>14</xdr:col>
      <xdr:colOff>152400</xdr:colOff>
      <xdr:row>0</xdr:row>
      <xdr:rowOff>428625</xdr:rowOff>
    </xdr:to>
    <xdr:pic>
      <xdr:nvPicPr>
        <xdr:cNvPr id="782913" name="14 Imagen">
          <a:extLst>
            <a:ext uri="{FF2B5EF4-FFF2-40B4-BE49-F238E27FC236}">
              <a16:creationId xmlns:a16="http://schemas.microsoft.com/office/drawing/2014/main" id="{00000000-0008-0000-0100-000041F20B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877550" y="47625"/>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5</xdr:col>
      <xdr:colOff>200025</xdr:colOff>
      <xdr:row>0</xdr:row>
      <xdr:rowOff>85725</xdr:rowOff>
    </xdr:from>
    <xdr:to>
      <xdr:col>5</xdr:col>
      <xdr:colOff>200025</xdr:colOff>
      <xdr:row>0</xdr:row>
      <xdr:rowOff>400050</xdr:rowOff>
    </xdr:to>
    <xdr:cxnSp macro="">
      <xdr:nvCxnSpPr>
        <xdr:cNvPr id="9" name="8 Conector recto">
          <a:extLst>
            <a:ext uri="{FF2B5EF4-FFF2-40B4-BE49-F238E27FC236}">
              <a16:creationId xmlns:a16="http://schemas.microsoft.com/office/drawing/2014/main" id="{00000000-0008-0000-0100-000009000000}"/>
            </a:ext>
          </a:extLst>
        </xdr:cNvPr>
        <xdr:cNvCxnSpPr/>
      </xdr:nvCxnSpPr>
      <xdr:spPr>
        <a:xfrm>
          <a:off x="3276600" y="85725"/>
          <a:ext cx="0" cy="314325"/>
        </a:xfrm>
        <a:prstGeom prst="line">
          <a:avLst/>
        </a:prstGeom>
        <a:ln>
          <a:solidFill>
            <a:srgbClr val="9DF2FF"/>
          </a:solidFill>
        </a:ln>
      </xdr:spPr>
      <xdr:style>
        <a:lnRef idx="2">
          <a:schemeClr val="accent5"/>
        </a:lnRef>
        <a:fillRef idx="0">
          <a:schemeClr val="accent5"/>
        </a:fillRef>
        <a:effectRef idx="1">
          <a:schemeClr val="accent5"/>
        </a:effectRef>
        <a:fontRef idx="minor">
          <a:schemeClr val="tx1"/>
        </a:fontRef>
      </xdr:style>
    </xdr:cxnSp>
    <xdr:clientData/>
  </xdr:twoCellAnchor>
  <xdr:twoCellAnchor editAs="oneCell">
    <xdr:from>
      <xdr:col>0</xdr:col>
      <xdr:colOff>19050</xdr:colOff>
      <xdr:row>0</xdr:row>
      <xdr:rowOff>0</xdr:rowOff>
    </xdr:from>
    <xdr:to>
      <xdr:col>1</xdr:col>
      <xdr:colOff>1</xdr:colOff>
      <xdr:row>1</xdr:row>
      <xdr:rowOff>0</xdr:rowOff>
    </xdr:to>
    <xdr:pic>
      <xdr:nvPicPr>
        <xdr:cNvPr id="15" name="Imagen 14">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9050" y="0"/>
          <a:ext cx="1781176" cy="457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571500</xdr:colOff>
      <xdr:row>0</xdr:row>
      <xdr:rowOff>38100</xdr:rowOff>
    </xdr:from>
    <xdr:to>
      <xdr:col>17</xdr:col>
      <xdr:colOff>219075</xdr:colOff>
      <xdr:row>0</xdr:row>
      <xdr:rowOff>419100</xdr:rowOff>
    </xdr:to>
    <xdr:pic>
      <xdr:nvPicPr>
        <xdr:cNvPr id="2" name="14 Imagen">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38100"/>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1781176</xdr:colOff>
      <xdr:row>1</xdr:row>
      <xdr:rowOff>0</xdr:rowOff>
    </xdr:to>
    <xdr:pic>
      <xdr:nvPicPr>
        <xdr:cNvPr id="8" name="Imagen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781176" cy="457200"/>
        </a:xfrm>
        <a:prstGeom prst="rect">
          <a:avLst/>
        </a:prstGeom>
      </xdr:spPr>
    </xdr:pic>
    <xdr:clientData/>
  </xdr:twoCellAnchor>
  <xdr:twoCellAnchor editAs="oneCell">
    <xdr:from>
      <xdr:col>0</xdr:col>
      <xdr:colOff>0</xdr:colOff>
      <xdr:row>0</xdr:row>
      <xdr:rowOff>9525</xdr:rowOff>
    </xdr:from>
    <xdr:to>
      <xdr:col>0</xdr:col>
      <xdr:colOff>1781176</xdr:colOff>
      <xdr:row>1</xdr:row>
      <xdr:rowOff>9525</xdr:rowOff>
    </xdr:to>
    <xdr:pic>
      <xdr:nvPicPr>
        <xdr:cNvPr id="9" name="Imagen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9525"/>
          <a:ext cx="1781176" cy="457200"/>
        </a:xfrm>
        <a:prstGeom prst="rect">
          <a:avLst/>
        </a:prstGeom>
      </xdr:spPr>
    </xdr:pic>
    <xdr:clientData/>
  </xdr:twoCellAnchor>
  <xdr:twoCellAnchor>
    <xdr:from>
      <xdr:col>5</xdr:col>
      <xdr:colOff>104775</xdr:colOff>
      <xdr:row>0</xdr:row>
      <xdr:rowOff>57150</xdr:rowOff>
    </xdr:from>
    <xdr:to>
      <xdr:col>5</xdr:col>
      <xdr:colOff>104775</xdr:colOff>
      <xdr:row>0</xdr:row>
      <xdr:rowOff>371475</xdr:rowOff>
    </xdr:to>
    <xdr:cxnSp macro="">
      <xdr:nvCxnSpPr>
        <xdr:cNvPr id="12" name="8 Conector recto">
          <a:extLst>
            <a:ext uri="{FF2B5EF4-FFF2-40B4-BE49-F238E27FC236}">
              <a16:creationId xmlns:a16="http://schemas.microsoft.com/office/drawing/2014/main" id="{00000000-0008-0000-0200-00000C000000}"/>
            </a:ext>
          </a:extLst>
        </xdr:cNvPr>
        <xdr:cNvCxnSpPr/>
      </xdr:nvCxnSpPr>
      <xdr:spPr>
        <a:xfrm>
          <a:off x="3524250" y="57150"/>
          <a:ext cx="0" cy="314325"/>
        </a:xfrm>
        <a:prstGeom prst="line">
          <a:avLst/>
        </a:prstGeom>
        <a:ln>
          <a:solidFill>
            <a:srgbClr val="9DF2FF"/>
          </a:solidFill>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2</xdr:col>
      <xdr:colOff>76200</xdr:colOff>
      <xdr:row>0</xdr:row>
      <xdr:rowOff>66675</xdr:rowOff>
    </xdr:from>
    <xdr:to>
      <xdr:col>3</xdr:col>
      <xdr:colOff>352425</xdr:colOff>
      <xdr:row>0</xdr:row>
      <xdr:rowOff>342900</xdr:rowOff>
    </xdr:to>
    <xdr:sp macro="" textlink="">
      <xdr:nvSpPr>
        <xdr:cNvPr id="13" name="4 Flecha derecha">
          <a:hlinkClick xmlns:r="http://schemas.openxmlformats.org/officeDocument/2006/relationships" r:id="rId3"/>
          <a:extLst>
            <a:ext uri="{FF2B5EF4-FFF2-40B4-BE49-F238E27FC236}">
              <a16:creationId xmlns:a16="http://schemas.microsoft.com/office/drawing/2014/main" id="{00000000-0008-0000-0200-00000D000000}"/>
            </a:ext>
          </a:extLst>
        </xdr:cNvPr>
        <xdr:cNvSpPr/>
      </xdr:nvSpPr>
      <xdr:spPr>
        <a:xfrm rot="10800000">
          <a:off x="1914525" y="66675"/>
          <a:ext cx="390525"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xdr:from>
      <xdr:col>3</xdr:col>
      <xdr:colOff>438150</xdr:colOff>
      <xdr:row>0</xdr:row>
      <xdr:rowOff>66676</xdr:rowOff>
    </xdr:from>
    <xdr:to>
      <xdr:col>4</xdr:col>
      <xdr:colOff>95250</xdr:colOff>
      <xdr:row>0</xdr:row>
      <xdr:rowOff>342901</xdr:rowOff>
    </xdr:to>
    <xdr:sp macro="" textlink="">
      <xdr:nvSpPr>
        <xdr:cNvPr id="14" name="5 Flecha derecha">
          <a:hlinkClick xmlns:r="http://schemas.openxmlformats.org/officeDocument/2006/relationships" r:id="rId4"/>
          <a:extLst>
            <a:ext uri="{FF2B5EF4-FFF2-40B4-BE49-F238E27FC236}">
              <a16:creationId xmlns:a16="http://schemas.microsoft.com/office/drawing/2014/main" id="{00000000-0008-0000-0200-00000E000000}"/>
            </a:ext>
          </a:extLst>
        </xdr:cNvPr>
        <xdr:cNvSpPr/>
      </xdr:nvSpPr>
      <xdr:spPr>
        <a:xfrm>
          <a:off x="2390775" y="66676"/>
          <a:ext cx="390525"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4</xdr:col>
      <xdr:colOff>352425</xdr:colOff>
      <xdr:row>0</xdr:row>
      <xdr:rowOff>85725</xdr:rowOff>
    </xdr:from>
    <xdr:to>
      <xdr:col>4</xdr:col>
      <xdr:colOff>733425</xdr:colOff>
      <xdr:row>0</xdr:row>
      <xdr:rowOff>361950</xdr:rowOff>
    </xdr:to>
    <xdr:sp macro="" textlink="">
      <xdr:nvSpPr>
        <xdr:cNvPr id="3" name="15 Flecha derech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2343150" y="85725"/>
          <a:ext cx="381000"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editAs="absolute">
    <xdr:from>
      <xdr:col>2</xdr:col>
      <xdr:colOff>47625</xdr:colOff>
      <xdr:row>0</xdr:row>
      <xdr:rowOff>85725</xdr:rowOff>
    </xdr:from>
    <xdr:to>
      <xdr:col>4</xdr:col>
      <xdr:colOff>266700</xdr:colOff>
      <xdr:row>0</xdr:row>
      <xdr:rowOff>361950</xdr:rowOff>
    </xdr:to>
    <xdr:sp macro="" textlink="">
      <xdr:nvSpPr>
        <xdr:cNvPr id="6" name="21 Flecha derecha">
          <a:hlinkClick xmlns:r="http://schemas.openxmlformats.org/officeDocument/2006/relationships" r:id="rId2"/>
          <a:extLst>
            <a:ext uri="{FF2B5EF4-FFF2-40B4-BE49-F238E27FC236}">
              <a16:creationId xmlns:a16="http://schemas.microsoft.com/office/drawing/2014/main" id="{00000000-0008-0000-0300-000006000000}"/>
            </a:ext>
          </a:extLst>
        </xdr:cNvPr>
        <xdr:cNvSpPr/>
      </xdr:nvSpPr>
      <xdr:spPr>
        <a:xfrm rot="10800000">
          <a:off x="1876425" y="85725"/>
          <a:ext cx="381000"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editAs="oneCell">
    <xdr:from>
      <xdr:col>17</xdr:col>
      <xdr:colOff>638175</xdr:colOff>
      <xdr:row>0</xdr:row>
      <xdr:rowOff>47625</xdr:rowOff>
    </xdr:from>
    <xdr:to>
      <xdr:col>18</xdr:col>
      <xdr:colOff>200025</xdr:colOff>
      <xdr:row>0</xdr:row>
      <xdr:rowOff>428625</xdr:rowOff>
    </xdr:to>
    <xdr:pic>
      <xdr:nvPicPr>
        <xdr:cNvPr id="10" name="27 Imagen">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450050" y="47625"/>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1276350</xdr:colOff>
      <xdr:row>0</xdr:row>
      <xdr:rowOff>66675</xdr:rowOff>
    </xdr:from>
    <xdr:to>
      <xdr:col>4</xdr:col>
      <xdr:colOff>1276350</xdr:colOff>
      <xdr:row>0</xdr:row>
      <xdr:rowOff>381000</xdr:rowOff>
    </xdr:to>
    <xdr:cxnSp macro="">
      <xdr:nvCxnSpPr>
        <xdr:cNvPr id="11" name="16 Conector recto">
          <a:extLst>
            <a:ext uri="{FF2B5EF4-FFF2-40B4-BE49-F238E27FC236}">
              <a16:creationId xmlns:a16="http://schemas.microsoft.com/office/drawing/2014/main" id="{00000000-0008-0000-0300-00000B000000}"/>
            </a:ext>
          </a:extLst>
        </xdr:cNvPr>
        <xdr:cNvCxnSpPr/>
      </xdr:nvCxnSpPr>
      <xdr:spPr>
        <a:xfrm>
          <a:off x="3267075" y="66675"/>
          <a:ext cx="0" cy="314325"/>
        </a:xfrm>
        <a:prstGeom prst="line">
          <a:avLst/>
        </a:prstGeom>
        <a:ln>
          <a:solidFill>
            <a:srgbClr val="9DF2FF"/>
          </a:solidFill>
        </a:ln>
      </xdr:spPr>
      <xdr:style>
        <a:lnRef idx="2">
          <a:schemeClr val="accent5"/>
        </a:lnRef>
        <a:fillRef idx="0">
          <a:schemeClr val="accent5"/>
        </a:fillRef>
        <a:effectRef idx="1">
          <a:schemeClr val="accent5"/>
        </a:effectRef>
        <a:fontRef idx="minor">
          <a:schemeClr val="tx1"/>
        </a:fontRef>
      </xdr:style>
    </xdr:cxnSp>
    <xdr:clientData/>
  </xdr:twoCellAnchor>
  <xdr:twoCellAnchor editAs="oneCell">
    <xdr:from>
      <xdr:col>0</xdr:col>
      <xdr:colOff>0</xdr:colOff>
      <xdr:row>0</xdr:row>
      <xdr:rowOff>9525</xdr:rowOff>
    </xdr:from>
    <xdr:to>
      <xdr:col>0</xdr:col>
      <xdr:colOff>1781176</xdr:colOff>
      <xdr:row>1</xdr:row>
      <xdr:rowOff>9525</xdr:rowOff>
    </xdr:to>
    <xdr:pic>
      <xdr:nvPicPr>
        <xdr:cNvPr id="14" name="Imagen 13">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9525"/>
          <a:ext cx="1781176" cy="4572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4</xdr:col>
      <xdr:colOff>352425</xdr:colOff>
      <xdr:row>0</xdr:row>
      <xdr:rowOff>85725</xdr:rowOff>
    </xdr:from>
    <xdr:to>
      <xdr:col>4</xdr:col>
      <xdr:colOff>733425</xdr:colOff>
      <xdr:row>0</xdr:row>
      <xdr:rowOff>361950</xdr:rowOff>
    </xdr:to>
    <xdr:sp macro="" textlink="">
      <xdr:nvSpPr>
        <xdr:cNvPr id="3" name="15 Flecha derecha">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2343150" y="85725"/>
          <a:ext cx="381000"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editAs="absolute">
    <xdr:from>
      <xdr:col>2</xdr:col>
      <xdr:colOff>47625</xdr:colOff>
      <xdr:row>0</xdr:row>
      <xdr:rowOff>85725</xdr:rowOff>
    </xdr:from>
    <xdr:to>
      <xdr:col>4</xdr:col>
      <xdr:colOff>266700</xdr:colOff>
      <xdr:row>0</xdr:row>
      <xdr:rowOff>361950</xdr:rowOff>
    </xdr:to>
    <xdr:sp macro="" textlink="">
      <xdr:nvSpPr>
        <xdr:cNvPr id="6" name="21 Flecha derecha">
          <a:hlinkClick xmlns:r="http://schemas.openxmlformats.org/officeDocument/2006/relationships" r:id="rId2"/>
          <a:extLst>
            <a:ext uri="{FF2B5EF4-FFF2-40B4-BE49-F238E27FC236}">
              <a16:creationId xmlns:a16="http://schemas.microsoft.com/office/drawing/2014/main" id="{00000000-0008-0000-0400-000006000000}"/>
            </a:ext>
          </a:extLst>
        </xdr:cNvPr>
        <xdr:cNvSpPr/>
      </xdr:nvSpPr>
      <xdr:spPr>
        <a:xfrm rot="10800000">
          <a:off x="1876425" y="85725"/>
          <a:ext cx="381000"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editAs="oneCell">
    <xdr:from>
      <xdr:col>18</xdr:col>
      <xdr:colOff>472102</xdr:colOff>
      <xdr:row>0</xdr:row>
      <xdr:rowOff>41415</xdr:rowOff>
    </xdr:from>
    <xdr:to>
      <xdr:col>19</xdr:col>
      <xdr:colOff>241017</xdr:colOff>
      <xdr:row>0</xdr:row>
      <xdr:rowOff>422415</xdr:rowOff>
    </xdr:to>
    <xdr:pic>
      <xdr:nvPicPr>
        <xdr:cNvPr id="10" name="27 Imagen">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549927" y="41415"/>
          <a:ext cx="37851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9525</xdr:rowOff>
    </xdr:from>
    <xdr:to>
      <xdr:col>0</xdr:col>
      <xdr:colOff>1781176</xdr:colOff>
      <xdr:row>1</xdr:row>
      <xdr:rowOff>9525</xdr:rowOff>
    </xdr:to>
    <xdr:pic>
      <xdr:nvPicPr>
        <xdr:cNvPr id="14" name="Imagen 13">
          <a:extLst>
            <a:ext uri="{FF2B5EF4-FFF2-40B4-BE49-F238E27FC236}">
              <a16:creationId xmlns:a16="http://schemas.microsoft.com/office/drawing/2014/main" id="{00000000-0008-0000-0400-00000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9525"/>
          <a:ext cx="1781176" cy="457200"/>
        </a:xfrm>
        <a:prstGeom prst="rect">
          <a:avLst/>
        </a:prstGeom>
      </xdr:spPr>
    </xdr:pic>
    <xdr:clientData/>
  </xdr:twoCellAnchor>
  <xdr:twoCellAnchor>
    <xdr:from>
      <xdr:col>4</xdr:col>
      <xdr:colOff>1276350</xdr:colOff>
      <xdr:row>0</xdr:row>
      <xdr:rowOff>66675</xdr:rowOff>
    </xdr:from>
    <xdr:to>
      <xdr:col>4</xdr:col>
      <xdr:colOff>1276350</xdr:colOff>
      <xdr:row>0</xdr:row>
      <xdr:rowOff>381000</xdr:rowOff>
    </xdr:to>
    <xdr:cxnSp macro="">
      <xdr:nvCxnSpPr>
        <xdr:cNvPr id="7" name="16 Conector recto">
          <a:extLst>
            <a:ext uri="{FF2B5EF4-FFF2-40B4-BE49-F238E27FC236}">
              <a16:creationId xmlns:a16="http://schemas.microsoft.com/office/drawing/2014/main" id="{00000000-0008-0000-0400-000007000000}"/>
            </a:ext>
          </a:extLst>
        </xdr:cNvPr>
        <xdr:cNvCxnSpPr/>
      </xdr:nvCxnSpPr>
      <xdr:spPr>
        <a:xfrm>
          <a:off x="3371850" y="66675"/>
          <a:ext cx="0" cy="314325"/>
        </a:xfrm>
        <a:prstGeom prst="line">
          <a:avLst/>
        </a:prstGeom>
        <a:ln>
          <a:solidFill>
            <a:srgbClr val="9DF2FF"/>
          </a:solidFill>
        </a:ln>
      </xdr:spPr>
      <xdr:style>
        <a:lnRef idx="2">
          <a:schemeClr val="accent5"/>
        </a:lnRef>
        <a:fillRef idx="0">
          <a:schemeClr val="accent5"/>
        </a:fillRef>
        <a:effectRef idx="1">
          <a:schemeClr val="accent5"/>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editAs="absolute">
    <xdr:from>
      <xdr:col>4</xdr:col>
      <xdr:colOff>352425</xdr:colOff>
      <xdr:row>0</xdr:row>
      <xdr:rowOff>85725</xdr:rowOff>
    </xdr:from>
    <xdr:to>
      <xdr:col>4</xdr:col>
      <xdr:colOff>733425</xdr:colOff>
      <xdr:row>0</xdr:row>
      <xdr:rowOff>361950</xdr:rowOff>
    </xdr:to>
    <xdr:sp macro="" textlink="">
      <xdr:nvSpPr>
        <xdr:cNvPr id="20" name="19 Flecha derecha">
          <a:hlinkClick xmlns:r="http://schemas.openxmlformats.org/officeDocument/2006/relationships" r:id="rId1"/>
          <a:extLst>
            <a:ext uri="{FF2B5EF4-FFF2-40B4-BE49-F238E27FC236}">
              <a16:creationId xmlns:a16="http://schemas.microsoft.com/office/drawing/2014/main" id="{00000000-0008-0000-0500-000014000000}"/>
            </a:ext>
          </a:extLst>
        </xdr:cNvPr>
        <xdr:cNvSpPr/>
      </xdr:nvSpPr>
      <xdr:spPr>
        <a:xfrm>
          <a:off x="2343150" y="85725"/>
          <a:ext cx="381000"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editAs="absolute">
    <xdr:from>
      <xdr:col>2</xdr:col>
      <xdr:colOff>57150</xdr:colOff>
      <xdr:row>0</xdr:row>
      <xdr:rowOff>85725</xdr:rowOff>
    </xdr:from>
    <xdr:to>
      <xdr:col>4</xdr:col>
      <xdr:colOff>266700</xdr:colOff>
      <xdr:row>0</xdr:row>
      <xdr:rowOff>361950</xdr:rowOff>
    </xdr:to>
    <xdr:sp macro="" textlink="">
      <xdr:nvSpPr>
        <xdr:cNvPr id="21" name="20 Flecha derecha">
          <a:hlinkClick xmlns:r="http://schemas.openxmlformats.org/officeDocument/2006/relationships" r:id="rId2"/>
          <a:extLst>
            <a:ext uri="{FF2B5EF4-FFF2-40B4-BE49-F238E27FC236}">
              <a16:creationId xmlns:a16="http://schemas.microsoft.com/office/drawing/2014/main" id="{00000000-0008-0000-0500-000015000000}"/>
            </a:ext>
          </a:extLst>
        </xdr:cNvPr>
        <xdr:cNvSpPr/>
      </xdr:nvSpPr>
      <xdr:spPr>
        <a:xfrm rot="10800000">
          <a:off x="1876425" y="85725"/>
          <a:ext cx="381000"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xdr:from>
      <xdr:col>4</xdr:col>
      <xdr:colOff>1295400</xdr:colOff>
      <xdr:row>0</xdr:row>
      <xdr:rowOff>85725</xdr:rowOff>
    </xdr:from>
    <xdr:to>
      <xdr:col>4</xdr:col>
      <xdr:colOff>1295400</xdr:colOff>
      <xdr:row>0</xdr:row>
      <xdr:rowOff>400050</xdr:rowOff>
    </xdr:to>
    <xdr:cxnSp macro="">
      <xdr:nvCxnSpPr>
        <xdr:cNvPr id="13" name="12 Conector recto">
          <a:extLst>
            <a:ext uri="{FF2B5EF4-FFF2-40B4-BE49-F238E27FC236}">
              <a16:creationId xmlns:a16="http://schemas.microsoft.com/office/drawing/2014/main" id="{00000000-0008-0000-0500-00000D000000}"/>
            </a:ext>
          </a:extLst>
        </xdr:cNvPr>
        <xdr:cNvCxnSpPr/>
      </xdr:nvCxnSpPr>
      <xdr:spPr>
        <a:xfrm>
          <a:off x="3267075" y="85725"/>
          <a:ext cx="0" cy="314325"/>
        </a:xfrm>
        <a:prstGeom prst="line">
          <a:avLst/>
        </a:prstGeom>
        <a:ln>
          <a:solidFill>
            <a:srgbClr val="9DF2FF"/>
          </a:solidFill>
        </a:ln>
      </xdr:spPr>
      <xdr:style>
        <a:lnRef idx="2">
          <a:schemeClr val="accent5"/>
        </a:lnRef>
        <a:fillRef idx="0">
          <a:schemeClr val="accent5"/>
        </a:fillRef>
        <a:effectRef idx="1">
          <a:schemeClr val="accent5"/>
        </a:effectRef>
        <a:fontRef idx="minor">
          <a:schemeClr val="tx1"/>
        </a:fontRef>
      </xdr:style>
    </xdr:cxnSp>
    <xdr:clientData/>
  </xdr:twoCellAnchor>
  <xdr:twoCellAnchor editAs="oneCell">
    <xdr:from>
      <xdr:col>0</xdr:col>
      <xdr:colOff>0</xdr:colOff>
      <xdr:row>0</xdr:row>
      <xdr:rowOff>0</xdr:rowOff>
    </xdr:from>
    <xdr:to>
      <xdr:col>1</xdr:col>
      <xdr:colOff>1</xdr:colOff>
      <xdr:row>0</xdr:row>
      <xdr:rowOff>455543</xdr:rowOff>
    </xdr:to>
    <xdr:pic>
      <xdr:nvPicPr>
        <xdr:cNvPr id="11" name="Imagen 10">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781176" cy="457200"/>
        </a:xfrm>
        <a:prstGeom prst="rect">
          <a:avLst/>
        </a:prstGeom>
      </xdr:spPr>
    </xdr:pic>
    <xdr:clientData/>
  </xdr:twoCellAnchor>
  <xdr:twoCellAnchor editAs="oneCell">
    <xdr:from>
      <xdr:col>14</xdr:col>
      <xdr:colOff>679174</xdr:colOff>
      <xdr:row>0</xdr:row>
      <xdr:rowOff>44823</xdr:rowOff>
    </xdr:from>
    <xdr:to>
      <xdr:col>15</xdr:col>
      <xdr:colOff>208381</xdr:colOff>
      <xdr:row>0</xdr:row>
      <xdr:rowOff>425823</xdr:rowOff>
    </xdr:to>
    <xdr:pic>
      <xdr:nvPicPr>
        <xdr:cNvPr id="16" name="27 Imagen">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776174" y="44823"/>
          <a:ext cx="374033"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4</xdr:col>
      <xdr:colOff>352425</xdr:colOff>
      <xdr:row>0</xdr:row>
      <xdr:rowOff>85725</xdr:rowOff>
    </xdr:from>
    <xdr:to>
      <xdr:col>4</xdr:col>
      <xdr:colOff>733425</xdr:colOff>
      <xdr:row>0</xdr:row>
      <xdr:rowOff>361950</xdr:rowOff>
    </xdr:to>
    <xdr:sp macro="" textlink="">
      <xdr:nvSpPr>
        <xdr:cNvPr id="2" name="15 Flecha derecha">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2343150" y="85725"/>
          <a:ext cx="381000"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editAs="absolute">
    <xdr:from>
      <xdr:col>2</xdr:col>
      <xdr:colOff>47625</xdr:colOff>
      <xdr:row>0</xdr:row>
      <xdr:rowOff>85725</xdr:rowOff>
    </xdr:from>
    <xdr:to>
      <xdr:col>4</xdr:col>
      <xdr:colOff>266700</xdr:colOff>
      <xdr:row>0</xdr:row>
      <xdr:rowOff>361950</xdr:rowOff>
    </xdr:to>
    <xdr:sp macro="" textlink="">
      <xdr:nvSpPr>
        <xdr:cNvPr id="3" name="21 Flecha derecha">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rot="10800000">
          <a:off x="1876425" y="85725"/>
          <a:ext cx="381000"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editAs="oneCell">
    <xdr:from>
      <xdr:col>12</xdr:col>
      <xdr:colOff>638175</xdr:colOff>
      <xdr:row>0</xdr:row>
      <xdr:rowOff>47625</xdr:rowOff>
    </xdr:from>
    <xdr:to>
      <xdr:col>13</xdr:col>
      <xdr:colOff>200025</xdr:colOff>
      <xdr:row>0</xdr:row>
      <xdr:rowOff>428625</xdr:rowOff>
    </xdr:to>
    <xdr:pic>
      <xdr:nvPicPr>
        <xdr:cNvPr id="4" name="27 Imagen">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39875" y="47625"/>
          <a:ext cx="380999"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1276350</xdr:colOff>
      <xdr:row>0</xdr:row>
      <xdr:rowOff>66675</xdr:rowOff>
    </xdr:from>
    <xdr:to>
      <xdr:col>4</xdr:col>
      <xdr:colOff>1276350</xdr:colOff>
      <xdr:row>0</xdr:row>
      <xdr:rowOff>381000</xdr:rowOff>
    </xdr:to>
    <xdr:cxnSp macro="">
      <xdr:nvCxnSpPr>
        <xdr:cNvPr id="5" name="16 Conector recto">
          <a:extLst>
            <a:ext uri="{FF2B5EF4-FFF2-40B4-BE49-F238E27FC236}">
              <a16:creationId xmlns:a16="http://schemas.microsoft.com/office/drawing/2014/main" id="{00000000-0008-0000-0600-000005000000}"/>
            </a:ext>
          </a:extLst>
        </xdr:cNvPr>
        <xdr:cNvCxnSpPr/>
      </xdr:nvCxnSpPr>
      <xdr:spPr>
        <a:xfrm>
          <a:off x="3267075" y="66675"/>
          <a:ext cx="0" cy="314325"/>
        </a:xfrm>
        <a:prstGeom prst="line">
          <a:avLst/>
        </a:prstGeom>
        <a:ln>
          <a:solidFill>
            <a:srgbClr val="9DF2FF"/>
          </a:solidFill>
        </a:ln>
      </xdr:spPr>
      <xdr:style>
        <a:lnRef idx="2">
          <a:schemeClr val="accent5"/>
        </a:lnRef>
        <a:fillRef idx="0">
          <a:schemeClr val="accent5"/>
        </a:fillRef>
        <a:effectRef idx="1">
          <a:schemeClr val="accent5"/>
        </a:effectRef>
        <a:fontRef idx="minor">
          <a:schemeClr val="tx1"/>
        </a:fontRef>
      </xdr:style>
    </xdr:cxnSp>
    <xdr:clientData/>
  </xdr:twoCellAnchor>
  <xdr:twoCellAnchor editAs="oneCell">
    <xdr:from>
      <xdr:col>0</xdr:col>
      <xdr:colOff>0</xdr:colOff>
      <xdr:row>0</xdr:row>
      <xdr:rowOff>9525</xdr:rowOff>
    </xdr:from>
    <xdr:to>
      <xdr:col>0</xdr:col>
      <xdr:colOff>1781176</xdr:colOff>
      <xdr:row>1</xdr:row>
      <xdr:rowOff>9525</xdr:rowOff>
    </xdr:to>
    <xdr:pic>
      <xdr:nvPicPr>
        <xdr:cNvPr id="6" name="Imagen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9525"/>
          <a:ext cx="1781176" cy="4572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14</xdr:col>
      <xdr:colOff>762000</xdr:colOff>
      <xdr:row>0</xdr:row>
      <xdr:rowOff>47625</xdr:rowOff>
    </xdr:from>
    <xdr:to>
      <xdr:col>15</xdr:col>
      <xdr:colOff>161925</xdr:colOff>
      <xdr:row>0</xdr:row>
      <xdr:rowOff>428625</xdr:rowOff>
    </xdr:to>
    <xdr:pic>
      <xdr:nvPicPr>
        <xdr:cNvPr id="964687" name="27 Imagen">
          <a:extLst>
            <a:ext uri="{FF2B5EF4-FFF2-40B4-BE49-F238E27FC236}">
              <a16:creationId xmlns:a16="http://schemas.microsoft.com/office/drawing/2014/main" id="{00000000-0008-0000-0700-00004FB80E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15650" y="47625"/>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2</xdr:col>
      <xdr:colOff>28575</xdr:colOff>
      <xdr:row>0</xdr:row>
      <xdr:rowOff>85725</xdr:rowOff>
    </xdr:from>
    <xdr:to>
      <xdr:col>3</xdr:col>
      <xdr:colOff>304800</xdr:colOff>
      <xdr:row>0</xdr:row>
      <xdr:rowOff>361950</xdr:rowOff>
    </xdr:to>
    <xdr:sp macro="" textlink="">
      <xdr:nvSpPr>
        <xdr:cNvPr id="5" name="4 Flecha derecha">
          <a:hlinkClick xmlns:r="http://schemas.openxmlformats.org/officeDocument/2006/relationships" r:id="rId2"/>
          <a:extLst>
            <a:ext uri="{FF2B5EF4-FFF2-40B4-BE49-F238E27FC236}">
              <a16:creationId xmlns:a16="http://schemas.microsoft.com/office/drawing/2014/main" id="{00000000-0008-0000-0700-000005000000}"/>
            </a:ext>
          </a:extLst>
        </xdr:cNvPr>
        <xdr:cNvSpPr/>
      </xdr:nvSpPr>
      <xdr:spPr>
        <a:xfrm rot="10800000">
          <a:off x="1847850" y="85725"/>
          <a:ext cx="381000"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editAs="absolute">
    <xdr:from>
      <xdr:col>4</xdr:col>
      <xdr:colOff>9525</xdr:colOff>
      <xdr:row>0</xdr:row>
      <xdr:rowOff>85725</xdr:rowOff>
    </xdr:from>
    <xdr:to>
      <xdr:col>4</xdr:col>
      <xdr:colOff>390525</xdr:colOff>
      <xdr:row>0</xdr:row>
      <xdr:rowOff>361950</xdr:rowOff>
    </xdr:to>
    <xdr:sp macro="" textlink="">
      <xdr:nvSpPr>
        <xdr:cNvPr id="6" name="5 Flecha derecha">
          <a:hlinkClick xmlns:r="http://schemas.openxmlformats.org/officeDocument/2006/relationships" r:id="rId3"/>
          <a:extLst>
            <a:ext uri="{FF2B5EF4-FFF2-40B4-BE49-F238E27FC236}">
              <a16:creationId xmlns:a16="http://schemas.microsoft.com/office/drawing/2014/main" id="{00000000-0008-0000-0700-000006000000}"/>
            </a:ext>
          </a:extLst>
        </xdr:cNvPr>
        <xdr:cNvSpPr/>
      </xdr:nvSpPr>
      <xdr:spPr>
        <a:xfrm>
          <a:off x="2314575" y="85725"/>
          <a:ext cx="381000"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xdr:from>
      <xdr:col>4</xdr:col>
      <xdr:colOff>942975</xdr:colOff>
      <xdr:row>0</xdr:row>
      <xdr:rowOff>95250</xdr:rowOff>
    </xdr:from>
    <xdr:to>
      <xdr:col>4</xdr:col>
      <xdr:colOff>942975</xdr:colOff>
      <xdr:row>0</xdr:row>
      <xdr:rowOff>409575</xdr:rowOff>
    </xdr:to>
    <xdr:cxnSp macro="">
      <xdr:nvCxnSpPr>
        <xdr:cNvPr id="7" name="6 Conector recto">
          <a:extLst>
            <a:ext uri="{FF2B5EF4-FFF2-40B4-BE49-F238E27FC236}">
              <a16:creationId xmlns:a16="http://schemas.microsoft.com/office/drawing/2014/main" id="{00000000-0008-0000-0700-000007000000}"/>
            </a:ext>
          </a:extLst>
        </xdr:cNvPr>
        <xdr:cNvCxnSpPr/>
      </xdr:nvCxnSpPr>
      <xdr:spPr>
        <a:xfrm>
          <a:off x="3228975" y="95250"/>
          <a:ext cx="0" cy="314325"/>
        </a:xfrm>
        <a:prstGeom prst="line">
          <a:avLst/>
        </a:prstGeom>
        <a:ln>
          <a:solidFill>
            <a:srgbClr val="9DF2FF"/>
          </a:solidFill>
        </a:ln>
      </xdr:spPr>
      <xdr:style>
        <a:lnRef idx="2">
          <a:schemeClr val="accent5"/>
        </a:lnRef>
        <a:fillRef idx="0">
          <a:schemeClr val="accent5"/>
        </a:fillRef>
        <a:effectRef idx="1">
          <a:schemeClr val="accent5"/>
        </a:effectRef>
        <a:fontRef idx="minor">
          <a:schemeClr val="tx1"/>
        </a:fontRef>
      </xdr:style>
    </xdr:cxnSp>
    <xdr:clientData/>
  </xdr:twoCellAnchor>
  <xdr:twoCellAnchor editAs="oneCell">
    <xdr:from>
      <xdr:col>4</xdr:col>
      <xdr:colOff>1257300</xdr:colOff>
      <xdr:row>8</xdr:row>
      <xdr:rowOff>0</xdr:rowOff>
    </xdr:from>
    <xdr:to>
      <xdr:col>4</xdr:col>
      <xdr:colOff>1257300</xdr:colOff>
      <xdr:row>8</xdr:row>
      <xdr:rowOff>85725</xdr:rowOff>
    </xdr:to>
    <xdr:pic>
      <xdr:nvPicPr>
        <xdr:cNvPr id="964691" name="6 Imagen" descr="D:\Documents and Settings\enotario\Configuración local\Temp\Temporary Internet Files\Content.IE5\QQXMQY3R\MC900442072[1].wmf">
          <a:hlinkClick xmlns:r="http://schemas.openxmlformats.org/officeDocument/2006/relationships" r:id="rId4"/>
          <a:extLst>
            <a:ext uri="{FF2B5EF4-FFF2-40B4-BE49-F238E27FC236}">
              <a16:creationId xmlns:a16="http://schemas.microsoft.com/office/drawing/2014/main" id="{00000000-0008-0000-0700-000053B80E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543300" y="17526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1257300</xdr:colOff>
      <xdr:row>16</xdr:row>
      <xdr:rowOff>0</xdr:rowOff>
    </xdr:from>
    <xdr:to>
      <xdr:col>4</xdr:col>
      <xdr:colOff>1257300</xdr:colOff>
      <xdr:row>16</xdr:row>
      <xdr:rowOff>85725</xdr:rowOff>
    </xdr:to>
    <xdr:pic>
      <xdr:nvPicPr>
        <xdr:cNvPr id="964692" name="6 Imagen" descr="D:\Documents and Settings\enotario\Configuración local\Temp\Temporary Internet Files\Content.IE5\QQXMQY3R\MC900442072[1].wmf">
          <a:hlinkClick xmlns:r="http://schemas.openxmlformats.org/officeDocument/2006/relationships" r:id="rId4"/>
          <a:extLst>
            <a:ext uri="{FF2B5EF4-FFF2-40B4-BE49-F238E27FC236}">
              <a16:creationId xmlns:a16="http://schemas.microsoft.com/office/drawing/2014/main" id="{00000000-0008-0000-0700-000054B80E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543300" y="405765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xdr:colOff>
      <xdr:row>0</xdr:row>
      <xdr:rowOff>455543</xdr:rowOff>
    </xdr:to>
    <xdr:pic>
      <xdr:nvPicPr>
        <xdr:cNvPr id="12" name="Imagen 11">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0" y="0"/>
          <a:ext cx="1781176" cy="4572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absolute">
    <xdr:from>
      <xdr:col>2</xdr:col>
      <xdr:colOff>66675</xdr:colOff>
      <xdr:row>0</xdr:row>
      <xdr:rowOff>85725</xdr:rowOff>
    </xdr:from>
    <xdr:to>
      <xdr:col>4</xdr:col>
      <xdr:colOff>245579</xdr:colOff>
      <xdr:row>0</xdr:row>
      <xdr:rowOff>361950</xdr:rowOff>
    </xdr:to>
    <xdr:sp macro="" textlink="">
      <xdr:nvSpPr>
        <xdr:cNvPr id="2" name="9 Flecha derecha">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rot="10800000">
          <a:off x="1914525" y="85725"/>
          <a:ext cx="378929"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editAs="absolute">
    <xdr:from>
      <xdr:col>4</xdr:col>
      <xdr:colOff>331304</xdr:colOff>
      <xdr:row>0</xdr:row>
      <xdr:rowOff>85725</xdr:rowOff>
    </xdr:from>
    <xdr:to>
      <xdr:col>4</xdr:col>
      <xdr:colOff>712304</xdr:colOff>
      <xdr:row>0</xdr:row>
      <xdr:rowOff>361950</xdr:rowOff>
    </xdr:to>
    <xdr:sp macro="" textlink="">
      <xdr:nvSpPr>
        <xdr:cNvPr id="3" name="11 Flecha derecha">
          <a:hlinkClick xmlns:r="http://schemas.openxmlformats.org/officeDocument/2006/relationships" r:id="rId2"/>
          <a:extLst>
            <a:ext uri="{FF2B5EF4-FFF2-40B4-BE49-F238E27FC236}">
              <a16:creationId xmlns:a16="http://schemas.microsoft.com/office/drawing/2014/main" id="{00000000-0008-0000-0800-000003000000}"/>
            </a:ext>
          </a:extLst>
        </xdr:cNvPr>
        <xdr:cNvSpPr/>
      </xdr:nvSpPr>
      <xdr:spPr>
        <a:xfrm>
          <a:off x="2379179" y="85725"/>
          <a:ext cx="381000" cy="276225"/>
        </a:xfrm>
        <a:prstGeom prst="rightArrow">
          <a:avLst/>
        </a:prstGeom>
        <a:solidFill>
          <a:srgbClr val="0099B5"/>
        </a:solidFill>
        <a:ln>
          <a:solidFill>
            <a:srgbClr val="CC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editAs="oneCell">
    <xdr:from>
      <xdr:col>10</xdr:col>
      <xdr:colOff>309562</xdr:colOff>
      <xdr:row>0</xdr:row>
      <xdr:rowOff>38100</xdr:rowOff>
    </xdr:from>
    <xdr:to>
      <xdr:col>12</xdr:col>
      <xdr:colOff>76200</xdr:colOff>
      <xdr:row>0</xdr:row>
      <xdr:rowOff>419100</xdr:rowOff>
    </xdr:to>
    <xdr:pic>
      <xdr:nvPicPr>
        <xdr:cNvPr id="4" name="27 Imagen">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549187" y="38100"/>
          <a:ext cx="385763"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1257300</xdr:colOff>
      <xdr:row>24</xdr:row>
      <xdr:rowOff>0</xdr:rowOff>
    </xdr:from>
    <xdr:to>
      <xdr:col>4</xdr:col>
      <xdr:colOff>1257300</xdr:colOff>
      <xdr:row>24</xdr:row>
      <xdr:rowOff>89866</xdr:rowOff>
    </xdr:to>
    <xdr:pic>
      <xdr:nvPicPr>
        <xdr:cNvPr id="9" name="6 Imagen" descr="D:\Documents and Settings\enotario\Configuración local\Temp\Temporary Internet Files\Content.IE5\QQXMQY3R\MC900442072[1].wmf">
          <a:hlinkClick xmlns:r="http://schemas.openxmlformats.org/officeDocument/2006/relationships" r:id="rId4"/>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409950" y="5248275"/>
          <a:ext cx="0" cy="85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1085850</xdr:colOff>
      <xdr:row>0</xdr:row>
      <xdr:rowOff>104775</xdr:rowOff>
    </xdr:from>
    <xdr:to>
      <xdr:col>4</xdr:col>
      <xdr:colOff>1085850</xdr:colOff>
      <xdr:row>0</xdr:row>
      <xdr:rowOff>419100</xdr:rowOff>
    </xdr:to>
    <xdr:cxnSp macro="">
      <xdr:nvCxnSpPr>
        <xdr:cNvPr id="11" name="12 Conector recto">
          <a:extLst>
            <a:ext uri="{FF2B5EF4-FFF2-40B4-BE49-F238E27FC236}">
              <a16:creationId xmlns:a16="http://schemas.microsoft.com/office/drawing/2014/main" id="{00000000-0008-0000-0800-00000B000000}"/>
            </a:ext>
          </a:extLst>
        </xdr:cNvPr>
        <xdr:cNvCxnSpPr/>
      </xdr:nvCxnSpPr>
      <xdr:spPr>
        <a:xfrm>
          <a:off x="3238500" y="104775"/>
          <a:ext cx="0" cy="314325"/>
        </a:xfrm>
        <a:prstGeom prst="line">
          <a:avLst/>
        </a:prstGeom>
        <a:ln>
          <a:solidFill>
            <a:srgbClr val="9DF2FF"/>
          </a:solidFill>
        </a:ln>
      </xdr:spPr>
      <xdr:style>
        <a:lnRef idx="2">
          <a:schemeClr val="accent5"/>
        </a:lnRef>
        <a:fillRef idx="0">
          <a:schemeClr val="accent5"/>
        </a:fillRef>
        <a:effectRef idx="1">
          <a:schemeClr val="accent5"/>
        </a:effectRef>
        <a:fontRef idx="minor">
          <a:schemeClr val="tx1"/>
        </a:fontRef>
      </xdr:style>
    </xdr:cxnSp>
    <xdr:clientData/>
  </xdr:twoCellAnchor>
  <xdr:oneCellAnchor>
    <xdr:from>
      <xdr:col>5</xdr:col>
      <xdr:colOff>1257300</xdr:colOff>
      <xdr:row>71</xdr:row>
      <xdr:rowOff>0</xdr:rowOff>
    </xdr:from>
    <xdr:ext cx="0" cy="85725"/>
    <xdr:pic>
      <xdr:nvPicPr>
        <xdr:cNvPr id="12" name="6 Imagen" descr="D:\Documents and Settings\enotario\Configuración local\Temp\Temporary Internet Files\Content.IE5\QQXMQY3R\MC900442072[1].wmf">
          <a:hlinkClick xmlns:r="http://schemas.openxmlformats.org/officeDocument/2006/relationships" r:id="rId4"/>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409950" y="1216342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1257300</xdr:colOff>
      <xdr:row>71</xdr:row>
      <xdr:rowOff>0</xdr:rowOff>
    </xdr:from>
    <xdr:ext cx="0" cy="85725"/>
    <xdr:pic>
      <xdr:nvPicPr>
        <xdr:cNvPr id="13" name="6 Imagen" descr="D:\Documents and Settings\enotario\Configuración local\Temp\Temporary Internet Files\Content.IE5\QQXMQY3R\MC900442072[1].wmf">
          <a:hlinkClick xmlns:r="http://schemas.openxmlformats.org/officeDocument/2006/relationships" r:id="rId4"/>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409950" y="1216342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0</xdr:colOff>
      <xdr:row>0</xdr:row>
      <xdr:rowOff>0</xdr:rowOff>
    </xdr:from>
    <xdr:to>
      <xdr:col>0</xdr:col>
      <xdr:colOff>1781176</xdr:colOff>
      <xdr:row>1</xdr:row>
      <xdr:rowOff>3105</xdr:rowOff>
    </xdr:to>
    <xdr:pic>
      <xdr:nvPicPr>
        <xdr:cNvPr id="14" name="Imagen 13">
          <a:extLst>
            <a:ext uri="{FF2B5EF4-FFF2-40B4-BE49-F238E27FC236}">
              <a16:creationId xmlns:a16="http://schemas.microsoft.com/office/drawing/2014/main" id="{00000000-0008-0000-0800-00000E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0" y="0"/>
          <a:ext cx="1781176" cy="455543"/>
        </a:xfrm>
        <a:prstGeom prst="rect">
          <a:avLst/>
        </a:prstGeom>
      </xdr:spPr>
    </xdr:pic>
    <xdr:clientData/>
  </xdr:twoCellAnchor>
  <xdr:oneCellAnchor>
    <xdr:from>
      <xdr:col>4</xdr:col>
      <xdr:colOff>1257300</xdr:colOff>
      <xdr:row>100</xdr:row>
      <xdr:rowOff>0</xdr:rowOff>
    </xdr:from>
    <xdr:ext cx="0" cy="89866"/>
    <xdr:pic>
      <xdr:nvPicPr>
        <xdr:cNvPr id="17" name="6 Imagen" descr="D:\Documents and Settings\enotario\Configuración local\Temp\Temporary Internet Files\Content.IE5\QQXMQY3R\MC900442072[1].wmf">
          <a:hlinkClick xmlns:r="http://schemas.openxmlformats.org/officeDocument/2006/relationships" r:id="rId4"/>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162550" y="22117050"/>
          <a:ext cx="0" cy="898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1257300</xdr:colOff>
      <xdr:row>71</xdr:row>
      <xdr:rowOff>0</xdr:rowOff>
    </xdr:from>
    <xdr:ext cx="0" cy="85725"/>
    <xdr:pic>
      <xdr:nvPicPr>
        <xdr:cNvPr id="15" name="6 Imagen" descr="D:\Documents and Settings\enotario\Configuración local\Temp\Temporary Internet Files\Content.IE5\QQXMQY3R\MC900442072[1].wmf">
          <a:hlinkClick xmlns:r="http://schemas.openxmlformats.org/officeDocument/2006/relationships" r:id="rId4"/>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019675" y="1183005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1257300</xdr:colOff>
      <xdr:row>71</xdr:row>
      <xdr:rowOff>0</xdr:rowOff>
    </xdr:from>
    <xdr:ext cx="0" cy="85725"/>
    <xdr:pic>
      <xdr:nvPicPr>
        <xdr:cNvPr id="16" name="6 Imagen" descr="D:\Documents and Settings\enotario\Configuración local\Temp\Temporary Internet Files\Content.IE5\QQXMQY3R\MC900442072[1].wmf">
          <a:hlinkClick xmlns:r="http://schemas.openxmlformats.org/officeDocument/2006/relationships" r:id="rId4"/>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019675" y="1183005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91440" tIns="45720" rIns="91440" bIns="4572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91440" tIns="45720" rIns="91440" bIns="4572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iteco.gob.es/es/cambio-climatico/temas/mitigacion-politicas-y-medidas/instruccionescalculadorahc_tcm30-485627.pdf"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hyperlink" Target="http://gdo.cnmc.es/CNE/resumenGdo.do?anio=2015" TargetMode="External"/><Relationship Id="rId13" Type="http://schemas.openxmlformats.org/officeDocument/2006/relationships/hyperlink" Target="https://www.ipcc.ch/site/assets/uploads/2018/02/WG1AR5_Chapter08_FINAL.pdf" TargetMode="External"/><Relationship Id="rId18" Type="http://schemas.openxmlformats.org/officeDocument/2006/relationships/hyperlink" Target="https://www.eea.europa.eu/publications/emep-eea-guidebook-2019/part-b-sectoral-guidance-chapters/1-energy/1-a-combustion/1-a-3-b-i/view" TargetMode="External"/><Relationship Id="rId26" Type="http://schemas.openxmlformats.org/officeDocument/2006/relationships/printerSettings" Target="../printerSettings/printerSettings11.bin"/><Relationship Id="rId3" Type="http://schemas.openxmlformats.org/officeDocument/2006/relationships/hyperlink" Target="http://gdo.cnmc.es/CNE/resumenGdo.do?anio=2015" TargetMode="External"/><Relationship Id="rId21" Type="http://schemas.openxmlformats.org/officeDocument/2006/relationships/hyperlink" Target="https://www.miteco.gob.es/es/calidad-y-evaluacion-ambiental/temas/sistema-espanol-de-inventario-sei-/default.aspx" TargetMode="External"/><Relationship Id="rId7" Type="http://schemas.openxmlformats.org/officeDocument/2006/relationships/hyperlink" Target="http://gdo.cnmc.es/CNE/resumenGdo.do?anio=2017" TargetMode="External"/><Relationship Id="rId12" Type="http://schemas.openxmlformats.org/officeDocument/2006/relationships/hyperlink" Target="https://www.ipcc.ch/site/assets/uploads/2018/02/WG1AR5_Chapter08_FINAL.pdf" TargetMode="External"/><Relationship Id="rId17" Type="http://schemas.openxmlformats.org/officeDocument/2006/relationships/hyperlink" Target="https://www.miteco.gob.es/es/calidad-y-evaluacion-ambiental/temas/sistema-espanol-de-inventario-sei-/default.aspx" TargetMode="External"/><Relationship Id="rId25" Type="http://schemas.openxmlformats.org/officeDocument/2006/relationships/hyperlink" Target="https://www.boe.es/buscar/doc.php?id=BOE-A-2015-6563" TargetMode="External"/><Relationship Id="rId2" Type="http://schemas.openxmlformats.org/officeDocument/2006/relationships/hyperlink" Target="http://gdo.cnmc.es/CNE/resumenGdo.do?anio=2015" TargetMode="External"/><Relationship Id="rId16" Type="http://schemas.openxmlformats.org/officeDocument/2006/relationships/hyperlink" Target="https://www.boe.es/buscar/doc.php?id=BOE-A-2015-6563" TargetMode="External"/><Relationship Id="rId20" Type="http://schemas.openxmlformats.org/officeDocument/2006/relationships/hyperlink" Target="https://www.boe.es/buscar/act.php?id=BOE-A-2006-2779" TargetMode="External"/><Relationship Id="rId1" Type="http://schemas.openxmlformats.org/officeDocument/2006/relationships/hyperlink" Target="http://gdo.cnmc.es/CNE/resumenGdo.do?anio=2015" TargetMode="External"/><Relationship Id="rId6" Type="http://schemas.openxmlformats.org/officeDocument/2006/relationships/hyperlink" Target="http://gdo.cnmc.es/CNE/resumenGdo.do?anio=2015" TargetMode="External"/><Relationship Id="rId11" Type="http://schemas.openxmlformats.org/officeDocument/2006/relationships/hyperlink" Target="https://gdo.cnmc.es/CNE/resumenGdo.do?anio=2021" TargetMode="External"/><Relationship Id="rId24" Type="http://schemas.openxmlformats.org/officeDocument/2006/relationships/hyperlink" Target="https://www.miteco.gob.es/es/calidad-y-evaluacion-ambiental/temas/sistema-espanol-de-inventario-sei-/default.aspx" TargetMode="External"/><Relationship Id="rId5" Type="http://schemas.openxmlformats.org/officeDocument/2006/relationships/hyperlink" Target="http://gdo.cnmc.es/CNE/resumenGdo.do?anio=2015" TargetMode="External"/><Relationship Id="rId15" Type="http://schemas.openxmlformats.org/officeDocument/2006/relationships/hyperlink" Target="https://www.boe.es/buscar/act.php?id=BOE-A-2006-2779" TargetMode="External"/><Relationship Id="rId23" Type="http://schemas.openxmlformats.org/officeDocument/2006/relationships/hyperlink" Target="https://www.miteco.gob.es/es/calidad-y-evaluacion-ambiental/temas/sistema-espanol-de-inventario-sei-/default.aspx" TargetMode="External"/><Relationship Id="rId10" Type="http://schemas.openxmlformats.org/officeDocument/2006/relationships/hyperlink" Target="https://gdo.cnmc.es/CNE/resumenGdo.do?anio=2021" TargetMode="External"/><Relationship Id="rId19" Type="http://schemas.openxmlformats.org/officeDocument/2006/relationships/hyperlink" Target="https://www.miteco.gob.es/es/calidad-y-evaluacion-ambiental/temas/sistema-espanol-de-inventario-sei-/default.aspx" TargetMode="External"/><Relationship Id="rId4" Type="http://schemas.openxmlformats.org/officeDocument/2006/relationships/hyperlink" Target="http://gdo.cnmc.es/CNE/resumenGdo.do?anio=2017" TargetMode="External"/><Relationship Id="rId9" Type="http://schemas.openxmlformats.org/officeDocument/2006/relationships/hyperlink" Target="https://gdo.cnmc.es/CNE/resumenGdo.do?anio=2019" TargetMode="External"/><Relationship Id="rId14" Type="http://schemas.openxmlformats.org/officeDocument/2006/relationships/hyperlink" Target="https://www.miteco.gob.es/es/calidad-y-evaluacion-ambiental/temas/sistema-espanol-de-inventario-sei-/default.aspx" TargetMode="External"/><Relationship Id="rId22" Type="http://schemas.openxmlformats.org/officeDocument/2006/relationships/hyperlink" Target="https://www.boe.es/buscar/doc.php?id=BOE-A-2015-6563" TargetMode="External"/><Relationship Id="rId27"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miteco.gob.es/es/calidad-y-evaluacion-ambiental/temas/sistema-espanol-de-inventario-sei-/08060708-maquinaria-movil_tcm30-456063.pdf" TargetMode="External"/><Relationship Id="rId2" Type="http://schemas.openxmlformats.org/officeDocument/2006/relationships/hyperlink" Target="https://energia.gob.es/es-es/Servicios/Paginas/consultasdecarburantes.aspx" TargetMode="External"/><Relationship Id="rId1" Type="http://schemas.openxmlformats.org/officeDocument/2006/relationships/hyperlink" Target="https://unece.org/classification-and-definition-vehicles"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s://unece.org/classification-and-definition-vehicles"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ipcc.ch/site/assets/uploads/2018/02/WG1AR5_Chapter08_FINAL.pdf" TargetMode="External"/><Relationship Id="rId1" Type="http://schemas.openxmlformats.org/officeDocument/2006/relationships/hyperlink" Target="https://www.ipcc.ch/site/assets/uploads/2018/02/WG1AR5_Chapter08_FINAL.pdf"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gdo.cnmc.es/CNE/resumenGdo.do?anio" TargetMode="External"/><Relationship Id="rId1" Type="http://schemas.openxmlformats.org/officeDocument/2006/relationships/hyperlink" Target="https://gdo.cnmc.es/CNE/resumenGdo.do?anio"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53"/>
  <sheetViews>
    <sheetView showGridLines="0" showRowColHeaders="0" tabSelected="1" zoomScaleNormal="100" zoomScaleSheetLayoutView="100" workbookViewId="0"/>
  </sheetViews>
  <sheetFormatPr baseColWidth="10" defaultColWidth="11.42578125" defaultRowHeight="16.5" x14ac:dyDescent="0.3"/>
  <cols>
    <col min="1" max="1" width="7.5703125" style="12" customWidth="1"/>
    <col min="2" max="2" width="5.140625" style="12" customWidth="1"/>
    <col min="3" max="3" width="3.42578125" style="12" customWidth="1"/>
    <col min="4" max="4" width="3.7109375" style="12" customWidth="1"/>
    <col min="5" max="5" width="11.42578125" style="12"/>
    <col min="6" max="6" width="39.140625" style="12" customWidth="1"/>
    <col min="7" max="8" width="3.7109375" style="12" customWidth="1"/>
    <col min="9" max="9" width="32.140625" style="12" customWidth="1"/>
    <col min="10" max="10" width="3.7109375" style="12" customWidth="1"/>
    <col min="11" max="11" width="6.42578125" style="12" customWidth="1"/>
    <col min="12" max="12" width="3.42578125" style="12" customWidth="1"/>
    <col min="13" max="13" width="10.7109375" style="12" customWidth="1"/>
    <col min="14" max="14" width="3.7109375" style="12" customWidth="1"/>
    <col min="15" max="16384" width="11.42578125" style="12"/>
  </cols>
  <sheetData>
    <row r="2" spans="1:13" ht="21.75" customHeight="1" x14ac:dyDescent="0.3">
      <c r="I2" s="76"/>
    </row>
    <row r="3" spans="1:13" s="33" customFormat="1" ht="22.5" customHeight="1" x14ac:dyDescent="0.3">
      <c r="A3" s="12"/>
      <c r="B3" s="12"/>
      <c r="C3" s="12"/>
      <c r="D3" s="12"/>
      <c r="E3" s="12"/>
      <c r="F3" s="12"/>
      <c r="G3" s="12"/>
      <c r="H3" s="12"/>
      <c r="I3" s="12"/>
      <c r="J3" s="12"/>
      <c r="K3" s="12"/>
      <c r="L3" s="12"/>
      <c r="M3" s="12"/>
    </row>
    <row r="4" spans="1:13" ht="22.5" customHeight="1" x14ac:dyDescent="0.3">
      <c r="D4" s="957" t="s">
        <v>1465</v>
      </c>
      <c r="E4" s="957"/>
      <c r="F4" s="957"/>
      <c r="G4" s="957"/>
      <c r="H4" s="957"/>
      <c r="I4" s="957"/>
      <c r="J4" s="957"/>
      <c r="L4" s="34"/>
    </row>
    <row r="5" spans="1:13" ht="16.5" customHeight="1" x14ac:dyDescent="0.3">
      <c r="D5" s="957"/>
      <c r="E5" s="957"/>
      <c r="F5" s="957"/>
      <c r="G5" s="957"/>
      <c r="H5" s="957"/>
      <c r="I5" s="957"/>
      <c r="J5" s="957"/>
      <c r="L5" s="34"/>
      <c r="M5" s="34"/>
    </row>
    <row r="6" spans="1:13" ht="16.5" customHeight="1" x14ac:dyDescent="0.3">
      <c r="D6" s="957"/>
      <c r="E6" s="957"/>
      <c r="F6" s="957"/>
      <c r="G6" s="957"/>
      <c r="H6" s="957"/>
      <c r="I6" s="957"/>
      <c r="J6" s="957"/>
      <c r="L6" s="34"/>
      <c r="M6" s="34"/>
    </row>
    <row r="7" spans="1:13" s="33" customFormat="1" ht="20.25" customHeight="1" x14ac:dyDescent="0.3">
      <c r="A7" s="34"/>
      <c r="B7" s="34"/>
      <c r="C7" s="34"/>
      <c r="D7" s="957"/>
      <c r="E7" s="957"/>
      <c r="F7" s="957"/>
      <c r="G7" s="957"/>
      <c r="H7" s="957"/>
      <c r="I7" s="957"/>
      <c r="J7" s="957"/>
      <c r="K7" s="12"/>
      <c r="L7" s="34"/>
      <c r="M7" s="34"/>
    </row>
    <row r="8" spans="1:13" s="33" customFormat="1" ht="7.5" customHeight="1" x14ac:dyDescent="0.25">
      <c r="A8" s="34"/>
      <c r="B8" s="34"/>
      <c r="C8" s="34"/>
      <c r="D8" s="34"/>
      <c r="E8" s="34"/>
      <c r="F8" s="34"/>
      <c r="G8" s="34"/>
      <c r="H8" s="34"/>
      <c r="I8" s="34"/>
      <c r="J8" s="34"/>
      <c r="K8" s="34"/>
      <c r="L8" s="34"/>
      <c r="M8" s="34"/>
    </row>
    <row r="9" spans="1:13" s="33" customFormat="1" ht="45" customHeight="1" x14ac:dyDescent="0.25">
      <c r="A9" s="34"/>
      <c r="B9" s="34"/>
      <c r="C9" s="34"/>
      <c r="D9" s="34"/>
      <c r="E9" s="958" t="s">
        <v>1410</v>
      </c>
      <c r="F9" s="958"/>
      <c r="G9" s="958"/>
      <c r="H9" s="958"/>
      <c r="I9" s="958"/>
      <c r="J9" s="34"/>
      <c r="K9" s="34"/>
      <c r="L9" s="34"/>
      <c r="M9" s="34"/>
    </row>
    <row r="10" spans="1:13" ht="28.5" customHeight="1" x14ac:dyDescent="0.3">
      <c r="B10" s="959"/>
      <c r="C10" s="959"/>
      <c r="D10" s="959"/>
      <c r="E10" s="959"/>
      <c r="F10" s="959"/>
      <c r="G10" s="959"/>
      <c r="H10" s="959"/>
      <c r="I10" s="959"/>
      <c r="J10" s="959"/>
      <c r="K10" s="959"/>
      <c r="L10" s="959"/>
      <c r="M10" s="959"/>
    </row>
    <row r="11" spans="1:13" ht="8.25" customHeight="1" x14ac:dyDescent="0.3"/>
    <row r="12" spans="1:13" s="36" customFormat="1" ht="18.75" x14ac:dyDescent="0.3">
      <c r="C12" s="954" t="s">
        <v>38</v>
      </c>
      <c r="D12" s="954"/>
      <c r="E12" s="953" t="s">
        <v>4</v>
      </c>
      <c r="F12" s="953"/>
      <c r="G12" s="953"/>
      <c r="H12" s="953"/>
      <c r="I12" s="953"/>
      <c r="J12" s="953"/>
      <c r="K12" s="12"/>
      <c r="L12" s="12"/>
    </row>
    <row r="13" spans="1:13" s="36" customFormat="1" ht="7.5" customHeight="1" x14ac:dyDescent="0.3">
      <c r="B13" s="37"/>
      <c r="C13" s="37"/>
      <c r="D13" s="37"/>
      <c r="E13" s="38"/>
      <c r="F13" s="37"/>
      <c r="K13" s="12"/>
      <c r="L13" s="12"/>
    </row>
    <row r="14" spans="1:13" s="36" customFormat="1" ht="18.75" x14ac:dyDescent="0.3">
      <c r="B14" s="39"/>
      <c r="C14" s="954">
        <v>2</v>
      </c>
      <c r="D14" s="954"/>
      <c r="E14" s="953" t="s">
        <v>1050</v>
      </c>
      <c r="F14" s="953"/>
      <c r="G14" s="953"/>
      <c r="H14" s="953"/>
      <c r="I14" s="953"/>
      <c r="J14" s="953"/>
      <c r="K14" s="12"/>
      <c r="L14" s="12"/>
    </row>
    <row r="15" spans="1:13" s="36" customFormat="1" ht="7.5" customHeight="1" x14ac:dyDescent="0.3">
      <c r="B15" s="39"/>
      <c r="C15" s="39"/>
      <c r="D15" s="37"/>
      <c r="E15" s="38"/>
      <c r="F15" s="37"/>
      <c r="K15" s="12"/>
      <c r="L15" s="12"/>
    </row>
    <row r="16" spans="1:13" s="603" customFormat="1" ht="25.5" customHeight="1" x14ac:dyDescent="0.3">
      <c r="B16" s="604" t="s">
        <v>1155</v>
      </c>
      <c r="K16" s="12"/>
    </row>
    <row r="17" spans="2:19" ht="8.25" customHeight="1" x14ac:dyDescent="0.3"/>
    <row r="18" spans="2:19" s="36" customFormat="1" ht="18.75" x14ac:dyDescent="0.3">
      <c r="B18" s="39"/>
      <c r="C18" s="954">
        <v>3</v>
      </c>
      <c r="D18" s="954"/>
      <c r="E18" s="953" t="s">
        <v>1598</v>
      </c>
      <c r="F18" s="953"/>
      <c r="G18" s="953"/>
      <c r="H18" s="953"/>
      <c r="I18" s="953"/>
      <c r="J18" s="953"/>
      <c r="K18" s="12"/>
      <c r="L18" s="12"/>
      <c r="Q18" s="12"/>
      <c r="R18" s="12"/>
      <c r="S18" s="12"/>
    </row>
    <row r="19" spans="2:19" s="36" customFormat="1" ht="7.5" customHeight="1" x14ac:dyDescent="0.3">
      <c r="B19" s="39"/>
      <c r="C19" s="39"/>
      <c r="D19" s="37"/>
      <c r="E19" s="38"/>
      <c r="F19" s="37"/>
      <c r="K19" s="12"/>
      <c r="L19" s="12"/>
      <c r="Q19" s="12"/>
      <c r="R19" s="12"/>
      <c r="S19" s="12"/>
    </row>
    <row r="20" spans="2:19" s="36" customFormat="1" ht="18.75" x14ac:dyDescent="0.3">
      <c r="B20" s="39"/>
      <c r="C20" s="954">
        <v>4</v>
      </c>
      <c r="D20" s="954"/>
      <c r="E20" s="953" t="s">
        <v>1599</v>
      </c>
      <c r="F20" s="953"/>
      <c r="G20" s="953"/>
      <c r="H20" s="953"/>
      <c r="I20" s="953"/>
      <c r="J20" s="953"/>
      <c r="K20" s="12"/>
      <c r="L20" s="12"/>
    </row>
    <row r="21" spans="2:19" s="36" customFormat="1" ht="7.5" customHeight="1" x14ac:dyDescent="0.3">
      <c r="B21" s="39"/>
      <c r="C21" s="39"/>
      <c r="D21" s="37"/>
      <c r="E21" s="38"/>
      <c r="F21" s="37"/>
      <c r="K21" s="12"/>
      <c r="L21" s="12"/>
    </row>
    <row r="22" spans="2:19" s="36" customFormat="1" ht="18.75" x14ac:dyDescent="0.3">
      <c r="B22" s="39"/>
      <c r="C22" s="954">
        <v>5</v>
      </c>
      <c r="D22" s="954"/>
      <c r="E22" s="953" t="s">
        <v>735</v>
      </c>
      <c r="F22" s="953"/>
      <c r="G22" s="953"/>
      <c r="H22" s="953"/>
      <c r="I22" s="953"/>
      <c r="J22" s="953"/>
      <c r="K22" s="12"/>
      <c r="L22" s="12"/>
    </row>
    <row r="23" spans="2:19" s="36" customFormat="1" ht="7.5" customHeight="1" x14ac:dyDescent="0.3">
      <c r="B23" s="39"/>
      <c r="C23" s="39"/>
      <c r="D23" s="37"/>
      <c r="E23" s="38"/>
      <c r="F23" s="37"/>
      <c r="K23" s="12"/>
      <c r="L23" s="12"/>
    </row>
    <row r="24" spans="2:19" s="36" customFormat="1" ht="18.75" x14ac:dyDescent="0.3">
      <c r="B24" s="39"/>
      <c r="C24" s="954">
        <v>6</v>
      </c>
      <c r="D24" s="954"/>
      <c r="E24" s="953" t="s">
        <v>736</v>
      </c>
      <c r="F24" s="953"/>
      <c r="G24" s="953"/>
      <c r="H24" s="953"/>
      <c r="I24" s="953"/>
      <c r="J24" s="953"/>
      <c r="K24" s="12"/>
      <c r="L24" s="12"/>
    </row>
    <row r="25" spans="2:19" s="36" customFormat="1" ht="7.5" customHeight="1" x14ac:dyDescent="0.3">
      <c r="B25" s="39"/>
      <c r="C25" s="39"/>
      <c r="D25" s="37"/>
      <c r="E25" s="38"/>
      <c r="F25" s="37"/>
      <c r="K25" s="12"/>
      <c r="L25" s="12"/>
    </row>
    <row r="26" spans="2:19" s="36" customFormat="1" ht="18.75" x14ac:dyDescent="0.3">
      <c r="B26" s="39"/>
      <c r="C26" s="954">
        <v>7</v>
      </c>
      <c r="D26" s="954"/>
      <c r="E26" s="953" t="s">
        <v>748</v>
      </c>
      <c r="F26" s="953"/>
      <c r="G26" s="953"/>
      <c r="H26" s="953"/>
      <c r="I26" s="953"/>
      <c r="J26" s="953"/>
      <c r="K26" s="12"/>
      <c r="L26" s="12"/>
    </row>
    <row r="27" spans="2:19" s="36" customFormat="1" ht="7.5" customHeight="1" x14ac:dyDescent="0.3">
      <c r="B27" s="39"/>
      <c r="C27" s="39"/>
      <c r="D27" s="37"/>
      <c r="E27" s="38"/>
      <c r="F27" s="37"/>
      <c r="K27" s="12"/>
      <c r="L27" s="12"/>
    </row>
    <row r="28" spans="2:19" ht="25.5" customHeight="1" x14ac:dyDescent="0.3">
      <c r="B28" s="604" t="s">
        <v>1409</v>
      </c>
    </row>
    <row r="29" spans="2:19" s="36" customFormat="1" ht="7.5" customHeight="1" x14ac:dyDescent="0.3">
      <c r="B29" s="39"/>
      <c r="C29" s="39"/>
      <c r="D29" s="37"/>
      <c r="E29" s="38"/>
      <c r="F29" s="37"/>
      <c r="K29" s="12"/>
      <c r="L29" s="12"/>
    </row>
    <row r="30" spans="2:19" s="36" customFormat="1" ht="18.75" x14ac:dyDescent="0.3">
      <c r="B30" s="39"/>
      <c r="C30" s="954">
        <v>8</v>
      </c>
      <c r="D30" s="954"/>
      <c r="E30" s="953" t="s">
        <v>1391</v>
      </c>
      <c r="F30" s="953"/>
      <c r="G30" s="953"/>
      <c r="H30" s="953"/>
      <c r="I30" s="953"/>
      <c r="J30" s="953"/>
      <c r="K30" s="12"/>
      <c r="L30" s="12"/>
    </row>
    <row r="31" spans="2:19" s="36" customFormat="1" ht="7.5" customHeight="1" x14ac:dyDescent="0.3">
      <c r="B31" s="39"/>
      <c r="C31" s="39"/>
      <c r="D31" s="37"/>
      <c r="E31" s="38"/>
      <c r="F31" s="37"/>
      <c r="K31" s="12"/>
      <c r="L31" s="12"/>
    </row>
    <row r="32" spans="2:19" ht="25.5" customHeight="1" x14ac:dyDescent="0.3">
      <c r="B32" s="604" t="s">
        <v>737</v>
      </c>
    </row>
    <row r="33" spans="2:14" s="36" customFormat="1" ht="7.5" customHeight="1" x14ac:dyDescent="0.3">
      <c r="B33" s="39"/>
      <c r="C33" s="39"/>
      <c r="D33" s="37"/>
      <c r="E33" s="38"/>
      <c r="F33" s="37"/>
      <c r="K33" s="12"/>
      <c r="L33" s="12"/>
    </row>
    <row r="34" spans="2:14" s="36" customFormat="1" ht="18.75" x14ac:dyDescent="0.3">
      <c r="B34" s="39"/>
      <c r="C34" s="954">
        <v>9</v>
      </c>
      <c r="D34" s="954"/>
      <c r="E34" s="953" t="s">
        <v>37</v>
      </c>
      <c r="F34" s="953"/>
      <c r="G34" s="953"/>
      <c r="H34" s="953"/>
      <c r="I34" s="953"/>
      <c r="J34" s="953"/>
      <c r="K34" s="12"/>
      <c r="L34" s="12"/>
    </row>
    <row r="35" spans="2:14" s="36" customFormat="1" ht="7.5" customHeight="1" x14ac:dyDescent="0.3">
      <c r="B35" s="39"/>
      <c r="C35" s="39"/>
      <c r="D35" s="37"/>
      <c r="E35" s="38"/>
      <c r="F35" s="37"/>
      <c r="K35" s="12"/>
      <c r="L35" s="12"/>
    </row>
    <row r="36" spans="2:14" ht="25.5" customHeight="1" x14ac:dyDescent="0.3">
      <c r="B36" s="604" t="s">
        <v>746</v>
      </c>
    </row>
    <row r="37" spans="2:14" s="36" customFormat="1" ht="7.5" customHeight="1" x14ac:dyDescent="0.3">
      <c r="B37" s="39"/>
      <c r="C37" s="39"/>
      <c r="D37" s="37"/>
      <c r="E37" s="38"/>
      <c r="F37" s="37"/>
      <c r="K37" s="12"/>
      <c r="L37" s="12"/>
    </row>
    <row r="38" spans="2:14" s="36" customFormat="1" ht="18.75" x14ac:dyDescent="0.3">
      <c r="B38" s="39"/>
      <c r="C38" s="954">
        <v>10</v>
      </c>
      <c r="D38" s="954"/>
      <c r="E38" s="953" t="s">
        <v>851</v>
      </c>
      <c r="F38" s="953"/>
      <c r="G38" s="953"/>
      <c r="H38" s="953"/>
      <c r="I38" s="953"/>
      <c r="J38" s="953"/>
      <c r="K38" s="12"/>
      <c r="L38" s="12"/>
    </row>
    <row r="39" spans="2:14" ht="9" customHeight="1" x14ac:dyDescent="0.3">
      <c r="D39" s="40"/>
    </row>
    <row r="40" spans="2:14" s="36" customFormat="1" ht="18.75" x14ac:dyDescent="0.3">
      <c r="B40" s="39"/>
      <c r="C40" s="954" t="s">
        <v>747</v>
      </c>
      <c r="D40" s="954"/>
      <c r="E40" s="953" t="s">
        <v>292</v>
      </c>
      <c r="F40" s="953"/>
      <c r="G40" s="953"/>
      <c r="H40" s="953"/>
      <c r="I40" s="953"/>
      <c r="J40" s="953"/>
      <c r="K40" s="12"/>
      <c r="L40" s="12"/>
    </row>
    <row r="41" spans="2:14" ht="19.5" customHeight="1" x14ac:dyDescent="0.3">
      <c r="D41" s="40"/>
    </row>
    <row r="42" spans="2:14" ht="19.5" customHeight="1" x14ac:dyDescent="0.3">
      <c r="B42" s="955" t="s">
        <v>1393</v>
      </c>
      <c r="C42" s="956"/>
      <c r="D42" s="956"/>
      <c r="E42" s="956"/>
      <c r="F42" s="956"/>
      <c r="G42" s="956"/>
      <c r="H42" s="956"/>
      <c r="I42" s="956"/>
      <c r="J42" s="956"/>
      <c r="K42" s="956"/>
      <c r="L42" s="956"/>
      <c r="M42" s="956"/>
      <c r="N42" s="956"/>
    </row>
    <row r="43" spans="2:14" ht="8.25" customHeight="1" x14ac:dyDescent="0.3"/>
    <row r="44" spans="2:14" ht="49.5" customHeight="1" x14ac:dyDescent="0.3">
      <c r="B44" s="952" t="s">
        <v>1392</v>
      </c>
      <c r="C44" s="952"/>
      <c r="D44" s="952"/>
      <c r="E44" s="952"/>
      <c r="F44" s="952"/>
      <c r="G44" s="952"/>
      <c r="H44" s="952"/>
      <c r="I44" s="952"/>
      <c r="J44" s="952"/>
      <c r="K44" s="952"/>
      <c r="L44" s="952"/>
      <c r="M44" s="691"/>
      <c r="N44" s="691"/>
    </row>
    <row r="45" spans="2:14" ht="12.75" customHeight="1" x14ac:dyDescent="0.3"/>
    <row r="46" spans="2:14" x14ac:dyDescent="0.3">
      <c r="C46" s="42"/>
      <c r="D46" s="246" t="s">
        <v>45</v>
      </c>
      <c r="H46" s="597"/>
      <c r="I46" s="246" t="s">
        <v>1018</v>
      </c>
      <c r="J46" s="41"/>
      <c r="K46" s="41"/>
    </row>
    <row r="47" spans="2:14" ht="15" customHeight="1" x14ac:dyDescent="0.3">
      <c r="C47" s="44"/>
      <c r="D47" s="246" t="s">
        <v>46</v>
      </c>
      <c r="H47" s="598"/>
      <c r="I47" s="246" t="s">
        <v>48</v>
      </c>
    </row>
    <row r="48" spans="2:14" x14ac:dyDescent="0.3">
      <c r="C48" s="45"/>
      <c r="D48" s="247" t="s">
        <v>47</v>
      </c>
      <c r="H48" s="599"/>
      <c r="I48" s="246" t="s">
        <v>49</v>
      </c>
    </row>
    <row r="49" spans="5:13" x14ac:dyDescent="0.3">
      <c r="I49" s="43"/>
    </row>
    <row r="50" spans="5:13" x14ac:dyDescent="0.3">
      <c r="I50" s="43"/>
    </row>
    <row r="51" spans="5:13" x14ac:dyDescent="0.3">
      <c r="E51" s="43"/>
      <c r="F51" s="43"/>
      <c r="I51" s="43"/>
    </row>
    <row r="52" spans="5:13" ht="13.5" customHeight="1" x14ac:dyDescent="0.3">
      <c r="M52" s="12" t="s">
        <v>6</v>
      </c>
    </row>
    <row r="53" spans="5:13" ht="11.25" customHeight="1" x14ac:dyDescent="0.3"/>
  </sheetData>
  <sheetProtection algorithmName="SHA-512" hashValue="VBFVbrNZCEYmXtG+/5Yx9Radxta5eKa3Rd4pIDp2N/fy4tae/xW4WZUo6TvewsE+dUwW4Nw1R9HSCDDza1MERg==" saltValue="dWR7h/dTGqh5wDJ6a48bvA==" spinCount="100000" sheet="1" objects="1" scenarios="1"/>
  <mergeCells count="27">
    <mergeCell ref="E34:J34"/>
    <mergeCell ref="E30:J30"/>
    <mergeCell ref="E26:J26"/>
    <mergeCell ref="D4:J7"/>
    <mergeCell ref="E9:I9"/>
    <mergeCell ref="B10:M10"/>
    <mergeCell ref="C18:D18"/>
    <mergeCell ref="C14:D14"/>
    <mergeCell ref="C12:D12"/>
    <mergeCell ref="E14:J14"/>
    <mergeCell ref="E12:J12"/>
    <mergeCell ref="B44:L44"/>
    <mergeCell ref="E24:J24"/>
    <mergeCell ref="E22:J22"/>
    <mergeCell ref="E20:J20"/>
    <mergeCell ref="E18:J18"/>
    <mergeCell ref="C40:D40"/>
    <mergeCell ref="C20:D20"/>
    <mergeCell ref="C34:D34"/>
    <mergeCell ref="C38:D38"/>
    <mergeCell ref="C22:D22"/>
    <mergeCell ref="C30:D30"/>
    <mergeCell ref="C26:D26"/>
    <mergeCell ref="C24:D24"/>
    <mergeCell ref="B42:N42"/>
    <mergeCell ref="E40:J40"/>
    <mergeCell ref="E38:J38"/>
  </mergeCells>
  <conditionalFormatting sqref="C47">
    <cfRule type="expression" dxfId="1343" priority="1" stopIfTrue="1">
      <formula>C47=""</formula>
    </cfRule>
  </conditionalFormatting>
  <hyperlinks>
    <hyperlink ref="E12" location="'1.Datos generales organización '!A1" display="Datos generales de la organización"/>
    <hyperlink ref="E14:K14" location="'2. Hoja de trabajo. Consumos'!A1" display="Hoja de trabajo. Consumos"/>
    <hyperlink ref="E18" location="'3. Instalaciones fijas'!A1" display="Consumo de combustibles fósiles en instalaciones fijas"/>
    <hyperlink ref="E20" location="'4.Vehículos y maquinaria'!A1" display="Consumo de combustibles fósiles en vehículos y maquinaria"/>
    <hyperlink ref="E22" location="'5. Emisiones Fugitivas'!A1" display="Emisiones fugitivas (equipos de climatización y otros)"/>
    <hyperlink ref="E24" location="'6. Emisiones de proceso'!A1" display="Emisiones de proceso"/>
    <hyperlink ref="E26" location="'7. Información adicional'!A1" display="Información adicional (instalaciones propias de generación de energía renovable)"/>
    <hyperlink ref="E30" location="'8. Energía comprada'!A1" display="Emisiones indirectas por energía comprada: electricidad y otros"/>
    <hyperlink ref="E34" location="'9. Informe final. Resultados'!A1" display="Informe final: Resultados"/>
    <hyperlink ref="E38" location="'10_Factores de emisión'!A1" display="Factores de emisión y PCA"/>
    <hyperlink ref="E40" location="'11. Revisiones calculadora'!A1" display="Revisiones de la calculadora"/>
    <hyperlink ref="E30:K30" location="'8.Electricidad y otras energías'!A1" display="Electricidad y otras energías"/>
    <hyperlink ref="E20:K20" location="'4. Vehículos y maquinaria'!A1" display="Consumo de combustibles fósiles en vehículos y maquinaria"/>
    <hyperlink ref="B42:N42" r:id="rId1" display="https://www.miteco.gob.es/es/cambio-climatico/temas/mitigacion-politicas-y-medidas/instruccionescalculadorahc_tcm30-485627.pdf"/>
    <hyperlink ref="E38:J38" location="'10. Factores de emisión'!A1" display="Factores de emisión y PCA"/>
    <hyperlink ref="E18:J18" location="'3. Instalaciones fijas'!A1" display="Consumo de combustibles en instalaciones fijas"/>
    <hyperlink ref="E20:J20" location="'4. Vehículos y maquinaria'!A1" display="Consumo de combustibles en vehículos y maquinaria"/>
  </hyperlinks>
  <pageMargins left="0.75" right="0.75" top="1" bottom="1" header="0" footer="0"/>
  <pageSetup paperSize="256" scale="45" orientation="portrait"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298"/>
  <sheetViews>
    <sheetView showRowColHeaders="0" zoomScaleNormal="100" zoomScaleSheetLayoutView="100" workbookViewId="0"/>
  </sheetViews>
  <sheetFormatPr baseColWidth="10" defaultColWidth="11.42578125" defaultRowHeight="16.5" x14ac:dyDescent="0.3"/>
  <cols>
    <col min="1" max="1" width="26.7109375" style="13" customWidth="1"/>
    <col min="2" max="2" width="0.5703125" style="11" customWidth="1"/>
    <col min="3" max="3" width="3.42578125" style="25" customWidth="1"/>
    <col min="4" max="4" width="2.140625" style="25" customWidth="1"/>
    <col min="5" max="5" width="16.28515625" style="25" customWidth="1"/>
    <col min="6" max="6" width="15.42578125" style="25" customWidth="1"/>
    <col min="7" max="8" width="15.140625" style="26" customWidth="1"/>
    <col min="9" max="10" width="13.140625" style="26" customWidth="1"/>
    <col min="11" max="11" width="16.5703125" style="26" customWidth="1"/>
    <col min="12" max="12" width="15.5703125" style="26" customWidth="1"/>
    <col min="13" max="13" width="12" style="25" customWidth="1"/>
    <col min="14" max="14" width="19.5703125" style="25" customWidth="1"/>
    <col min="15" max="16" width="11.7109375" style="25" customWidth="1"/>
    <col min="17" max="18" width="4" style="25" customWidth="1"/>
    <col min="19" max="29" width="11.42578125" style="94"/>
    <col min="30" max="16384" width="11.42578125" style="12"/>
  </cols>
  <sheetData>
    <row r="1" spans="1:20" ht="36" customHeight="1" x14ac:dyDescent="0.3">
      <c r="A1" s="10"/>
      <c r="C1" s="966" t="s">
        <v>218</v>
      </c>
      <c r="D1" s="966"/>
      <c r="E1" s="966"/>
      <c r="F1" s="966"/>
      <c r="G1" s="966"/>
      <c r="H1" s="966"/>
      <c r="I1" s="966"/>
      <c r="J1" s="966"/>
      <c r="K1" s="966"/>
      <c r="L1" s="966"/>
      <c r="M1" s="966"/>
      <c r="N1" s="966"/>
      <c r="O1" s="966"/>
      <c r="P1" s="966"/>
      <c r="Q1" s="966"/>
      <c r="R1" s="966"/>
      <c r="T1" s="142"/>
    </row>
    <row r="2" spans="1:20" s="14" customFormat="1" ht="36" customHeight="1" x14ac:dyDescent="0.2">
      <c r="A2" s="19"/>
      <c r="B2" s="5"/>
      <c r="H2" s="1133"/>
      <c r="I2" s="1133"/>
      <c r="J2" s="1133"/>
      <c r="K2" s="1133"/>
      <c r="L2" s="1133"/>
      <c r="M2" s="1133"/>
      <c r="N2" s="1133"/>
      <c r="O2" s="15"/>
      <c r="P2" s="15"/>
      <c r="Q2" s="15"/>
      <c r="R2" s="15"/>
      <c r="T2" s="143"/>
    </row>
    <row r="3" spans="1:20" s="14" customFormat="1" ht="18" customHeight="1" x14ac:dyDescent="0.2">
      <c r="A3" s="17" t="s">
        <v>50</v>
      </c>
      <c r="B3" s="81"/>
      <c r="E3" s="1109" t="s">
        <v>72</v>
      </c>
      <c r="F3" s="1110"/>
      <c r="G3" s="1124" t="str">
        <f>Datos!D31</f>
        <v/>
      </c>
      <c r="H3" s="1125"/>
      <c r="I3" s="1125"/>
      <c r="J3" s="1125"/>
      <c r="K3" s="1125"/>
      <c r="L3" s="1125"/>
      <c r="M3" s="1125"/>
      <c r="N3" s="1125"/>
      <c r="O3" s="1125"/>
      <c r="P3" s="1126"/>
      <c r="Q3" s="15"/>
      <c r="R3" s="15"/>
      <c r="T3" s="143"/>
    </row>
    <row r="4" spans="1:20" s="14" customFormat="1" ht="8.25" customHeight="1" x14ac:dyDescent="0.3">
      <c r="A4" s="1134" t="s">
        <v>1180</v>
      </c>
      <c r="B4" s="81"/>
      <c r="E4" s="82"/>
      <c r="F4" s="83"/>
      <c r="G4" s="77"/>
      <c r="H4" s="77"/>
      <c r="I4" s="77"/>
      <c r="J4" s="77"/>
      <c r="K4" s="77"/>
      <c r="L4" s="77"/>
      <c r="M4" s="77"/>
      <c r="N4" s="77"/>
      <c r="O4" s="77"/>
      <c r="P4" s="77"/>
      <c r="Q4" s="15"/>
      <c r="R4" s="15"/>
      <c r="T4" s="143"/>
    </row>
    <row r="5" spans="1:20" s="14" customFormat="1" ht="8.25" customHeight="1" x14ac:dyDescent="0.2">
      <c r="A5" s="1135"/>
      <c r="B5" s="81"/>
      <c r="E5" s="1111" t="s">
        <v>169</v>
      </c>
      <c r="F5" s="1112"/>
      <c r="G5" s="1127" t="str">
        <f>Datos!D33</f>
        <v/>
      </c>
      <c r="H5" s="1128"/>
      <c r="I5" s="1128"/>
      <c r="J5" s="1128"/>
      <c r="K5" s="1128"/>
      <c r="L5" s="1128"/>
      <c r="M5" s="1128"/>
      <c r="N5" s="1128"/>
      <c r="O5" s="1128"/>
      <c r="P5" s="1129"/>
      <c r="Q5" s="15"/>
      <c r="R5" s="15"/>
      <c r="T5" s="143"/>
    </row>
    <row r="6" spans="1:20" s="14" customFormat="1" ht="8.25" customHeight="1" x14ac:dyDescent="0.2">
      <c r="A6" s="1134" t="s">
        <v>1181</v>
      </c>
      <c r="B6" s="81"/>
      <c r="E6" s="1113"/>
      <c r="F6" s="1114"/>
      <c r="G6" s="1130"/>
      <c r="H6" s="1131"/>
      <c r="I6" s="1131"/>
      <c r="J6" s="1131"/>
      <c r="K6" s="1131"/>
      <c r="L6" s="1131"/>
      <c r="M6" s="1131"/>
      <c r="N6" s="1131"/>
      <c r="O6" s="1131"/>
      <c r="P6" s="1132"/>
      <c r="Q6" s="15"/>
      <c r="R6" s="15"/>
      <c r="T6" s="143"/>
    </row>
    <row r="7" spans="1:20" ht="8.25" customHeight="1" x14ac:dyDescent="0.3">
      <c r="A7" s="1135"/>
      <c r="B7" s="81"/>
      <c r="C7" s="12"/>
      <c r="D7" s="12"/>
      <c r="E7" s="82"/>
      <c r="F7" s="83"/>
      <c r="G7" s="77"/>
      <c r="H7" s="77"/>
      <c r="I7" s="77"/>
      <c r="J7" s="77"/>
      <c r="K7" s="77"/>
      <c r="L7" s="77"/>
      <c r="M7" s="77"/>
      <c r="N7" s="77"/>
      <c r="O7" s="77"/>
      <c r="P7" s="77"/>
      <c r="Q7" s="77"/>
      <c r="R7" s="12"/>
      <c r="T7" s="142"/>
    </row>
    <row r="8" spans="1:20" x14ac:dyDescent="0.3">
      <c r="A8" s="17" t="s">
        <v>1182</v>
      </c>
      <c r="C8" s="12"/>
      <c r="D8" s="303" t="s">
        <v>124</v>
      </c>
      <c r="E8" s="303"/>
      <c r="F8" s="303"/>
      <c r="G8" s="303"/>
      <c r="H8" s="303"/>
      <c r="I8" s="303"/>
      <c r="J8" s="303"/>
      <c r="K8" s="303"/>
      <c r="L8" s="303"/>
      <c r="M8" s="303"/>
      <c r="N8" s="303"/>
      <c r="O8" s="303"/>
      <c r="P8" s="303"/>
      <c r="Q8" s="303"/>
      <c r="R8" s="12"/>
      <c r="T8" s="142"/>
    </row>
    <row r="9" spans="1:20" ht="8.25" customHeight="1" x14ac:dyDescent="0.3">
      <c r="A9" s="1134" t="s">
        <v>1183</v>
      </c>
      <c r="C9" s="12"/>
      <c r="D9" s="12"/>
      <c r="E9" s="12"/>
      <c r="F9" s="12"/>
      <c r="G9" s="12"/>
      <c r="H9" s="12"/>
      <c r="I9" s="12"/>
      <c r="J9" s="12"/>
      <c r="K9" s="12"/>
      <c r="L9" s="12"/>
      <c r="M9" s="12"/>
      <c r="N9" s="12"/>
      <c r="O9" s="12"/>
      <c r="P9" s="12"/>
      <c r="Q9" s="12"/>
      <c r="R9" s="12"/>
      <c r="T9" s="142"/>
    </row>
    <row r="10" spans="1:20" ht="8.25" customHeight="1" x14ac:dyDescent="0.35">
      <c r="A10" s="1135"/>
      <c r="C10" s="12"/>
      <c r="D10" s="12"/>
      <c r="E10" s="1141" t="s">
        <v>1455</v>
      </c>
      <c r="F10" s="1141"/>
      <c r="G10" s="1141"/>
      <c r="H10" s="1141"/>
      <c r="I10" s="1141"/>
      <c r="J10" s="1141"/>
      <c r="K10" s="1141"/>
      <c r="L10" s="1141"/>
      <c r="M10" s="1141"/>
      <c r="N10" s="1141"/>
      <c r="O10" s="1141"/>
      <c r="P10" s="1166"/>
      <c r="Q10" s="260" t="s">
        <v>584</v>
      </c>
      <c r="R10" s="260"/>
      <c r="S10" s="260"/>
      <c r="T10" s="142"/>
    </row>
    <row r="11" spans="1:20" ht="8.25" customHeight="1" x14ac:dyDescent="0.3">
      <c r="A11" s="1134" t="s">
        <v>1184</v>
      </c>
      <c r="C11" s="12"/>
      <c r="D11" s="12"/>
      <c r="E11" s="1141"/>
      <c r="F11" s="1141"/>
      <c r="G11" s="1141"/>
      <c r="H11" s="1141"/>
      <c r="I11" s="1141"/>
      <c r="J11" s="1141"/>
      <c r="K11" s="1141"/>
      <c r="L11" s="1141"/>
      <c r="M11" s="1141"/>
      <c r="N11" s="1141"/>
      <c r="O11" s="1141"/>
      <c r="P11" s="1166"/>
      <c r="Q11" s="260"/>
      <c r="R11" s="260"/>
      <c r="S11" s="260"/>
      <c r="T11" s="142"/>
    </row>
    <row r="12" spans="1:20" ht="7.5" customHeight="1" x14ac:dyDescent="0.3">
      <c r="A12" s="1135"/>
      <c r="C12" s="12"/>
      <c r="D12" s="12"/>
      <c r="E12" s="77"/>
      <c r="F12" s="77"/>
      <c r="G12" s="77"/>
      <c r="H12" s="77"/>
      <c r="I12" s="77"/>
      <c r="J12" s="77"/>
      <c r="K12" s="77"/>
      <c r="L12" s="77"/>
      <c r="M12" s="77"/>
      <c r="N12" s="77"/>
      <c r="O12" s="77"/>
      <c r="P12" s="77"/>
      <c r="Q12" s="77"/>
      <c r="R12" s="12"/>
      <c r="T12" s="142"/>
    </row>
    <row r="13" spans="1:20" ht="16.5" customHeight="1" x14ac:dyDescent="0.3">
      <c r="A13" s="17" t="s">
        <v>1185</v>
      </c>
      <c r="C13" s="12"/>
      <c r="D13" s="12"/>
      <c r="E13" s="1150" t="s">
        <v>73</v>
      </c>
      <c r="F13" s="1151"/>
      <c r="G13" s="715" t="str">
        <f>Datos!D6</f>
        <v/>
      </c>
      <c r="H13" s="77"/>
      <c r="I13" s="77"/>
      <c r="J13" s="77"/>
      <c r="K13" s="154"/>
      <c r="L13" s="182"/>
      <c r="M13" s="77"/>
      <c r="N13" s="77"/>
      <c r="O13" s="77"/>
      <c r="P13" s="77"/>
      <c r="Q13" s="77"/>
      <c r="R13" s="12"/>
    </row>
    <row r="14" spans="1:20" s="94" customFormat="1" ht="16.5" customHeight="1" x14ac:dyDescent="0.3">
      <c r="A14" s="17" t="s">
        <v>1390</v>
      </c>
      <c r="B14" s="11"/>
      <c r="C14" s="12"/>
      <c r="D14" s="12"/>
      <c r="E14" s="14"/>
      <c r="F14" s="14"/>
      <c r="G14" s="14"/>
      <c r="H14" s="14"/>
      <c r="I14" s="14"/>
      <c r="J14" s="14"/>
      <c r="K14" s="684"/>
      <c r="L14" s="182"/>
      <c r="M14" s="77"/>
      <c r="N14" s="77"/>
      <c r="O14" s="77"/>
      <c r="P14" s="77"/>
      <c r="Q14" s="77"/>
      <c r="R14" s="12"/>
    </row>
    <row r="15" spans="1:20" s="94" customFormat="1" ht="16.5" customHeight="1" x14ac:dyDescent="0.3">
      <c r="A15" s="4" t="s">
        <v>1186</v>
      </c>
      <c r="B15" s="11"/>
      <c r="C15" s="12"/>
      <c r="D15" s="12"/>
      <c r="E15" s="14"/>
      <c r="F15" s="14"/>
      <c r="G15" s="14"/>
      <c r="H15" s="566" t="s">
        <v>1414</v>
      </c>
      <c r="I15" s="567" t="s">
        <v>1415</v>
      </c>
      <c r="J15" s="567" t="s">
        <v>1416</v>
      </c>
      <c r="K15" s="590" t="s">
        <v>1417</v>
      </c>
      <c r="L15" s="182"/>
      <c r="M15" s="77"/>
      <c r="N15" s="77"/>
      <c r="O15" s="77"/>
      <c r="P15" s="77"/>
      <c r="Q15" s="77"/>
      <c r="R15" s="12"/>
    </row>
    <row r="16" spans="1:20" s="94" customFormat="1" ht="16.5" customHeight="1" x14ac:dyDescent="0.3">
      <c r="A16" s="17" t="s">
        <v>1187</v>
      </c>
      <c r="B16" s="11"/>
      <c r="C16" s="12"/>
      <c r="D16" s="12"/>
      <c r="E16" s="1144" t="s">
        <v>732</v>
      </c>
      <c r="F16" s="1145"/>
      <c r="G16" s="1146"/>
      <c r="H16" s="569">
        <f>ROUND(Datos!F1182/1000,2)</f>
        <v>0</v>
      </c>
      <c r="I16" s="569">
        <f>ROUND(Datos!G1182/1000,2)</f>
        <v>0</v>
      </c>
      <c r="J16" s="569">
        <f>ROUND(Datos!H1182/1000,2)</f>
        <v>0</v>
      </c>
      <c r="K16" s="569">
        <f>ROUND(Datos!I1182/1000,2)</f>
        <v>0</v>
      </c>
      <c r="L16" s="182"/>
      <c r="M16" s="77"/>
      <c r="N16" s="77"/>
      <c r="O16" s="77"/>
      <c r="P16" s="77"/>
      <c r="Q16" s="77"/>
      <c r="R16" s="12"/>
    </row>
    <row r="17" spans="1:28" s="94" customFormat="1" ht="16.5" customHeight="1" x14ac:dyDescent="0.3">
      <c r="A17" s="17" t="s">
        <v>1188</v>
      </c>
      <c r="B17" s="11"/>
      <c r="C17" s="12"/>
      <c r="D17" s="12"/>
      <c r="E17" s="1147" t="s">
        <v>1166</v>
      </c>
      <c r="F17" s="1148"/>
      <c r="G17" s="1149"/>
      <c r="H17" s="685" t="str">
        <f>IF(ISNUMBER(Datos!F1187),ROUND(Datos!F1187/1000,2),"-")</f>
        <v>-</v>
      </c>
      <c r="I17" s="685" t="str">
        <f>IF(ISNUMBER(Datos!G1187),ROUND(Datos!G1187/1000,2),"-")</f>
        <v>-</v>
      </c>
      <c r="J17" s="685" t="str">
        <f>IF(ISNUMBER(Datos!H1187),ROUND(Datos!H1187/1000,2),"-")</f>
        <v>-</v>
      </c>
      <c r="K17" s="569">
        <f ca="1">IF(ISNUMBER(Datos!I1187),ROUND(Datos!I1187/1000,2),"-")</f>
        <v>0</v>
      </c>
      <c r="L17" s="182"/>
      <c r="M17" s="77"/>
      <c r="N17" s="77"/>
      <c r="O17" s="77"/>
      <c r="P17" s="77"/>
      <c r="Q17" s="77"/>
      <c r="R17" s="12"/>
    </row>
    <row r="18" spans="1:28" s="94" customFormat="1" ht="3" customHeight="1" x14ac:dyDescent="0.3">
      <c r="A18" s="19"/>
      <c r="B18" s="11"/>
      <c r="C18" s="12"/>
      <c r="D18" s="12"/>
      <c r="E18" s="77"/>
      <c r="F18" s="77"/>
      <c r="G18" s="77"/>
      <c r="H18" s="99"/>
      <c r="I18" s="99"/>
      <c r="J18" s="77"/>
      <c r="K18" s="14"/>
      <c r="L18" s="183"/>
      <c r="M18" s="77"/>
      <c r="N18" s="77"/>
      <c r="O18" s="77"/>
      <c r="P18" s="77"/>
      <c r="Q18" s="77"/>
      <c r="R18" s="12"/>
    </row>
    <row r="19" spans="1:28" s="94" customFormat="1" ht="15.75" customHeight="1" x14ac:dyDescent="0.3">
      <c r="A19" s="19"/>
      <c r="B19" s="11"/>
      <c r="C19" s="12"/>
      <c r="D19" s="12"/>
      <c r="E19" s="1138" t="s">
        <v>566</v>
      </c>
      <c r="F19" s="1139"/>
      <c r="G19" s="1140"/>
      <c r="H19" s="568">
        <f>IF(ISNUMBER(SUM(H16,H17)),SUM(H16,H17),"-")</f>
        <v>0</v>
      </c>
      <c r="I19" s="568">
        <f>IF(ISNUMBER(SUM(I16,I17)),SUM(I16,I17),"-")</f>
        <v>0</v>
      </c>
      <c r="J19" s="568">
        <f>IF(ISNUMBER(SUM(J16,J17)),SUM(J16,J17),"-")</f>
        <v>0</v>
      </c>
      <c r="K19" s="568">
        <f ca="1">IF(ISNUMBER(SUM(K16,K17)),SUM(K16,K17),"-")</f>
        <v>0</v>
      </c>
      <c r="L19" s="182"/>
      <c r="M19" s="77"/>
      <c r="N19" s="77"/>
      <c r="O19" s="77"/>
      <c r="P19" s="77"/>
      <c r="Q19" s="77"/>
      <c r="R19" s="12"/>
    </row>
    <row r="20" spans="1:28" s="94" customFormat="1" ht="15.75" customHeight="1" x14ac:dyDescent="0.3">
      <c r="A20" s="19"/>
      <c r="B20" s="11"/>
      <c r="C20" s="12"/>
      <c r="D20" s="12"/>
      <c r="E20" s="830"/>
      <c r="F20" s="14"/>
      <c r="G20" s="14"/>
      <c r="H20" s="14"/>
      <c r="I20" s="14"/>
      <c r="J20" s="14"/>
      <c r="K20" s="154"/>
      <c r="L20" s="183"/>
      <c r="M20" s="77"/>
      <c r="N20" s="77"/>
      <c r="O20" s="77"/>
      <c r="P20" s="77"/>
      <c r="Q20" s="77"/>
      <c r="R20" s="12"/>
    </row>
    <row r="21" spans="1:28" s="94" customFormat="1" ht="15.75" customHeight="1" x14ac:dyDescent="0.3">
      <c r="A21" s="19"/>
      <c r="B21" s="11"/>
      <c r="C21" s="12"/>
      <c r="D21" s="12"/>
      <c r="E21" s="1141" t="s">
        <v>1456</v>
      </c>
      <c r="F21" s="1141"/>
      <c r="G21" s="1141"/>
      <c r="H21" s="1141"/>
      <c r="I21" s="1141"/>
      <c r="J21" s="1141"/>
      <c r="K21" s="1141"/>
      <c r="L21" s="183"/>
      <c r="M21" s="77"/>
      <c r="N21" s="77"/>
      <c r="O21" s="77"/>
      <c r="P21" s="77"/>
      <c r="Q21" s="77"/>
      <c r="R21" s="12"/>
    </row>
    <row r="22" spans="1:28" s="14" customFormat="1" ht="28.5" customHeight="1" x14ac:dyDescent="0.3">
      <c r="A22" s="19"/>
      <c r="B22" s="11"/>
      <c r="E22" s="1133" t="s">
        <v>1590</v>
      </c>
      <c r="F22" s="1133"/>
      <c r="G22" s="1133"/>
      <c r="H22" s="1133"/>
      <c r="I22" s="1133"/>
      <c r="J22" s="1133"/>
      <c r="K22" s="1133"/>
      <c r="L22" s="262"/>
      <c r="M22" s="77"/>
      <c r="N22" s="77"/>
      <c r="O22" s="77"/>
      <c r="P22" s="77"/>
      <c r="Q22" s="77"/>
      <c r="S22" s="94"/>
      <c r="T22" s="94"/>
      <c r="U22" s="94"/>
      <c r="V22" s="94"/>
      <c r="W22" s="94"/>
      <c r="X22" s="94"/>
      <c r="Y22" s="94"/>
      <c r="Z22" s="94"/>
      <c r="AA22" s="94"/>
      <c r="AB22" s="94"/>
    </row>
    <row r="23" spans="1:28" s="14" customFormat="1" ht="18" customHeight="1" x14ac:dyDescent="0.3">
      <c r="A23" s="19"/>
      <c r="B23" s="11"/>
      <c r="E23" s="262"/>
      <c r="F23" s="262"/>
      <c r="G23" s="262"/>
      <c r="H23" s="561" t="s">
        <v>997</v>
      </c>
      <c r="I23" s="559" t="s">
        <v>996</v>
      </c>
      <c r="J23" s="559" t="s">
        <v>995</v>
      </c>
      <c r="K23" s="560" t="s">
        <v>998</v>
      </c>
      <c r="L23" s="77"/>
      <c r="M23" s="77"/>
      <c r="N23" s="77"/>
      <c r="O23" s="77"/>
      <c r="P23" s="77"/>
      <c r="Q23" s="77"/>
      <c r="S23" s="94"/>
      <c r="T23" s="94"/>
      <c r="U23" s="94"/>
      <c r="V23" s="94"/>
      <c r="W23" s="94"/>
      <c r="X23" s="94"/>
      <c r="Y23" s="94"/>
      <c r="Z23" s="94"/>
      <c r="AA23" s="94"/>
      <c r="AB23" s="94"/>
    </row>
    <row r="24" spans="1:28" s="14" customFormat="1" ht="15.75" customHeight="1" x14ac:dyDescent="0.3">
      <c r="A24" s="19"/>
      <c r="B24" s="11"/>
      <c r="E24" s="1115" t="s">
        <v>1167</v>
      </c>
      <c r="F24" s="1142" t="s">
        <v>9</v>
      </c>
      <c r="G24" s="1143"/>
      <c r="H24" s="562">
        <f>Datos!F1174</f>
        <v>0</v>
      </c>
      <c r="I24" s="562">
        <f>Datos!G1174</f>
        <v>0</v>
      </c>
      <c r="J24" s="562">
        <f>Datos!H1174</f>
        <v>0</v>
      </c>
      <c r="K24" s="563">
        <f>Datos!I1174</f>
        <v>0</v>
      </c>
      <c r="L24" s="77"/>
      <c r="M24" s="77"/>
      <c r="N24" s="77"/>
      <c r="O24" s="77"/>
      <c r="P24" s="77"/>
      <c r="Q24" s="77"/>
      <c r="S24" s="94"/>
      <c r="T24" s="94"/>
      <c r="U24" s="94"/>
      <c r="V24" s="94"/>
      <c r="W24" s="94"/>
      <c r="X24" s="94"/>
      <c r="Y24" s="94"/>
      <c r="Z24" s="94"/>
      <c r="AA24" s="94"/>
      <c r="AB24" s="94"/>
    </row>
    <row r="25" spans="1:28" s="14" customFormat="1" ht="15.75" customHeight="1" x14ac:dyDescent="0.3">
      <c r="A25" s="19"/>
      <c r="B25" s="11"/>
      <c r="E25" s="1116"/>
      <c r="F25" s="1122" t="s">
        <v>1137</v>
      </c>
      <c r="G25" s="1123"/>
      <c r="H25" s="938">
        <f>Datos!F1175</f>
        <v>0</v>
      </c>
      <c r="I25" s="938">
        <f>Datos!G1175</f>
        <v>0</v>
      </c>
      <c r="J25" s="938">
        <f>Datos!H1175</f>
        <v>0</v>
      </c>
      <c r="K25" s="939">
        <f>Datos!I1175</f>
        <v>0</v>
      </c>
      <c r="L25" s="77"/>
      <c r="S25" s="94"/>
      <c r="T25" s="94"/>
      <c r="U25" s="94"/>
      <c r="V25" s="94"/>
      <c r="W25" s="94"/>
      <c r="X25" s="94"/>
      <c r="Y25" s="94"/>
      <c r="Z25" s="94"/>
      <c r="AA25" s="94"/>
      <c r="AB25" s="94"/>
    </row>
    <row r="26" spans="1:28" s="14" customFormat="1" ht="15.75" customHeight="1" x14ac:dyDescent="0.3">
      <c r="A26" s="19"/>
      <c r="B26" s="11"/>
      <c r="E26" s="1116"/>
      <c r="F26" s="1122" t="s">
        <v>765</v>
      </c>
      <c r="G26" s="1123"/>
      <c r="H26" s="938">
        <f>Datos!F1176</f>
        <v>0</v>
      </c>
      <c r="I26" s="938">
        <f>Datos!G1176</f>
        <v>0</v>
      </c>
      <c r="J26" s="938">
        <f>Datos!H1176</f>
        <v>0</v>
      </c>
      <c r="K26" s="939">
        <f>Datos!I1176</f>
        <v>0</v>
      </c>
      <c r="L26" s="77"/>
      <c r="M26" s="261"/>
      <c r="N26" s="261"/>
      <c r="O26" s="261"/>
      <c r="P26" s="261"/>
      <c r="Q26" s="261"/>
      <c r="R26" s="261"/>
      <c r="S26" s="94"/>
      <c r="T26" s="94"/>
      <c r="U26" s="94"/>
      <c r="V26" s="94"/>
      <c r="W26" s="94"/>
      <c r="X26" s="94"/>
      <c r="Y26" s="94"/>
      <c r="Z26" s="94"/>
      <c r="AA26" s="94"/>
      <c r="AB26" s="94"/>
    </row>
    <row r="27" spans="1:28" s="14" customFormat="1" ht="15.75" customHeight="1" x14ac:dyDescent="0.3">
      <c r="A27" s="19"/>
      <c r="B27" s="11"/>
      <c r="E27" s="1116"/>
      <c r="F27" s="1122" t="s">
        <v>719</v>
      </c>
      <c r="G27" s="1123"/>
      <c r="H27" s="562">
        <f>Datos!F1177</f>
        <v>0</v>
      </c>
      <c r="I27" s="562">
        <f>Datos!G1177</f>
        <v>0</v>
      </c>
      <c r="J27" s="562">
        <f>Datos!H1177</f>
        <v>0</v>
      </c>
      <c r="K27" s="563">
        <f>Datos!I1177</f>
        <v>0</v>
      </c>
      <c r="L27" s="77"/>
      <c r="M27" s="261"/>
      <c r="N27" s="261"/>
      <c r="O27" s="261"/>
      <c r="P27" s="261"/>
      <c r="Q27" s="261"/>
      <c r="R27" s="261"/>
      <c r="S27" s="94"/>
      <c r="T27" s="94"/>
      <c r="U27" s="94"/>
      <c r="V27" s="94"/>
      <c r="W27" s="94"/>
      <c r="X27" s="94"/>
      <c r="Y27" s="94"/>
      <c r="Z27" s="94"/>
      <c r="AA27" s="94"/>
      <c r="AB27" s="94"/>
    </row>
    <row r="28" spans="1:28" s="14" customFormat="1" ht="15.75" customHeight="1" x14ac:dyDescent="0.3">
      <c r="A28" s="19"/>
      <c r="B28" s="11"/>
      <c r="E28" s="1116"/>
      <c r="F28" s="1122" t="s">
        <v>766</v>
      </c>
      <c r="G28" s="1123"/>
      <c r="H28" s="562">
        <f>Datos!F1178</f>
        <v>0</v>
      </c>
      <c r="I28" s="562">
        <f>Datos!G1178</f>
        <v>0</v>
      </c>
      <c r="J28" s="562">
        <f>Datos!H1178</f>
        <v>0</v>
      </c>
      <c r="K28" s="563">
        <f>Datos!I1178</f>
        <v>0</v>
      </c>
      <c r="L28" s="77"/>
      <c r="M28" s="261"/>
      <c r="N28" s="261"/>
      <c r="O28" s="261"/>
      <c r="P28" s="261"/>
      <c r="Q28" s="261"/>
      <c r="R28" s="261"/>
      <c r="S28" s="94"/>
      <c r="T28" s="94"/>
      <c r="U28" s="94"/>
      <c r="V28" s="94"/>
      <c r="W28" s="94"/>
      <c r="X28" s="94"/>
      <c r="Y28" s="94"/>
      <c r="Z28" s="94"/>
      <c r="AA28" s="94"/>
      <c r="AB28" s="94"/>
    </row>
    <row r="29" spans="1:28" s="14" customFormat="1" ht="15.75" customHeight="1" x14ac:dyDescent="0.3">
      <c r="A29" s="19"/>
      <c r="B29" s="11"/>
      <c r="E29" s="1116"/>
      <c r="F29" s="1122" t="s">
        <v>775</v>
      </c>
      <c r="G29" s="1123"/>
      <c r="H29" s="562">
        <f>Datos!F1179</f>
        <v>0</v>
      </c>
      <c r="I29" s="562">
        <f>Datos!G1179</f>
        <v>0</v>
      </c>
      <c r="J29" s="562">
        <f>Datos!H1179</f>
        <v>0</v>
      </c>
      <c r="K29" s="563">
        <f>Datos!I1179</f>
        <v>0</v>
      </c>
      <c r="L29" s="77"/>
      <c r="M29" s="261"/>
      <c r="N29" s="261"/>
      <c r="O29" s="261"/>
      <c r="P29" s="261"/>
      <c r="Q29" s="261"/>
      <c r="R29" s="261"/>
      <c r="S29" s="94"/>
      <c r="T29" s="94"/>
      <c r="U29" s="94"/>
      <c r="V29" s="94"/>
      <c r="W29" s="94"/>
      <c r="X29" s="94"/>
      <c r="Y29" s="94"/>
      <c r="Z29" s="94"/>
      <c r="AA29" s="94"/>
      <c r="AB29" s="94"/>
    </row>
    <row r="30" spans="1:28" s="14" customFormat="1" ht="15.75" customHeight="1" x14ac:dyDescent="0.3">
      <c r="A30" s="19"/>
      <c r="B30" s="11"/>
      <c r="E30" s="1116"/>
      <c r="F30" s="1122" t="s">
        <v>994</v>
      </c>
      <c r="G30" s="1123"/>
      <c r="H30" s="679" t="str">
        <f>Datos!F1180</f>
        <v>-</v>
      </c>
      <c r="I30" s="679" t="str">
        <f>Datos!G1180</f>
        <v>-</v>
      </c>
      <c r="J30" s="679" t="str">
        <f>Datos!H1180</f>
        <v>-</v>
      </c>
      <c r="K30" s="563">
        <f>Datos!I1180</f>
        <v>0</v>
      </c>
      <c r="L30" s="77"/>
      <c r="M30" s="261"/>
      <c r="N30" s="261"/>
      <c r="O30" s="261"/>
      <c r="P30" s="261"/>
      <c r="Q30" s="261"/>
      <c r="R30" s="261"/>
      <c r="S30" s="94"/>
      <c r="T30" s="94"/>
      <c r="U30" s="94"/>
      <c r="V30" s="94"/>
      <c r="W30" s="94"/>
      <c r="X30" s="94"/>
      <c r="Y30" s="94"/>
      <c r="Z30" s="94"/>
      <c r="AA30" s="94"/>
      <c r="AB30" s="94"/>
    </row>
    <row r="31" spans="1:28" s="14" customFormat="1" ht="15.75" customHeight="1" x14ac:dyDescent="0.3">
      <c r="A31" s="19"/>
      <c r="B31" s="11"/>
      <c r="E31" s="1116"/>
      <c r="F31" s="1120" t="s">
        <v>987</v>
      </c>
      <c r="G31" s="1121"/>
      <c r="H31" s="562">
        <f>Datos!F1181</f>
        <v>0</v>
      </c>
      <c r="I31" s="562">
        <f>Datos!G1181</f>
        <v>0</v>
      </c>
      <c r="J31" s="562">
        <f>Datos!H1181</f>
        <v>0</v>
      </c>
      <c r="K31" s="563">
        <f>Datos!I1181</f>
        <v>0</v>
      </c>
      <c r="L31" s="77"/>
      <c r="M31" s="261"/>
      <c r="N31" s="261"/>
      <c r="O31" s="261"/>
      <c r="P31" s="261"/>
      <c r="Q31" s="261"/>
      <c r="R31" s="261"/>
      <c r="S31" s="94"/>
      <c r="T31" s="94"/>
      <c r="U31" s="94"/>
      <c r="V31" s="94"/>
      <c r="W31" s="94"/>
      <c r="X31" s="94"/>
      <c r="Y31" s="94"/>
      <c r="Z31" s="94"/>
      <c r="AA31" s="94"/>
      <c r="AB31" s="94"/>
    </row>
    <row r="32" spans="1:28" s="14" customFormat="1" ht="15.75" customHeight="1" x14ac:dyDescent="0.3">
      <c r="A32" s="19"/>
      <c r="B32" s="11"/>
      <c r="E32" s="1117"/>
      <c r="F32" s="1118" t="s">
        <v>1001</v>
      </c>
      <c r="G32" s="1119"/>
      <c r="H32" s="564">
        <f>Datos!F1182</f>
        <v>0</v>
      </c>
      <c r="I32" s="564">
        <f>Datos!G1182</f>
        <v>0</v>
      </c>
      <c r="J32" s="564">
        <f>Datos!H1182</f>
        <v>0</v>
      </c>
      <c r="K32" s="674">
        <f>Datos!I1182</f>
        <v>0</v>
      </c>
      <c r="L32" s="77"/>
      <c r="M32" s="77"/>
      <c r="N32" s="77"/>
      <c r="O32" s="77"/>
      <c r="P32" s="77"/>
      <c r="Q32" s="77"/>
      <c r="S32" s="94"/>
      <c r="T32" s="94"/>
      <c r="U32" s="94"/>
      <c r="V32" s="94"/>
      <c r="W32" s="94"/>
      <c r="X32" s="94"/>
      <c r="Y32" s="94"/>
      <c r="Z32" s="94"/>
      <c r="AA32" s="94"/>
      <c r="AB32" s="94"/>
    </row>
    <row r="33" spans="1:28" s="14" customFormat="1" ht="5.25" customHeight="1" x14ac:dyDescent="0.3">
      <c r="A33" s="19"/>
      <c r="B33" s="11"/>
      <c r="Q33" s="77"/>
      <c r="S33" s="94"/>
      <c r="T33" s="94"/>
      <c r="U33" s="94"/>
      <c r="V33" s="94"/>
      <c r="W33" s="94"/>
      <c r="X33" s="94"/>
      <c r="Y33" s="94"/>
      <c r="Z33" s="94"/>
      <c r="AA33" s="94"/>
      <c r="AB33" s="94"/>
    </row>
    <row r="34" spans="1:28" s="94" customFormat="1" ht="16.5" customHeight="1" x14ac:dyDescent="0.3">
      <c r="A34" s="19"/>
      <c r="B34" s="11"/>
      <c r="C34" s="12"/>
      <c r="D34" s="12"/>
      <c r="E34" s="1158" t="s">
        <v>1407</v>
      </c>
      <c r="F34" s="1161" t="s">
        <v>1170</v>
      </c>
      <c r="G34" s="1162"/>
      <c r="H34" s="671" t="str">
        <f>Datos!F1184</f>
        <v>-</v>
      </c>
      <c r="I34" s="671" t="str">
        <f>Datos!G1184</f>
        <v>-</v>
      </c>
      <c r="J34" s="671" t="str">
        <f>Datos!H1184</f>
        <v>-</v>
      </c>
      <c r="K34" s="825">
        <f ca="1">Datos!I1184</f>
        <v>0</v>
      </c>
      <c r="L34" s="673"/>
      <c r="M34" s="673"/>
      <c r="N34" s="673"/>
      <c r="O34" s="673"/>
      <c r="P34" s="673"/>
      <c r="Q34" s="672"/>
      <c r="R34" s="12"/>
    </row>
    <row r="35" spans="1:28" s="94" customFormat="1" ht="16.5" customHeight="1" x14ac:dyDescent="0.3">
      <c r="A35" s="19"/>
      <c r="B35" s="11"/>
      <c r="C35" s="12"/>
      <c r="D35" s="12"/>
      <c r="E35" s="1159"/>
      <c r="F35" s="1164" t="s">
        <v>1142</v>
      </c>
      <c r="G35" s="1165"/>
      <c r="H35" s="671" t="str">
        <f>Datos!F1185</f>
        <v>-</v>
      </c>
      <c r="I35" s="671" t="str">
        <f>Datos!G1185</f>
        <v>-</v>
      </c>
      <c r="J35" s="671" t="str">
        <f>Datos!H1185</f>
        <v>-</v>
      </c>
      <c r="K35" s="825">
        <f ca="1">Datos!I1185</f>
        <v>0</v>
      </c>
      <c r="L35" s="673"/>
      <c r="M35" s="673"/>
      <c r="N35" s="673"/>
      <c r="O35" s="673"/>
      <c r="P35" s="673"/>
      <c r="Q35" s="672"/>
      <c r="R35" s="12"/>
    </row>
    <row r="36" spans="1:28" s="14" customFormat="1" ht="15.75" customHeight="1" x14ac:dyDescent="0.3">
      <c r="A36" s="19"/>
      <c r="B36" s="11"/>
      <c r="E36" s="1159"/>
      <c r="F36" s="1153" t="s">
        <v>1144</v>
      </c>
      <c r="G36" s="1154"/>
      <c r="H36" s="671" t="str">
        <f>Datos!F1186</f>
        <v>-</v>
      </c>
      <c r="I36" s="671" t="str">
        <f>Datos!G1186</f>
        <v>-</v>
      </c>
      <c r="J36" s="671" t="str">
        <f>Datos!H1186</f>
        <v>-</v>
      </c>
      <c r="K36" s="825">
        <f>Datos!I1186</f>
        <v>0</v>
      </c>
      <c r="L36" s="77"/>
      <c r="M36" s="77"/>
      <c r="N36" s="77"/>
      <c r="O36" s="77"/>
      <c r="P36" s="77"/>
      <c r="Q36" s="77"/>
      <c r="S36" s="94"/>
      <c r="T36" s="94"/>
      <c r="U36" s="94"/>
      <c r="V36" s="94"/>
      <c r="W36" s="94"/>
      <c r="X36" s="94"/>
      <c r="Y36" s="94"/>
      <c r="Z36" s="94"/>
      <c r="AA36" s="94"/>
      <c r="AB36" s="94"/>
    </row>
    <row r="37" spans="1:28" s="94" customFormat="1" ht="16.5" customHeight="1" x14ac:dyDescent="0.3">
      <c r="A37" s="19"/>
      <c r="B37" s="11"/>
      <c r="C37" s="12"/>
      <c r="D37" s="12"/>
      <c r="E37" s="1160"/>
      <c r="F37" s="1118" t="s">
        <v>1001</v>
      </c>
      <c r="G37" s="1119"/>
      <c r="H37" s="826" t="str">
        <f>Datos!F1187</f>
        <v>-</v>
      </c>
      <c r="I37" s="826" t="str">
        <f>Datos!G1187</f>
        <v>-</v>
      </c>
      <c r="J37" s="826" t="str">
        <f>Datos!H1187</f>
        <v>-</v>
      </c>
      <c r="K37" s="827">
        <f ca="1">Datos!I1187</f>
        <v>0</v>
      </c>
      <c r="L37" s="77"/>
      <c r="M37" s="77"/>
      <c r="N37" s="77"/>
      <c r="O37" s="77"/>
      <c r="P37" s="77"/>
      <c r="Q37" s="77"/>
      <c r="R37" s="12"/>
    </row>
    <row r="38" spans="1:28" s="94" customFormat="1" ht="8.25" customHeight="1" x14ac:dyDescent="0.3">
      <c r="A38" s="19"/>
      <c r="B38" s="11"/>
      <c r="C38" s="12"/>
      <c r="D38" s="12"/>
      <c r="E38" s="77"/>
      <c r="F38" s="77"/>
      <c r="G38" s="77"/>
      <c r="H38" s="77"/>
      <c r="I38" s="77"/>
      <c r="J38" s="77"/>
      <c r="K38" s="77"/>
      <c r="L38" s="77"/>
      <c r="M38" s="77"/>
      <c r="N38" s="77"/>
      <c r="O38" s="77"/>
      <c r="P38" s="77"/>
      <c r="Q38" s="77"/>
      <c r="R38" s="12"/>
    </row>
    <row r="39" spans="1:28" s="94" customFormat="1" ht="16.5" customHeight="1" x14ac:dyDescent="0.3">
      <c r="A39" s="19"/>
      <c r="B39" s="11"/>
      <c r="C39" s="12"/>
      <c r="D39" s="12"/>
      <c r="E39" s="1155" t="s">
        <v>566</v>
      </c>
      <c r="F39" s="1156"/>
      <c r="G39" s="1157"/>
      <c r="H39" s="565">
        <f>Datos!F1189</f>
        <v>0</v>
      </c>
      <c r="I39" s="565">
        <f>Datos!G1189</f>
        <v>0</v>
      </c>
      <c r="J39" s="565">
        <f>Datos!H1189</f>
        <v>0</v>
      </c>
      <c r="K39" s="686">
        <f ca="1">Datos!I1189</f>
        <v>0</v>
      </c>
      <c r="L39" s="77"/>
      <c r="M39" s="77"/>
      <c r="N39" s="77"/>
      <c r="O39" s="77"/>
      <c r="P39" s="77"/>
      <c r="Q39" s="77"/>
      <c r="R39" s="12"/>
    </row>
    <row r="40" spans="1:28" s="14" customFormat="1" ht="16.5" customHeight="1" x14ac:dyDescent="0.3">
      <c r="A40" s="19"/>
      <c r="B40" s="11"/>
      <c r="E40" s="1163" t="s">
        <v>1141</v>
      </c>
      <c r="F40" s="1163"/>
      <c r="G40" s="1163"/>
      <c r="H40" s="1163"/>
      <c r="I40" s="1163"/>
      <c r="J40" s="1163"/>
      <c r="K40" s="1163"/>
      <c r="L40" s="1163"/>
      <c r="M40" s="77"/>
      <c r="N40" s="77"/>
      <c r="O40" s="77"/>
      <c r="P40" s="77"/>
      <c r="Q40" s="77"/>
      <c r="S40" s="94"/>
      <c r="T40" s="94"/>
      <c r="U40" s="94"/>
      <c r="V40" s="94"/>
      <c r="W40" s="94"/>
      <c r="X40" s="94"/>
      <c r="Y40" s="94"/>
      <c r="Z40" s="94"/>
      <c r="AA40" s="94"/>
      <c r="AB40" s="94"/>
    </row>
    <row r="41" spans="1:28" s="14" customFormat="1" ht="16.5" customHeight="1" x14ac:dyDescent="0.3">
      <c r="A41" s="19"/>
      <c r="B41" s="11"/>
      <c r="E41" s="1163" t="s">
        <v>1459</v>
      </c>
      <c r="F41" s="1163"/>
      <c r="G41" s="1163"/>
      <c r="H41" s="1163"/>
      <c r="I41" s="1163"/>
      <c r="J41" s="1163"/>
      <c r="K41" s="1163"/>
      <c r="L41" s="1163"/>
      <c r="M41" s="77"/>
      <c r="N41" s="77"/>
      <c r="O41" s="77"/>
      <c r="P41" s="77"/>
      <c r="Q41" s="77"/>
      <c r="S41" s="94"/>
      <c r="T41" s="94"/>
      <c r="U41" s="94"/>
      <c r="V41" s="94"/>
      <c r="W41" s="94"/>
      <c r="X41" s="94"/>
      <c r="Y41" s="94"/>
      <c r="Z41" s="94"/>
      <c r="AA41" s="94"/>
      <c r="AB41" s="94"/>
    </row>
    <row r="42" spans="1:28" s="931" customFormat="1" ht="35.1" customHeight="1" x14ac:dyDescent="0.25">
      <c r="A42" s="926"/>
      <c r="B42" s="927"/>
      <c r="C42" s="928"/>
      <c r="D42" s="928"/>
      <c r="E42" s="929" t="s">
        <v>1589</v>
      </c>
      <c r="F42" s="930"/>
      <c r="G42" s="930"/>
      <c r="H42" s="930"/>
      <c r="I42" s="930"/>
      <c r="J42" s="930"/>
      <c r="K42" s="930"/>
      <c r="L42" s="930"/>
      <c r="M42" s="930"/>
      <c r="N42" s="930"/>
      <c r="O42" s="930"/>
      <c r="P42" s="930"/>
      <c r="Q42" s="930"/>
      <c r="R42" s="930"/>
      <c r="S42" s="930"/>
      <c r="T42" s="930"/>
      <c r="U42" s="930"/>
      <c r="V42" s="930"/>
    </row>
    <row r="43" spans="1:28" s="14" customFormat="1" ht="11.25" customHeight="1" x14ac:dyDescent="0.3">
      <c r="A43" s="19"/>
      <c r="B43" s="11"/>
      <c r="E43" s="426"/>
      <c r="F43" s="426"/>
      <c r="G43" s="426"/>
      <c r="H43" s="426"/>
      <c r="I43" s="426"/>
      <c r="J43" s="426"/>
      <c r="K43" s="77"/>
      <c r="L43" s="77"/>
      <c r="M43" s="77"/>
      <c r="N43" s="77"/>
      <c r="O43" s="77"/>
      <c r="P43" s="77"/>
      <c r="Q43" s="77"/>
      <c r="S43" s="94"/>
      <c r="T43" s="94"/>
      <c r="U43" s="94"/>
      <c r="V43" s="94"/>
      <c r="W43" s="94"/>
      <c r="X43" s="94"/>
      <c r="Y43" s="94"/>
      <c r="Z43" s="94"/>
      <c r="AA43" s="94"/>
      <c r="AB43" s="94"/>
    </row>
    <row r="44" spans="1:28" s="14" customFormat="1" ht="17.25" customHeight="1" x14ac:dyDescent="0.3">
      <c r="A44" s="19"/>
      <c r="B44" s="11"/>
      <c r="D44" s="303" t="s">
        <v>1388</v>
      </c>
      <c r="E44" s="303"/>
      <c r="F44" s="303"/>
      <c r="G44" s="303"/>
      <c r="H44" s="303"/>
      <c r="I44" s="303"/>
      <c r="J44" s="303"/>
      <c r="K44" s="303"/>
      <c r="L44" s="303"/>
      <c r="M44" s="303"/>
      <c r="N44" s="303"/>
      <c r="O44" s="303"/>
      <c r="P44" s="303"/>
      <c r="Q44" s="303"/>
      <c r="S44" s="94"/>
      <c r="T44" s="94"/>
      <c r="U44" s="94"/>
      <c r="V44" s="94"/>
      <c r="W44" s="94"/>
      <c r="X44" s="94"/>
      <c r="Y44" s="94"/>
      <c r="Z44" s="94"/>
      <c r="AA44" s="94"/>
      <c r="AB44" s="94"/>
    </row>
    <row r="45" spans="1:28" s="14" customFormat="1" ht="9" customHeight="1" x14ac:dyDescent="0.3">
      <c r="A45" s="19"/>
      <c r="B45" s="11"/>
      <c r="E45" s="77"/>
      <c r="F45" s="77"/>
      <c r="G45" s="77"/>
      <c r="H45" s="77"/>
      <c r="I45" s="77"/>
      <c r="J45" s="77"/>
      <c r="K45" s="77"/>
      <c r="L45" s="77"/>
      <c r="M45" s="77"/>
      <c r="N45" s="77"/>
      <c r="O45" s="77"/>
      <c r="P45" s="77"/>
      <c r="Q45" s="77"/>
      <c r="S45" s="94"/>
      <c r="T45" s="94"/>
      <c r="U45" s="94"/>
      <c r="V45" s="94"/>
      <c r="W45" s="94"/>
      <c r="X45" s="94"/>
      <c r="Y45" s="94"/>
      <c r="Z45" s="94"/>
      <c r="AA45" s="94"/>
      <c r="AB45" s="94"/>
    </row>
    <row r="46" spans="1:28" s="14" customFormat="1" ht="4.5" customHeight="1" x14ac:dyDescent="0.3">
      <c r="A46" s="19"/>
      <c r="B46" s="11"/>
      <c r="E46" s="84"/>
      <c r="F46" s="85"/>
      <c r="G46" s="85"/>
      <c r="H46" s="71"/>
      <c r="I46" s="585"/>
      <c r="J46" s="77"/>
      <c r="K46" s="12"/>
      <c r="L46" s="12"/>
      <c r="M46" s="77"/>
      <c r="N46" s="77"/>
      <c r="O46" s="77"/>
      <c r="P46" s="77"/>
      <c r="Q46" s="77"/>
      <c r="S46" s="94"/>
      <c r="T46" s="94"/>
      <c r="U46" s="94"/>
      <c r="V46" s="94"/>
      <c r="W46" s="94"/>
      <c r="X46" s="94"/>
      <c r="Y46" s="94"/>
      <c r="Z46" s="94"/>
      <c r="AA46" s="94"/>
      <c r="AB46" s="94"/>
    </row>
    <row r="47" spans="1:28" s="94" customFormat="1" ht="18" customHeight="1" x14ac:dyDescent="0.3">
      <c r="A47" s="19"/>
      <c r="B47" s="11"/>
      <c r="C47" s="12"/>
      <c r="D47" s="12"/>
      <c r="E47" s="72"/>
      <c r="F47" s="121"/>
      <c r="G47" s="116" t="str">
        <f ca="1">Datos!G1205</f>
        <v/>
      </c>
      <c r="H47" s="144" t="s">
        <v>1457</v>
      </c>
      <c r="I47" s="586" t="str">
        <f>IF(ISTEXT('1.Datos generales organización '!L27),'1.Datos generales organización '!L27,"")</f>
        <v/>
      </c>
      <c r="J47" s="77"/>
      <c r="K47" s="12"/>
      <c r="L47" s="12"/>
      <c r="M47" s="77"/>
      <c r="N47" s="77"/>
      <c r="O47" s="77"/>
      <c r="P47" s="77"/>
      <c r="Q47" s="77"/>
      <c r="R47" s="12"/>
    </row>
    <row r="48" spans="1:28" s="94" customFormat="1" ht="4.5" customHeight="1" x14ac:dyDescent="0.3">
      <c r="A48" s="19"/>
      <c r="B48" s="11"/>
      <c r="C48" s="12"/>
      <c r="D48" s="12"/>
      <c r="E48" s="1152" t="s">
        <v>190</v>
      </c>
      <c r="F48" s="121"/>
      <c r="G48" s="98"/>
      <c r="H48" s="146"/>
      <c r="I48" s="587"/>
      <c r="J48" s="77"/>
      <c r="K48" s="12"/>
      <c r="L48" s="12"/>
      <c r="M48" s="77"/>
      <c r="N48" s="77"/>
      <c r="O48" s="12"/>
      <c r="P48" s="77"/>
      <c r="Q48" s="77"/>
      <c r="R48" s="12"/>
      <c r="T48" s="142"/>
    </row>
    <row r="49" spans="1:20" s="94" customFormat="1" ht="18" customHeight="1" x14ac:dyDescent="0.3">
      <c r="A49" s="86"/>
      <c r="B49" s="11"/>
      <c r="C49" s="12"/>
      <c r="D49" s="12"/>
      <c r="E49" s="1152"/>
      <c r="F49" s="122" t="str">
        <f>Datos!G1193</f>
        <v/>
      </c>
      <c r="G49" s="116" t="str">
        <f ca="1">Datos!G1206</f>
        <v/>
      </c>
      <c r="H49" s="144" t="s">
        <v>1458</v>
      </c>
      <c r="I49" s="588" t="s">
        <v>129</v>
      </c>
      <c r="J49" s="77"/>
      <c r="K49" s="12"/>
      <c r="L49" s="12"/>
      <c r="M49" s="77"/>
      <c r="N49" s="77"/>
      <c r="O49" s="77"/>
      <c r="P49" s="77"/>
      <c r="Q49" s="77"/>
      <c r="R49" s="12"/>
      <c r="T49" s="142"/>
    </row>
    <row r="50" spans="1:20" s="94" customFormat="1" ht="4.5" customHeight="1" x14ac:dyDescent="0.3">
      <c r="A50" s="86"/>
      <c r="B50" s="11"/>
      <c r="C50" s="12"/>
      <c r="D50" s="12"/>
      <c r="E50" s="1152"/>
      <c r="F50" s="125"/>
      <c r="G50" s="100"/>
      <c r="H50" s="147"/>
      <c r="I50" s="589"/>
      <c r="J50" s="77"/>
      <c r="K50" s="12"/>
      <c r="L50" s="12"/>
      <c r="M50" s="12"/>
      <c r="N50" s="12"/>
      <c r="O50" s="12"/>
      <c r="P50" s="12"/>
      <c r="Q50" s="12"/>
      <c r="R50" s="12"/>
      <c r="T50" s="142"/>
    </row>
    <row r="51" spans="1:20" s="94" customFormat="1" ht="18" customHeight="1" x14ac:dyDescent="0.3">
      <c r="A51" s="86"/>
      <c r="B51" s="11"/>
      <c r="C51" s="12"/>
      <c r="D51" s="12"/>
      <c r="E51" s="72"/>
      <c r="F51" s="126"/>
      <c r="G51" s="116" t="str">
        <f ca="1">Datos!G1207</f>
        <v/>
      </c>
      <c r="H51" s="144" t="s">
        <v>1458</v>
      </c>
      <c r="I51" s="586" t="s">
        <v>33</v>
      </c>
      <c r="J51" s="77"/>
      <c r="K51" s="12"/>
      <c r="L51" s="12"/>
      <c r="M51" s="12"/>
      <c r="N51" s="12"/>
      <c r="O51" s="12"/>
      <c r="P51" s="12"/>
      <c r="Q51" s="12"/>
      <c r="R51" s="12"/>
      <c r="T51" s="142"/>
    </row>
    <row r="52" spans="1:20" s="94" customFormat="1" ht="4.5" customHeight="1" x14ac:dyDescent="0.3">
      <c r="A52" s="86"/>
      <c r="B52" s="11"/>
      <c r="C52" s="12"/>
      <c r="D52" s="12"/>
      <c r="E52" s="87"/>
      <c r="F52" s="88"/>
      <c r="G52" s="101"/>
      <c r="H52" s="73"/>
      <c r="I52" s="74"/>
      <c r="J52" s="77"/>
      <c r="K52" s="12"/>
      <c r="L52" s="12"/>
      <c r="M52" s="12"/>
      <c r="N52" s="12"/>
      <c r="O52" s="12"/>
      <c r="P52" s="12"/>
      <c r="Q52" s="12"/>
      <c r="R52" s="12"/>
      <c r="T52" s="142"/>
    </row>
    <row r="53" spans="1:20" s="94" customFormat="1" ht="12.95" customHeight="1" x14ac:dyDescent="0.3">
      <c r="A53" s="86"/>
      <c r="B53" s="11"/>
      <c r="C53" s="12"/>
      <c r="D53" s="12"/>
      <c r="E53" s="12"/>
      <c r="F53" s="111"/>
      <c r="G53" s="102"/>
      <c r="H53" s="69"/>
      <c r="I53" s="69"/>
      <c r="J53" s="77"/>
      <c r="K53" s="32"/>
      <c r="L53" s="32"/>
      <c r="M53" s="12"/>
      <c r="N53" s="12"/>
      <c r="O53" s="12"/>
      <c r="P53" s="12"/>
      <c r="Q53" s="12"/>
      <c r="R53" s="12"/>
      <c r="T53" s="142"/>
    </row>
    <row r="54" spans="1:20" s="94" customFormat="1" ht="4.5" customHeight="1" x14ac:dyDescent="0.3">
      <c r="A54" s="13"/>
      <c r="B54" s="11"/>
      <c r="C54" s="12"/>
      <c r="D54" s="12"/>
      <c r="E54" s="89"/>
      <c r="F54" s="127"/>
      <c r="G54" s="103"/>
      <c r="H54" s="148"/>
      <c r="I54" s="581"/>
      <c r="J54" s="77"/>
      <c r="K54" s="12"/>
      <c r="L54" s="12"/>
      <c r="M54" s="12"/>
      <c r="N54" s="12"/>
      <c r="O54" s="12"/>
      <c r="P54" s="12"/>
      <c r="Q54" s="12"/>
      <c r="R54" s="12"/>
      <c r="T54" s="142"/>
    </row>
    <row r="55" spans="1:20" s="94" customFormat="1" ht="18" customHeight="1" x14ac:dyDescent="0.3">
      <c r="A55" s="22"/>
      <c r="B55" s="23"/>
      <c r="C55" s="12"/>
      <c r="D55" s="12"/>
      <c r="E55" s="66"/>
      <c r="F55" s="124"/>
      <c r="G55" s="117" t="str">
        <f>Datos!D1205</f>
        <v/>
      </c>
      <c r="H55" s="145" t="s">
        <v>1458</v>
      </c>
      <c r="I55" s="582" t="str">
        <f>IF(ISTEXT(I47),I47,"")</f>
        <v/>
      </c>
      <c r="J55" s="77"/>
      <c r="K55" s="12"/>
      <c r="L55" s="12"/>
      <c r="M55" s="12"/>
      <c r="N55" s="12"/>
      <c r="O55" s="12"/>
      <c r="P55" s="12"/>
      <c r="Q55" s="12"/>
      <c r="R55" s="12"/>
      <c r="T55" s="142"/>
    </row>
    <row r="56" spans="1:20" s="94" customFormat="1" ht="4.5" customHeight="1" x14ac:dyDescent="0.3">
      <c r="A56" s="22"/>
      <c r="B56" s="23"/>
      <c r="C56" s="12"/>
      <c r="D56" s="12"/>
      <c r="E56" s="123"/>
      <c r="F56" s="124"/>
      <c r="G56" s="104"/>
      <c r="H56" s="149"/>
      <c r="I56" s="583"/>
      <c r="J56" s="77"/>
      <c r="K56" s="12"/>
      <c r="L56" s="12"/>
      <c r="M56" s="12"/>
      <c r="N56" s="12"/>
      <c r="O56" s="12"/>
      <c r="P56" s="12"/>
      <c r="Q56" s="12"/>
      <c r="R56" s="12"/>
      <c r="T56" s="142"/>
    </row>
    <row r="57" spans="1:20" s="94" customFormat="1" ht="18" customHeight="1" x14ac:dyDescent="0.3">
      <c r="A57" s="22"/>
      <c r="B57" s="23"/>
      <c r="C57" s="12"/>
      <c r="D57" s="12"/>
      <c r="E57" s="130" t="s">
        <v>188</v>
      </c>
      <c r="F57" s="124" t="str">
        <f>Datos!D1193</f>
        <v/>
      </c>
      <c r="G57" s="117" t="str">
        <f>Datos!D1206</f>
        <v/>
      </c>
      <c r="H57" s="145" t="s">
        <v>1458</v>
      </c>
      <c r="I57" s="584" t="s">
        <v>129</v>
      </c>
      <c r="J57" s="77"/>
      <c r="K57" s="12"/>
      <c r="L57" s="12"/>
      <c r="M57" s="12"/>
      <c r="N57" s="12"/>
      <c r="O57" s="12"/>
      <c r="P57" s="12"/>
      <c r="Q57" s="12"/>
      <c r="R57" s="12"/>
      <c r="T57" s="142"/>
    </row>
    <row r="58" spans="1:20" s="94" customFormat="1" ht="4.5" customHeight="1" x14ac:dyDescent="0.3">
      <c r="A58" s="22"/>
      <c r="B58" s="23"/>
      <c r="C58" s="12"/>
      <c r="D58" s="12"/>
      <c r="E58" s="91"/>
      <c r="F58" s="128"/>
      <c r="G58" s="105"/>
      <c r="H58" s="150"/>
      <c r="I58" s="583"/>
      <c r="J58" s="77"/>
      <c r="K58" s="12"/>
      <c r="L58" s="12"/>
      <c r="M58" s="12"/>
      <c r="N58" s="12"/>
      <c r="O58" s="12"/>
      <c r="P58" s="12"/>
      <c r="Q58" s="12"/>
      <c r="R58" s="12"/>
      <c r="T58" s="142"/>
    </row>
    <row r="59" spans="1:20" s="94" customFormat="1" ht="18" customHeight="1" x14ac:dyDescent="0.3">
      <c r="A59" s="22"/>
      <c r="B59" s="23"/>
      <c r="C59" s="12"/>
      <c r="D59" s="12"/>
      <c r="E59" s="66"/>
      <c r="F59" s="129"/>
      <c r="G59" s="117" t="str">
        <f>Datos!D1207</f>
        <v/>
      </c>
      <c r="H59" s="145" t="s">
        <v>1458</v>
      </c>
      <c r="I59" s="582" t="s">
        <v>33</v>
      </c>
      <c r="J59" s="77"/>
      <c r="K59" s="12"/>
      <c r="L59" s="12"/>
      <c r="M59" s="12"/>
      <c r="N59" s="12"/>
      <c r="O59" s="12"/>
      <c r="P59" s="12"/>
      <c r="Q59" s="12"/>
      <c r="R59" s="12"/>
      <c r="T59" s="142"/>
    </row>
    <row r="60" spans="1:20" s="94" customFormat="1" ht="4.5" customHeight="1" x14ac:dyDescent="0.3">
      <c r="A60" s="22"/>
      <c r="B60" s="23"/>
      <c r="C60" s="12"/>
      <c r="D60" s="12"/>
      <c r="E60" s="92"/>
      <c r="F60" s="93"/>
      <c r="G60" s="106"/>
      <c r="H60" s="67"/>
      <c r="I60" s="68"/>
      <c r="J60" s="77"/>
      <c r="K60" s="12"/>
      <c r="L60" s="12"/>
      <c r="M60" s="12"/>
      <c r="N60" s="12"/>
      <c r="O60" s="12"/>
      <c r="P60" s="12"/>
      <c r="Q60" s="12"/>
      <c r="R60" s="12"/>
      <c r="T60" s="142"/>
    </row>
    <row r="61" spans="1:20" s="94" customFormat="1" ht="12.95" customHeight="1" x14ac:dyDescent="0.3">
      <c r="A61" s="13"/>
      <c r="B61" s="11"/>
      <c r="C61" s="12"/>
      <c r="D61" s="12"/>
      <c r="E61" s="12"/>
      <c r="F61" s="111"/>
      <c r="G61" s="107"/>
      <c r="H61" s="21"/>
      <c r="I61" s="21"/>
      <c r="J61" s="77"/>
      <c r="K61" s="12"/>
      <c r="L61" s="12"/>
      <c r="M61" s="12"/>
      <c r="N61" s="12"/>
      <c r="O61" s="12"/>
      <c r="P61" s="12"/>
      <c r="Q61" s="12"/>
      <c r="R61" s="12"/>
      <c r="T61" s="142"/>
    </row>
    <row r="62" spans="1:20" s="94" customFormat="1" ht="4.5" customHeight="1" x14ac:dyDescent="0.3">
      <c r="A62" s="13"/>
      <c r="B62" s="11"/>
      <c r="C62" s="12"/>
      <c r="D62" s="12"/>
      <c r="E62" s="89"/>
      <c r="F62" s="127"/>
      <c r="G62" s="103"/>
      <c r="H62" s="90"/>
      <c r="I62" s="581"/>
      <c r="J62" s="77"/>
      <c r="K62" s="12"/>
      <c r="L62" s="12"/>
      <c r="M62" s="12"/>
      <c r="N62" s="12"/>
      <c r="O62" s="12"/>
      <c r="P62" s="12"/>
      <c r="Q62" s="12"/>
      <c r="R62" s="12"/>
      <c r="T62" s="142"/>
    </row>
    <row r="63" spans="1:20" s="94" customFormat="1" ht="18" customHeight="1" x14ac:dyDescent="0.3">
      <c r="A63" s="13"/>
      <c r="B63" s="11"/>
      <c r="C63" s="12"/>
      <c r="D63" s="12"/>
      <c r="E63" s="66"/>
      <c r="F63" s="124"/>
      <c r="G63" s="117" t="str">
        <f>Datos!E1205</f>
        <v/>
      </c>
      <c r="H63" s="145" t="s">
        <v>1458</v>
      </c>
      <c r="I63" s="582" t="str">
        <f>IF(ISTEXT(I47),I47,"")</f>
        <v/>
      </c>
      <c r="J63" s="77"/>
      <c r="K63" s="12"/>
      <c r="L63" s="12"/>
      <c r="M63" s="12"/>
      <c r="N63" s="12"/>
      <c r="O63" s="12"/>
      <c r="P63" s="12"/>
      <c r="Q63" s="12"/>
      <c r="R63" s="12"/>
      <c r="T63" s="142"/>
    </row>
    <row r="64" spans="1:20" s="94" customFormat="1" ht="4.5" customHeight="1" x14ac:dyDescent="0.3">
      <c r="A64" s="13"/>
      <c r="B64" s="11"/>
      <c r="C64" s="12"/>
      <c r="D64" s="12"/>
      <c r="E64" s="123"/>
      <c r="F64" s="124"/>
      <c r="G64" s="104"/>
      <c r="H64" s="149"/>
      <c r="I64" s="583"/>
      <c r="J64" s="77"/>
      <c r="K64" s="12"/>
      <c r="L64" s="12"/>
      <c r="M64" s="12"/>
      <c r="N64" s="12"/>
      <c r="O64" s="12"/>
      <c r="P64" s="12"/>
      <c r="Q64" s="12"/>
      <c r="R64" s="12"/>
      <c r="T64" s="142"/>
    </row>
    <row r="65" spans="1:20" s="94" customFormat="1" ht="18" customHeight="1" x14ac:dyDescent="0.3">
      <c r="A65" s="13"/>
      <c r="B65" s="11"/>
      <c r="C65" s="12"/>
      <c r="D65" s="12"/>
      <c r="E65" s="130" t="s">
        <v>189</v>
      </c>
      <c r="F65" s="124" t="str">
        <f>Datos!E1193</f>
        <v/>
      </c>
      <c r="G65" s="117" t="str">
        <f>Datos!E1206</f>
        <v/>
      </c>
      <c r="H65" s="145" t="s">
        <v>1458</v>
      </c>
      <c r="I65" s="584" t="s">
        <v>129</v>
      </c>
      <c r="J65" s="77"/>
      <c r="K65" s="12"/>
      <c r="L65" s="12"/>
      <c r="M65" s="12"/>
      <c r="N65" s="12"/>
      <c r="O65" s="12"/>
      <c r="P65" s="12"/>
      <c r="T65" s="142"/>
    </row>
    <row r="66" spans="1:20" s="94" customFormat="1" ht="4.5" customHeight="1" x14ac:dyDescent="0.3">
      <c r="A66" s="13"/>
      <c r="B66" s="11"/>
      <c r="C66" s="12"/>
      <c r="D66" s="12"/>
      <c r="E66" s="91"/>
      <c r="F66" s="128"/>
      <c r="G66" s="105"/>
      <c r="H66" s="150"/>
      <c r="I66" s="583"/>
      <c r="J66" s="77"/>
      <c r="K66" s="12"/>
      <c r="L66" s="12"/>
      <c r="M66" s="12"/>
      <c r="N66" s="12"/>
      <c r="O66" s="12"/>
      <c r="P66" s="12"/>
      <c r="T66" s="142"/>
    </row>
    <row r="67" spans="1:20" s="94" customFormat="1" ht="18" customHeight="1" x14ac:dyDescent="0.3">
      <c r="A67" s="13"/>
      <c r="B67" s="11"/>
      <c r="C67" s="12"/>
      <c r="D67" s="12"/>
      <c r="E67" s="66"/>
      <c r="F67" s="129"/>
      <c r="G67" s="117" t="str">
        <f>Datos!E1207</f>
        <v/>
      </c>
      <c r="H67" s="145" t="s">
        <v>1458</v>
      </c>
      <c r="I67" s="582" t="s">
        <v>33</v>
      </c>
      <c r="J67" s="77"/>
      <c r="K67" s="12"/>
      <c r="L67" s="12"/>
      <c r="M67" s="12"/>
      <c r="N67" s="12"/>
      <c r="O67" s="12"/>
      <c r="P67" s="12"/>
      <c r="R67" s="209"/>
      <c r="T67" s="142"/>
    </row>
    <row r="68" spans="1:20" s="94" customFormat="1" ht="4.5" customHeight="1" x14ac:dyDescent="0.3">
      <c r="A68" s="13"/>
      <c r="B68" s="11"/>
      <c r="C68" s="12"/>
      <c r="D68" s="12"/>
      <c r="E68" s="92"/>
      <c r="F68" s="93"/>
      <c r="G68" s="93"/>
      <c r="H68" s="67"/>
      <c r="I68" s="68"/>
      <c r="J68" s="77"/>
      <c r="K68" s="12"/>
      <c r="L68" s="12"/>
      <c r="M68" s="12"/>
      <c r="N68" s="12"/>
      <c r="O68" s="12"/>
      <c r="P68" s="12"/>
      <c r="Q68" s="209"/>
      <c r="R68" s="209"/>
      <c r="T68" s="142"/>
    </row>
    <row r="69" spans="1:20" s="94" customFormat="1" ht="12.95" customHeight="1" x14ac:dyDescent="0.3">
      <c r="A69" s="13"/>
      <c r="B69" s="11"/>
      <c r="C69" s="12"/>
      <c r="D69" s="12"/>
      <c r="E69" s="12"/>
      <c r="F69" s="111"/>
      <c r="G69" s="107"/>
      <c r="H69" s="21"/>
      <c r="I69" s="21"/>
      <c r="J69" s="77"/>
      <c r="K69" s="12"/>
      <c r="L69" s="12"/>
      <c r="M69" s="12"/>
      <c r="N69" s="12"/>
      <c r="O69" s="12"/>
      <c r="P69" s="12"/>
      <c r="Q69" s="209"/>
      <c r="R69" s="209"/>
      <c r="T69" s="142"/>
    </row>
    <row r="70" spans="1:20" s="94" customFormat="1" ht="4.5" customHeight="1" x14ac:dyDescent="0.3">
      <c r="A70" s="13"/>
      <c r="B70" s="11"/>
      <c r="C70" s="12"/>
      <c r="D70" s="12"/>
      <c r="E70" s="89"/>
      <c r="F70" s="127"/>
      <c r="G70" s="103"/>
      <c r="H70" s="90"/>
      <c r="I70" s="581"/>
      <c r="J70" s="77"/>
      <c r="K70" s="12"/>
      <c r="L70" s="12"/>
      <c r="M70" s="12"/>
      <c r="N70" s="12"/>
      <c r="O70" s="12"/>
      <c r="P70" s="12"/>
      <c r="T70" s="142"/>
    </row>
    <row r="71" spans="1:20" s="94" customFormat="1" ht="18" customHeight="1" x14ac:dyDescent="0.3">
      <c r="A71" s="13"/>
      <c r="B71" s="11"/>
      <c r="C71" s="12"/>
      <c r="D71" s="12"/>
      <c r="E71" s="66"/>
      <c r="F71" s="124"/>
      <c r="G71" s="117" t="str">
        <f>Datos!F1205</f>
        <v/>
      </c>
      <c r="H71" s="145" t="s">
        <v>1458</v>
      </c>
      <c r="I71" s="582" t="str">
        <f>IF(ISTEXT(I47),I47,"")</f>
        <v/>
      </c>
      <c r="J71" s="77"/>
      <c r="K71" s="12"/>
      <c r="L71" s="12"/>
      <c r="M71" s="12"/>
      <c r="N71" s="12"/>
      <c r="O71" s="12"/>
      <c r="P71" s="12"/>
      <c r="T71" s="142"/>
    </row>
    <row r="72" spans="1:20" s="94" customFormat="1" ht="4.5" customHeight="1" x14ac:dyDescent="0.3">
      <c r="A72" s="13"/>
      <c r="B72" s="11"/>
      <c r="C72" s="12"/>
      <c r="D72" s="12"/>
      <c r="E72" s="123"/>
      <c r="F72" s="124"/>
      <c r="G72" s="104"/>
      <c r="H72" s="149"/>
      <c r="I72" s="583"/>
      <c r="J72" s="77"/>
      <c r="K72" s="12"/>
      <c r="L72" s="12"/>
      <c r="M72" s="12"/>
      <c r="N72" s="12"/>
      <c r="O72" s="12"/>
      <c r="P72" s="12"/>
      <c r="Q72" s="12"/>
      <c r="T72" s="142"/>
    </row>
    <row r="73" spans="1:20" s="94" customFormat="1" ht="18" customHeight="1" x14ac:dyDescent="0.3">
      <c r="A73" s="13"/>
      <c r="B73" s="11"/>
      <c r="C73" s="12"/>
      <c r="D73" s="12"/>
      <c r="E73" s="130" t="s">
        <v>282</v>
      </c>
      <c r="F73" s="124" t="str">
        <f>Datos!F1193</f>
        <v/>
      </c>
      <c r="G73" s="117" t="str">
        <f>Datos!F1206</f>
        <v/>
      </c>
      <c r="H73" s="145" t="s">
        <v>1458</v>
      </c>
      <c r="I73" s="584" t="s">
        <v>129</v>
      </c>
      <c r="J73" s="77"/>
      <c r="K73" s="12"/>
      <c r="L73" s="12"/>
      <c r="M73" s="12"/>
      <c r="N73" s="12"/>
      <c r="O73" s="12"/>
      <c r="P73" s="12"/>
      <c r="Q73" s="12"/>
      <c r="T73" s="142"/>
    </row>
    <row r="74" spans="1:20" s="94" customFormat="1" ht="4.5" customHeight="1" x14ac:dyDescent="0.3">
      <c r="A74" s="13"/>
      <c r="B74" s="11"/>
      <c r="C74" s="12"/>
      <c r="D74" s="12"/>
      <c r="E74" s="91"/>
      <c r="F74" s="128"/>
      <c r="G74" s="105"/>
      <c r="H74" s="150"/>
      <c r="I74" s="583"/>
      <c r="J74" s="77"/>
      <c r="K74" s="12"/>
      <c r="L74" s="12"/>
      <c r="M74" s="12"/>
      <c r="N74" s="12"/>
      <c r="O74" s="12"/>
      <c r="P74" s="12"/>
      <c r="Q74" s="12"/>
      <c r="R74" s="12"/>
      <c r="T74" s="142"/>
    </row>
    <row r="75" spans="1:20" s="94" customFormat="1" ht="18" customHeight="1" x14ac:dyDescent="0.3">
      <c r="A75" s="13"/>
      <c r="B75" s="11"/>
      <c r="C75" s="12"/>
      <c r="D75" s="12"/>
      <c r="E75" s="66"/>
      <c r="F75" s="129"/>
      <c r="G75" s="117" t="str">
        <f>Datos!F1207</f>
        <v/>
      </c>
      <c r="H75" s="145" t="s">
        <v>1458</v>
      </c>
      <c r="I75" s="582" t="s">
        <v>33</v>
      </c>
      <c r="J75" s="77"/>
      <c r="K75" s="12"/>
      <c r="L75" s="1136" t="str">
        <f ca="1">Datos!G1211</f>
        <v/>
      </c>
      <c r="M75" s="1136"/>
      <c r="N75" s="1137" t="str">
        <f ca="1">Datos!H1211</f>
        <v/>
      </c>
      <c r="P75" s="716"/>
      <c r="Q75" s="12"/>
      <c r="R75" s="12"/>
      <c r="T75" s="142"/>
    </row>
    <row r="76" spans="1:20" s="94" customFormat="1" ht="4.5" customHeight="1" x14ac:dyDescent="0.3">
      <c r="A76" s="13"/>
      <c r="B76" s="11"/>
      <c r="C76" s="12"/>
      <c r="D76" s="12"/>
      <c r="E76" s="92"/>
      <c r="F76" s="93"/>
      <c r="G76" s="93"/>
      <c r="H76" s="67"/>
      <c r="I76" s="68"/>
      <c r="J76" s="77"/>
      <c r="K76" s="12"/>
      <c r="L76" s="1136"/>
      <c r="M76" s="1136"/>
      <c r="N76" s="1137"/>
      <c r="O76" s="716"/>
      <c r="P76" s="716"/>
      <c r="Q76" s="12"/>
      <c r="R76" s="12"/>
      <c r="T76" s="142"/>
    </row>
    <row r="77" spans="1:20" s="94" customFormat="1" ht="8.25" customHeight="1" x14ac:dyDescent="0.3">
      <c r="A77" s="13"/>
      <c r="B77" s="11"/>
      <c r="C77" s="12"/>
      <c r="D77" s="12"/>
      <c r="E77" s="12"/>
      <c r="F77" s="12"/>
      <c r="G77" s="21"/>
      <c r="H77" s="21"/>
      <c r="I77" s="21"/>
      <c r="J77" s="21"/>
      <c r="K77" s="12"/>
      <c r="L77" s="12"/>
      <c r="M77" s="12"/>
      <c r="N77" s="12"/>
      <c r="O77" s="12"/>
      <c r="P77" s="12"/>
      <c r="Q77" s="12"/>
      <c r="R77" s="12"/>
      <c r="T77" s="142"/>
    </row>
    <row r="78" spans="1:20" x14ac:dyDescent="0.3">
      <c r="C78" s="12"/>
      <c r="D78" s="303" t="s">
        <v>1011</v>
      </c>
      <c r="E78" s="303"/>
      <c r="F78" s="303"/>
      <c r="G78" s="303"/>
      <c r="H78" s="303"/>
      <c r="I78" s="303"/>
      <c r="J78" s="303"/>
      <c r="K78" s="303"/>
      <c r="L78" s="303"/>
      <c r="M78" s="303"/>
      <c r="N78" s="303"/>
      <c r="O78" s="303"/>
      <c r="P78" s="303"/>
      <c r="Q78" s="303"/>
      <c r="R78" s="12"/>
      <c r="T78" s="142"/>
    </row>
    <row r="79" spans="1:20" s="94" customFormat="1" ht="17.25" customHeight="1" x14ac:dyDescent="0.3">
      <c r="A79" s="13"/>
      <c r="B79" s="11"/>
      <c r="C79" s="12"/>
      <c r="D79" s="212"/>
      <c r="E79" s="211"/>
      <c r="F79" s="12"/>
      <c r="G79" s="21"/>
      <c r="H79" s="21"/>
      <c r="I79" s="21"/>
      <c r="J79" s="21"/>
      <c r="K79" s="12"/>
      <c r="L79" s="12"/>
      <c r="M79" s="12"/>
      <c r="N79" s="12"/>
      <c r="O79" s="12"/>
      <c r="P79" s="12"/>
      <c r="Q79" s="12"/>
      <c r="R79" s="12"/>
      <c r="T79" s="142"/>
    </row>
    <row r="80" spans="1:20" ht="11.25" customHeight="1" x14ac:dyDescent="0.3">
      <c r="C80" s="12"/>
      <c r="D80" s="12"/>
      <c r="E80" s="234" t="s">
        <v>274</v>
      </c>
      <c r="F80" s="235"/>
      <c r="G80" s="236"/>
      <c r="H80" s="236"/>
      <c r="I80" s="236"/>
      <c r="J80" s="235"/>
      <c r="K80" s="235"/>
      <c r="L80" s="235" t="s">
        <v>195</v>
      </c>
      <c r="M80" s="235"/>
      <c r="N80" s="236"/>
      <c r="O80" s="236"/>
      <c r="P80" s="236"/>
      <c r="Q80" s="118"/>
      <c r="R80" s="12"/>
      <c r="T80" s="142"/>
    </row>
    <row r="81" spans="1:29" s="134" customFormat="1" ht="18" customHeight="1" x14ac:dyDescent="0.25">
      <c r="A81" s="132"/>
      <c r="B81" s="133"/>
      <c r="D81" s="135"/>
      <c r="E81" s="1108" t="e">
        <f>Datos!$E$1223</f>
        <v>#N/A</v>
      </c>
      <c r="F81" s="1108"/>
      <c r="G81" s="1108"/>
      <c r="H81" s="1108"/>
      <c r="I81" s="1108"/>
      <c r="J81" s="1108"/>
      <c r="K81" s="941"/>
      <c r="L81" s="1108" t="e">
        <f>Datos!$E$1224</f>
        <v>#N/A</v>
      </c>
      <c r="M81" s="1108"/>
      <c r="N81" s="1108"/>
      <c r="O81" s="1108"/>
      <c r="P81" s="1108"/>
      <c r="Q81" s="160"/>
      <c r="R81" s="136"/>
      <c r="S81" s="135"/>
      <c r="T81" s="151"/>
      <c r="U81" s="135"/>
      <c r="V81" s="135"/>
      <c r="W81" s="135"/>
      <c r="X81" s="135"/>
      <c r="Y81" s="135"/>
      <c r="Z81" s="135"/>
      <c r="AA81" s="135"/>
      <c r="AB81" s="135"/>
      <c r="AC81" s="135"/>
    </row>
    <row r="82" spans="1:29" ht="9.75" customHeight="1" x14ac:dyDescent="0.3">
      <c r="C82" s="12"/>
      <c r="D82" s="94"/>
      <c r="E82" s="153"/>
      <c r="F82" s="153"/>
      <c r="G82" s="154"/>
      <c r="H82" s="154"/>
      <c r="I82" s="154"/>
      <c r="J82" s="153"/>
      <c r="K82" s="153"/>
      <c r="L82" s="153"/>
      <c r="M82" s="153"/>
      <c r="N82" s="154"/>
      <c r="O82" s="154"/>
      <c r="P82" s="154"/>
      <c r="Q82" s="153"/>
      <c r="R82" s="118"/>
      <c r="T82" s="142"/>
    </row>
    <row r="83" spans="1:29" ht="18" customHeight="1" x14ac:dyDescent="0.3">
      <c r="C83" s="12"/>
      <c r="D83" s="94"/>
      <c r="E83" s="1107" t="s">
        <v>1168</v>
      </c>
      <c r="F83" s="1106" t="s">
        <v>1012</v>
      </c>
      <c r="G83" s="1106"/>
      <c r="H83" s="942">
        <f>DSUM(Datos!$C$103:$O$125,"emisiones",'9. Informe final. Resultados'!E80:J81)/1000</f>
        <v>0</v>
      </c>
      <c r="I83" s="943" t="s">
        <v>1010</v>
      </c>
      <c r="J83" s="153"/>
      <c r="K83" s="153"/>
      <c r="L83" s="1107" t="s">
        <v>1168</v>
      </c>
      <c r="M83" s="1106" t="s">
        <v>1012</v>
      </c>
      <c r="N83" s="1106"/>
      <c r="O83" s="942">
        <f>DSUM(Datos!$C$103:$O$125,"emisiones",'9. Informe final. Resultados'!L80:P81)/1000</f>
        <v>0</v>
      </c>
      <c r="P83" s="943" t="s">
        <v>1010</v>
      </c>
      <c r="Q83" s="153"/>
      <c r="R83" s="118"/>
      <c r="T83" s="142"/>
    </row>
    <row r="84" spans="1:29" ht="18" customHeight="1" x14ac:dyDescent="0.3">
      <c r="C84" s="12"/>
      <c r="D84" s="94"/>
      <c r="E84" s="1107"/>
      <c r="F84" s="1106" t="s">
        <v>1013</v>
      </c>
      <c r="G84" s="1106"/>
      <c r="H84" s="942">
        <f>DSUM(Datos!$D$171:$I$203,"emisiones",'9. Informe final. Resultados'!E80:J81)/1000</f>
        <v>0</v>
      </c>
      <c r="I84" s="943" t="s">
        <v>1010</v>
      </c>
      <c r="J84" s="153"/>
      <c r="K84" s="153"/>
      <c r="L84" s="1107"/>
      <c r="M84" s="1106" t="s">
        <v>1013</v>
      </c>
      <c r="N84" s="1106"/>
      <c r="O84" s="942">
        <f>DSUM(Datos!$D$171:$I$203,"emisiones",'9. Informe final. Resultados'!L80:P81)/1000</f>
        <v>0</v>
      </c>
      <c r="P84" s="943" t="s">
        <v>1010</v>
      </c>
      <c r="Q84" s="153"/>
      <c r="R84" s="118"/>
      <c r="T84" s="591"/>
    </row>
    <row r="85" spans="1:29" ht="18" customHeight="1" x14ac:dyDescent="0.3">
      <c r="C85" s="12"/>
      <c r="D85" s="94"/>
      <c r="E85" s="1107"/>
      <c r="F85" s="1106" t="s">
        <v>767</v>
      </c>
      <c r="G85" s="1106"/>
      <c r="H85" s="942">
        <f>DSUM(Datos!$C$434:$P$474,"emisiones",'9. Informe final. Resultados'!E80:J81)/1000</f>
        <v>0</v>
      </c>
      <c r="I85" s="943" t="s">
        <v>1010</v>
      </c>
      <c r="J85" s="153"/>
      <c r="K85" s="153"/>
      <c r="L85" s="1107"/>
      <c r="M85" s="1106" t="s">
        <v>767</v>
      </c>
      <c r="N85" s="1106"/>
      <c r="O85" s="942">
        <f>DSUM(Datos!$C$434:$P$474,"emisiones",'9. Informe final. Resultados'!L80:P81)/1000</f>
        <v>0</v>
      </c>
      <c r="P85" s="943" t="s">
        <v>1010</v>
      </c>
      <c r="Q85" s="153"/>
      <c r="R85" s="118"/>
      <c r="T85" s="591"/>
    </row>
    <row r="86" spans="1:29" ht="18" customHeight="1" x14ac:dyDescent="0.3">
      <c r="C86" s="12"/>
      <c r="D86" s="94"/>
      <c r="E86" s="1107"/>
      <c r="F86" s="1106" t="s">
        <v>978</v>
      </c>
      <c r="G86" s="1106"/>
      <c r="H86" s="942">
        <f>DSUM(Datos!$C$509:$P$514,"emisiones",'9. Informe final. Resultados'!E80:J81)/1000</f>
        <v>0</v>
      </c>
      <c r="I86" s="943" t="s">
        <v>1010</v>
      </c>
      <c r="J86" s="153"/>
      <c r="K86" s="153"/>
      <c r="L86" s="1107"/>
      <c r="M86" s="1106" t="s">
        <v>978</v>
      </c>
      <c r="N86" s="1106"/>
      <c r="O86" s="942">
        <f>DSUM(Datos!$C$509:$P$514,"emisiones",'9. Informe final. Resultados'!L80:P81)/1000</f>
        <v>0</v>
      </c>
      <c r="P86" s="943" t="s">
        <v>1010</v>
      </c>
      <c r="Q86" s="153"/>
      <c r="R86" s="118"/>
      <c r="T86" s="591"/>
    </row>
    <row r="87" spans="1:29" ht="18" customHeight="1" x14ac:dyDescent="0.3">
      <c r="C87" s="12"/>
      <c r="D87" s="94"/>
      <c r="E87" s="1107"/>
      <c r="F87" s="1106" t="s">
        <v>775</v>
      </c>
      <c r="G87" s="1106"/>
      <c r="H87" s="942">
        <f>DSUM(Datos!$C$600:$P$611,"emisiones",'9. Informe final. Resultados'!E80:J81)/1000</f>
        <v>0</v>
      </c>
      <c r="I87" s="943" t="s">
        <v>1010</v>
      </c>
      <c r="J87" s="153"/>
      <c r="K87" s="153"/>
      <c r="L87" s="1107"/>
      <c r="M87" s="1106" t="s">
        <v>775</v>
      </c>
      <c r="N87" s="1106"/>
      <c r="O87" s="942">
        <f>DSUM(Datos!$C$600:$P$611,"emisiones",'9. Informe final. Resultados'!L80:P81)/1000</f>
        <v>0</v>
      </c>
      <c r="P87" s="943" t="s">
        <v>1010</v>
      </c>
      <c r="Q87" s="153"/>
      <c r="R87" s="118"/>
      <c r="T87" s="591"/>
    </row>
    <row r="88" spans="1:29" ht="18" customHeight="1" x14ac:dyDescent="0.3">
      <c r="C88" s="12"/>
      <c r="D88" s="94"/>
      <c r="E88" s="1107"/>
      <c r="F88" s="1106" t="s">
        <v>994</v>
      </c>
      <c r="G88" s="1106"/>
      <c r="H88" s="942">
        <f>DSUM(Datos!$C$739:$I$769,"emisiones",'9. Informe final. Resultados'!E80:J81)/1000</f>
        <v>0</v>
      </c>
      <c r="I88" s="943" t="s">
        <v>1010</v>
      </c>
      <c r="J88" s="153"/>
      <c r="K88" s="153"/>
      <c r="L88" s="1107"/>
      <c r="M88" s="1106" t="s">
        <v>994</v>
      </c>
      <c r="N88" s="1106"/>
      <c r="O88" s="942">
        <f>DSUM(Datos!$C$739:$I$769,"emisiones",'9. Informe final. Resultados'!L80:P81)/1000</f>
        <v>0</v>
      </c>
      <c r="P88" s="943" t="s">
        <v>1010</v>
      </c>
      <c r="Q88" s="153"/>
      <c r="R88" s="118"/>
      <c r="T88" s="591"/>
    </row>
    <row r="89" spans="1:29" ht="18" customHeight="1" x14ac:dyDescent="0.3">
      <c r="C89" s="12"/>
      <c r="D89" s="94"/>
      <c r="E89" s="1107"/>
      <c r="F89" s="1106" t="s">
        <v>987</v>
      </c>
      <c r="G89" s="1106"/>
      <c r="H89" s="942">
        <f>DSUM(Datos!$C$797:$J$812,"emisiones",'9. Informe final. Resultados'!E80:J81)/1000</f>
        <v>0</v>
      </c>
      <c r="I89" s="943" t="s">
        <v>1010</v>
      </c>
      <c r="J89" s="153"/>
      <c r="K89" s="153"/>
      <c r="L89" s="1107"/>
      <c r="M89" s="1106" t="s">
        <v>987</v>
      </c>
      <c r="N89" s="1106"/>
      <c r="O89" s="942">
        <f>DSUM(Datos!$C$797:$J$812,"emisiones",'9. Informe final. Resultados'!L80:P81)/1000</f>
        <v>0</v>
      </c>
      <c r="P89" s="943" t="s">
        <v>1010</v>
      </c>
      <c r="Q89" s="153"/>
      <c r="R89" s="118"/>
      <c r="T89" s="591"/>
    </row>
    <row r="90" spans="1:29" ht="18" customHeight="1" x14ac:dyDescent="0.3">
      <c r="C90" s="12"/>
      <c r="D90" s="94"/>
      <c r="E90" s="1106" t="s">
        <v>999</v>
      </c>
      <c r="F90" s="1106"/>
      <c r="G90" s="1106"/>
      <c r="H90" s="944">
        <f>SUM(H83:H89)</f>
        <v>0</v>
      </c>
      <c r="I90" s="943" t="s">
        <v>1010</v>
      </c>
      <c r="J90" s="153"/>
      <c r="K90" s="153"/>
      <c r="L90" s="1106" t="s">
        <v>999</v>
      </c>
      <c r="M90" s="1106"/>
      <c r="N90" s="1106"/>
      <c r="O90" s="942">
        <f>SUM(O83:O89)</f>
        <v>0</v>
      </c>
      <c r="P90" s="943" t="s">
        <v>1010</v>
      </c>
      <c r="Q90" s="153"/>
      <c r="R90" s="118"/>
      <c r="T90" s="142"/>
    </row>
    <row r="91" spans="1:29" ht="6" customHeight="1" x14ac:dyDescent="0.3">
      <c r="C91" s="12"/>
      <c r="D91" s="94"/>
      <c r="E91" s="945"/>
      <c r="F91" s="946"/>
      <c r="G91" s="946"/>
      <c r="H91" s="942"/>
      <c r="I91" s="946"/>
      <c r="J91" s="153"/>
      <c r="K91" s="153"/>
      <c r="L91" s="945"/>
      <c r="M91" s="946"/>
      <c r="N91" s="946"/>
      <c r="O91" s="942"/>
      <c r="P91" s="946"/>
      <c r="Q91" s="153"/>
      <c r="R91" s="118"/>
      <c r="T91" s="142"/>
    </row>
    <row r="92" spans="1:29" ht="18" customHeight="1" x14ac:dyDescent="0.3">
      <c r="C92" s="12"/>
      <c r="D92" s="94"/>
      <c r="E92" s="1107" t="s">
        <v>1169</v>
      </c>
      <c r="F92" s="1106" t="s">
        <v>983</v>
      </c>
      <c r="G92" s="1106"/>
      <c r="H92" s="947">
        <f>DSUM(Datos!$C$843:$H$865,"emisiones",'9. Informe final. Resultados'!E80:J81)/1000</f>
        <v>0</v>
      </c>
      <c r="I92" s="948" t="str">
        <f>IF($G$13&lt;2021,"t CO₂","t CO₂e")</f>
        <v>t CO₂e</v>
      </c>
      <c r="J92" s="153"/>
      <c r="K92" s="153"/>
      <c r="L92" s="1107" t="s">
        <v>1169</v>
      </c>
      <c r="M92" s="1106" t="s">
        <v>983</v>
      </c>
      <c r="N92" s="1106"/>
      <c r="O92" s="947">
        <f>DSUM(Datos!$C$843:$H$865,"emisiones",'9. Informe final. Resultados'!L80:P81)/1000</f>
        <v>0</v>
      </c>
      <c r="P92" s="948" t="str">
        <f>IF($G$13&lt;2021,"t CO₂","t CO₂e")</f>
        <v>t CO₂e</v>
      </c>
      <c r="Q92" s="153"/>
      <c r="R92" s="118"/>
      <c r="T92" s="142"/>
    </row>
    <row r="93" spans="1:29" ht="18" customHeight="1" x14ac:dyDescent="0.3">
      <c r="C93" s="12"/>
      <c r="D93" s="94"/>
      <c r="E93" s="1107"/>
      <c r="F93" s="1106" t="s">
        <v>984</v>
      </c>
      <c r="G93" s="1106"/>
      <c r="H93" s="947">
        <f>DSUM(Datos!$C$1109:$H$1119,"emisiones",'9. Informe final. Resultados'!E80:J81)/1000</f>
        <v>0</v>
      </c>
      <c r="I93" s="948" t="str">
        <f>IF($G$13&lt;2021,"t CO₂","t CO₂e")</f>
        <v>t CO₂e</v>
      </c>
      <c r="J93" s="153"/>
      <c r="K93" s="153"/>
      <c r="L93" s="1107"/>
      <c r="M93" s="1106" t="s">
        <v>984</v>
      </c>
      <c r="N93" s="1106"/>
      <c r="O93" s="947">
        <f>DSUM(Datos!$C$1109:$H$1119,"emisiones",'9. Informe final. Resultados'!L80:P81)/1000</f>
        <v>0</v>
      </c>
      <c r="P93" s="948" t="str">
        <f>IF($G$13&lt;2021,"t CO₂","t CO₂e")</f>
        <v>t CO₂e</v>
      </c>
      <c r="Q93" s="153"/>
      <c r="R93" s="118"/>
      <c r="T93" s="678"/>
    </row>
    <row r="94" spans="1:29" ht="18" customHeight="1" x14ac:dyDescent="0.3">
      <c r="C94" s="12"/>
      <c r="D94" s="94"/>
      <c r="E94" s="1107"/>
      <c r="F94" s="1106" t="s">
        <v>1139</v>
      </c>
      <c r="G94" s="1106"/>
      <c r="H94" s="947">
        <f>DSUM(Datos!$C$1133:$G$1143,"emisiones",'9. Informe final. Resultados'!E80:J81)/1000</f>
        <v>0</v>
      </c>
      <c r="I94" s="948" t="s">
        <v>1010</v>
      </c>
      <c r="J94" s="153"/>
      <c r="K94" s="153"/>
      <c r="L94" s="1107"/>
      <c r="M94" s="1106" t="s">
        <v>1139</v>
      </c>
      <c r="N94" s="1106"/>
      <c r="O94" s="947">
        <f>DSUM(Datos!$C$1133:$G$1143,"emisiones",'9. Informe final. Resultados'!L80:P81)/1000</f>
        <v>0</v>
      </c>
      <c r="P94" s="948" t="s">
        <v>1010</v>
      </c>
      <c r="Q94" s="153"/>
      <c r="R94" s="118"/>
      <c r="T94" s="142"/>
    </row>
    <row r="95" spans="1:29" ht="18" customHeight="1" x14ac:dyDescent="0.3">
      <c r="C95" s="12"/>
      <c r="D95" s="94"/>
      <c r="E95" s="1106" t="s">
        <v>1140</v>
      </c>
      <c r="F95" s="1106"/>
      <c r="G95" s="1106"/>
      <c r="H95" s="949">
        <f>SUM(H92:H94)</f>
        <v>0</v>
      </c>
      <c r="I95" s="948" t="str">
        <f t="shared" ref="I95" si="0">IF($G$13&lt;2021,"t CO₂","t CO₂e")</f>
        <v>t CO₂e</v>
      </c>
      <c r="J95" s="153"/>
      <c r="K95" s="153"/>
      <c r="L95" s="1106" t="s">
        <v>1140</v>
      </c>
      <c r="M95" s="1106"/>
      <c r="N95" s="1106"/>
      <c r="O95" s="949">
        <f>SUM(O92:O94)</f>
        <v>0</v>
      </c>
      <c r="P95" s="948" t="str">
        <f t="shared" ref="P95" si="1">IF($G$13&lt;2021,"t CO₂","t CO₂e")</f>
        <v>t CO₂e</v>
      </c>
      <c r="Q95" s="153"/>
      <c r="R95" s="118"/>
      <c r="T95" s="142"/>
    </row>
    <row r="96" spans="1:29" ht="5.25" customHeight="1" x14ac:dyDescent="0.3">
      <c r="C96" s="12"/>
      <c r="D96" s="94"/>
      <c r="E96" s="945"/>
      <c r="F96" s="945"/>
      <c r="G96" s="945"/>
      <c r="H96" s="944"/>
      <c r="I96" s="945"/>
      <c r="J96" s="153"/>
      <c r="K96" s="153"/>
      <c r="L96" s="945"/>
      <c r="M96" s="945"/>
      <c r="N96" s="945"/>
      <c r="O96" s="944"/>
      <c r="P96" s="945"/>
      <c r="Q96" s="153"/>
      <c r="R96" s="118"/>
      <c r="T96" s="142"/>
    </row>
    <row r="97" spans="1:29" ht="18" customHeight="1" x14ac:dyDescent="0.3">
      <c r="C97" s="12"/>
      <c r="D97" s="94"/>
      <c r="E97" s="945" t="s">
        <v>566</v>
      </c>
      <c r="F97" s="1106"/>
      <c r="G97" s="1106"/>
      <c r="H97" s="944">
        <f>IF(ISNUMBER(SUM(H90+H95)),SUM(SUM(H95+H90)),"")</f>
        <v>0</v>
      </c>
      <c r="I97" s="950" t="s">
        <v>1010</v>
      </c>
      <c r="J97" s="153"/>
      <c r="K97" s="153"/>
      <c r="L97" s="945" t="s">
        <v>566</v>
      </c>
      <c r="M97" s="1106"/>
      <c r="N97" s="1106"/>
      <c r="O97" s="944">
        <f>IF(ISNUMBER(SUM(O90+O95)),SUM(SUM(O95+O90)),"")</f>
        <v>0</v>
      </c>
      <c r="P97" s="951" t="s">
        <v>1010</v>
      </c>
      <c r="Q97" s="153"/>
      <c r="R97" s="118"/>
      <c r="T97" s="142"/>
    </row>
    <row r="98" spans="1:29" ht="18" customHeight="1" x14ac:dyDescent="0.3">
      <c r="C98" s="12"/>
      <c r="D98" s="94"/>
      <c r="E98" s="153" t="s">
        <v>195</v>
      </c>
      <c r="F98" s="153"/>
      <c r="G98" s="154"/>
      <c r="H98" s="154"/>
      <c r="I98" s="154"/>
      <c r="J98" s="153"/>
      <c r="K98" s="153"/>
      <c r="L98" s="153" t="s">
        <v>195</v>
      </c>
      <c r="M98" s="153"/>
      <c r="N98" s="154"/>
      <c r="O98" s="154"/>
      <c r="P98" s="154"/>
      <c r="Q98" s="153"/>
      <c r="R98" s="118"/>
      <c r="T98" s="142"/>
    </row>
    <row r="99" spans="1:29" s="134" customFormat="1" ht="18" customHeight="1" x14ac:dyDescent="0.25">
      <c r="A99" s="132"/>
      <c r="B99" s="133"/>
      <c r="D99" s="137"/>
      <c r="E99" s="1108" t="e">
        <f>Datos!$E$1225</f>
        <v>#N/A</v>
      </c>
      <c r="F99" s="1108"/>
      <c r="G99" s="1108"/>
      <c r="H99" s="1108"/>
      <c r="I99" s="1108"/>
      <c r="J99" s="1108"/>
      <c r="K99" s="941"/>
      <c r="L99" s="1108" t="e">
        <f>Datos!$E$1226</f>
        <v>#N/A</v>
      </c>
      <c r="M99" s="1108"/>
      <c r="N99" s="1108"/>
      <c r="O99" s="1108"/>
      <c r="P99" s="1108"/>
      <c r="Q99" s="160"/>
      <c r="R99" s="136"/>
      <c r="S99" s="135"/>
      <c r="T99" s="151"/>
      <c r="U99" s="135"/>
      <c r="V99" s="135"/>
      <c r="W99" s="135"/>
      <c r="X99" s="135"/>
      <c r="Y99" s="135"/>
      <c r="Z99" s="135"/>
      <c r="AA99" s="135"/>
      <c r="AB99" s="135"/>
      <c r="AC99" s="135"/>
    </row>
    <row r="100" spans="1:29" ht="9.75" customHeight="1" x14ac:dyDescent="0.3">
      <c r="C100" s="12"/>
      <c r="D100" s="58"/>
      <c r="E100" s="153"/>
      <c r="F100" s="153"/>
      <c r="G100" s="154"/>
      <c r="H100" s="154"/>
      <c r="I100" s="154"/>
      <c r="J100" s="153"/>
      <c r="K100" s="153"/>
      <c r="L100" s="153"/>
      <c r="M100" s="153"/>
      <c r="N100" s="154"/>
      <c r="O100" s="154"/>
      <c r="P100" s="154"/>
      <c r="Q100" s="153"/>
      <c r="R100" s="118"/>
      <c r="T100" s="142"/>
    </row>
    <row r="101" spans="1:29" ht="18" customHeight="1" x14ac:dyDescent="0.3">
      <c r="C101" s="12"/>
      <c r="D101" s="94"/>
      <c r="E101" s="1107" t="s">
        <v>1168</v>
      </c>
      <c r="F101" s="1106" t="s">
        <v>1012</v>
      </c>
      <c r="G101" s="1106"/>
      <c r="H101" s="942">
        <f>DSUM(Datos!$C$103:$O$125,"emisiones",'9. Informe final. Resultados'!E98:J99)/1000</f>
        <v>0</v>
      </c>
      <c r="I101" s="943" t="s">
        <v>1010</v>
      </c>
      <c r="J101" s="153"/>
      <c r="K101" s="153"/>
      <c r="L101" s="1107" t="s">
        <v>1168</v>
      </c>
      <c r="M101" s="1106" t="s">
        <v>1012</v>
      </c>
      <c r="N101" s="1106"/>
      <c r="O101" s="942">
        <f>DSUM(Datos!$C$103:$O$125,"emisiones",'9. Informe final. Resultados'!L98:P99)/1000</f>
        <v>0</v>
      </c>
      <c r="P101" s="943" t="s">
        <v>1010</v>
      </c>
      <c r="Q101" s="153"/>
      <c r="R101" s="118"/>
      <c r="T101" s="142"/>
    </row>
    <row r="102" spans="1:29" ht="18" customHeight="1" x14ac:dyDescent="0.3">
      <c r="C102" s="12"/>
      <c r="D102" s="94"/>
      <c r="E102" s="1107"/>
      <c r="F102" s="1106" t="s">
        <v>1013</v>
      </c>
      <c r="G102" s="1106"/>
      <c r="H102" s="942">
        <f>DSUM(Datos!$D$171:$I$203,"emisiones",'9. Informe final. Resultados'!E98:J99)/1000</f>
        <v>0</v>
      </c>
      <c r="I102" s="943" t="s">
        <v>1010</v>
      </c>
      <c r="J102" s="153"/>
      <c r="K102" s="153"/>
      <c r="L102" s="1107"/>
      <c r="M102" s="1106" t="s">
        <v>1013</v>
      </c>
      <c r="N102" s="1106"/>
      <c r="O102" s="942">
        <f>DSUM(Datos!$D$171:$I$203,"emisiones",'9. Informe final. Resultados'!L98:P99)/1000</f>
        <v>0</v>
      </c>
      <c r="P102" s="943" t="s">
        <v>1010</v>
      </c>
      <c r="Q102" s="153"/>
      <c r="R102" s="118"/>
      <c r="T102" s="591"/>
    </row>
    <row r="103" spans="1:29" ht="18" customHeight="1" x14ac:dyDescent="0.3">
      <c r="C103" s="12"/>
      <c r="D103" s="94"/>
      <c r="E103" s="1107"/>
      <c r="F103" s="1106" t="s">
        <v>767</v>
      </c>
      <c r="G103" s="1106"/>
      <c r="H103" s="942">
        <f>DSUM(Datos!$C$434:$P$474,"emisiones",'9. Informe final. Resultados'!E98:J99)/1000</f>
        <v>0</v>
      </c>
      <c r="I103" s="943" t="s">
        <v>1010</v>
      </c>
      <c r="J103" s="153"/>
      <c r="K103" s="153"/>
      <c r="L103" s="1107"/>
      <c r="M103" s="1106" t="s">
        <v>767</v>
      </c>
      <c r="N103" s="1106"/>
      <c r="O103" s="942">
        <f>DSUM(Datos!$C$434:$P$474,"emisiones",'9. Informe final. Resultados'!L98:P99)/1000</f>
        <v>0</v>
      </c>
      <c r="P103" s="943" t="s">
        <v>1010</v>
      </c>
      <c r="Q103" s="153"/>
      <c r="R103" s="118"/>
      <c r="T103" s="591"/>
    </row>
    <row r="104" spans="1:29" ht="18" customHeight="1" x14ac:dyDescent="0.3">
      <c r="C104" s="12"/>
      <c r="D104" s="94"/>
      <c r="E104" s="1107"/>
      <c r="F104" s="1106" t="s">
        <v>978</v>
      </c>
      <c r="G104" s="1106"/>
      <c r="H104" s="942">
        <f>DSUM(Datos!$C$509:$P$514,"emisiones",'9. Informe final. Resultados'!E98:J99)/1000</f>
        <v>0</v>
      </c>
      <c r="I104" s="943" t="s">
        <v>1010</v>
      </c>
      <c r="J104" s="153"/>
      <c r="K104" s="153"/>
      <c r="L104" s="1107"/>
      <c r="M104" s="1106" t="s">
        <v>978</v>
      </c>
      <c r="N104" s="1106"/>
      <c r="O104" s="942">
        <f>DSUM(Datos!$C$509:$P$514,"emisiones",'9. Informe final. Resultados'!L98:P99)/1000</f>
        <v>0</v>
      </c>
      <c r="P104" s="943" t="s">
        <v>1010</v>
      </c>
      <c r="Q104" s="153"/>
      <c r="R104" s="118"/>
      <c r="T104" s="591"/>
    </row>
    <row r="105" spans="1:29" ht="18" customHeight="1" x14ac:dyDescent="0.3">
      <c r="C105" s="12"/>
      <c r="D105" s="94"/>
      <c r="E105" s="1107"/>
      <c r="F105" s="1106" t="s">
        <v>775</v>
      </c>
      <c r="G105" s="1106"/>
      <c r="H105" s="942">
        <f>DSUM(Datos!$C$600:$P$611,"emisiones",'9. Informe final. Resultados'!E98:J99)/1000</f>
        <v>0</v>
      </c>
      <c r="I105" s="943" t="s">
        <v>1010</v>
      </c>
      <c r="J105" s="153"/>
      <c r="K105" s="153"/>
      <c r="L105" s="1107"/>
      <c r="M105" s="1106" t="s">
        <v>775</v>
      </c>
      <c r="N105" s="1106"/>
      <c r="O105" s="942">
        <f>DSUM(Datos!$C$600:$P$611,"emisiones",'9. Informe final. Resultados'!L98:P99)/1000</f>
        <v>0</v>
      </c>
      <c r="P105" s="943" t="s">
        <v>1010</v>
      </c>
      <c r="Q105" s="153"/>
      <c r="R105" s="118"/>
      <c r="T105" s="591"/>
    </row>
    <row r="106" spans="1:29" ht="18" customHeight="1" x14ac:dyDescent="0.3">
      <c r="C106" s="12"/>
      <c r="D106" s="94"/>
      <c r="E106" s="1107"/>
      <c r="F106" s="1106" t="s">
        <v>994</v>
      </c>
      <c r="G106" s="1106"/>
      <c r="H106" s="942">
        <f>DSUM(Datos!$C$739:$I$769,"emisiones",'9. Informe final. Resultados'!E98:J99)/1000</f>
        <v>0</v>
      </c>
      <c r="I106" s="943" t="s">
        <v>1010</v>
      </c>
      <c r="J106" s="153"/>
      <c r="K106" s="153"/>
      <c r="L106" s="1107"/>
      <c r="M106" s="1106" t="s">
        <v>994</v>
      </c>
      <c r="N106" s="1106"/>
      <c r="O106" s="942">
        <f>DSUM(Datos!$C$739:$I$769,"emisiones",'9. Informe final. Resultados'!L98:P99)/1000</f>
        <v>0</v>
      </c>
      <c r="P106" s="943" t="s">
        <v>1010</v>
      </c>
      <c r="Q106" s="153"/>
      <c r="R106" s="118"/>
      <c r="T106" s="591"/>
    </row>
    <row r="107" spans="1:29" ht="18" customHeight="1" x14ac:dyDescent="0.3">
      <c r="C107" s="12"/>
      <c r="D107" s="94"/>
      <c r="E107" s="1107"/>
      <c r="F107" s="1106" t="s">
        <v>987</v>
      </c>
      <c r="G107" s="1106"/>
      <c r="H107" s="942">
        <f>DSUM(Datos!$C$797:$J$812,"emisiones",'9. Informe final. Resultados'!E98:J99)/1000</f>
        <v>0</v>
      </c>
      <c r="I107" s="943" t="s">
        <v>1010</v>
      </c>
      <c r="J107" s="153"/>
      <c r="K107" s="153"/>
      <c r="L107" s="1107"/>
      <c r="M107" s="1106" t="s">
        <v>987</v>
      </c>
      <c r="N107" s="1106"/>
      <c r="O107" s="942">
        <f>DSUM(Datos!$C$797:$J$812,"emisiones",'9. Informe final. Resultados'!L98:P99)/1000</f>
        <v>0</v>
      </c>
      <c r="P107" s="943" t="s">
        <v>1010</v>
      </c>
      <c r="Q107" s="153"/>
      <c r="R107" s="118"/>
      <c r="T107" s="591"/>
    </row>
    <row r="108" spans="1:29" ht="18" customHeight="1" x14ac:dyDescent="0.3">
      <c r="C108" s="12"/>
      <c r="D108" s="94"/>
      <c r="E108" s="1106" t="s">
        <v>999</v>
      </c>
      <c r="F108" s="1106"/>
      <c r="G108" s="1106"/>
      <c r="H108" s="942">
        <f>SUM(H101:H107)</f>
        <v>0</v>
      </c>
      <c r="I108" s="943" t="s">
        <v>1010</v>
      </c>
      <c r="J108" s="153"/>
      <c r="K108" s="153"/>
      <c r="L108" s="1106" t="s">
        <v>999</v>
      </c>
      <c r="M108" s="1106"/>
      <c r="N108" s="1106"/>
      <c r="O108" s="942">
        <f>SUM(O101:O107)</f>
        <v>0</v>
      </c>
      <c r="P108" s="943" t="s">
        <v>1010</v>
      </c>
      <c r="Q108" s="153"/>
      <c r="R108" s="118"/>
      <c r="T108" s="142"/>
    </row>
    <row r="109" spans="1:29" ht="6" customHeight="1" x14ac:dyDescent="0.3">
      <c r="C109" s="12"/>
      <c r="D109" s="94"/>
      <c r="E109" s="945"/>
      <c r="F109" s="946"/>
      <c r="G109" s="946"/>
      <c r="H109" s="942"/>
      <c r="I109" s="946"/>
      <c r="J109" s="153"/>
      <c r="K109" s="153"/>
      <c r="L109" s="945"/>
      <c r="M109" s="946"/>
      <c r="N109" s="946"/>
      <c r="O109" s="942"/>
      <c r="P109" s="946"/>
      <c r="Q109" s="153"/>
      <c r="R109" s="118"/>
      <c r="T109" s="142"/>
    </row>
    <row r="110" spans="1:29" ht="18" customHeight="1" x14ac:dyDescent="0.3">
      <c r="C110" s="12"/>
      <c r="D110" s="94"/>
      <c r="E110" s="1107" t="s">
        <v>1169</v>
      </c>
      <c r="F110" s="1106" t="s">
        <v>983</v>
      </c>
      <c r="G110" s="1106"/>
      <c r="H110" s="947">
        <f>DSUM(Datos!$C$843:$H$865,"emisiones",'9. Informe final. Resultados'!E98:J99)/1000</f>
        <v>0</v>
      </c>
      <c r="I110" s="948" t="str">
        <f>IF($G$13&lt;2021,"t CO₂","t CO₂e")</f>
        <v>t CO₂e</v>
      </c>
      <c r="J110" s="153"/>
      <c r="K110" s="153"/>
      <c r="L110" s="1107" t="s">
        <v>1169</v>
      </c>
      <c r="M110" s="1106" t="s">
        <v>983</v>
      </c>
      <c r="N110" s="1106"/>
      <c r="O110" s="947">
        <f>DSUM(Datos!$C$843:$H$865,"emisiones",'9. Informe final. Resultados'!L98:P99)/1000</f>
        <v>0</v>
      </c>
      <c r="P110" s="948" t="str">
        <f>IF($G$13&lt;2021,"t CO₂","t CO₂e")</f>
        <v>t CO₂e</v>
      </c>
      <c r="Q110" s="153"/>
      <c r="R110" s="118"/>
      <c r="T110" s="142"/>
    </row>
    <row r="111" spans="1:29" ht="18" customHeight="1" x14ac:dyDescent="0.3">
      <c r="C111" s="12"/>
      <c r="D111" s="94"/>
      <c r="E111" s="1107"/>
      <c r="F111" s="1106" t="s">
        <v>984</v>
      </c>
      <c r="G111" s="1106"/>
      <c r="H111" s="947">
        <f>DSUM(Datos!$C$1109:$H$1119,"emisiones",'9. Informe final. Resultados'!E98:J99)/1000</f>
        <v>0</v>
      </c>
      <c r="I111" s="948" t="str">
        <f>IF($G$13&lt;2021,"t CO₂","t CO₂e")</f>
        <v>t CO₂e</v>
      </c>
      <c r="J111" s="153"/>
      <c r="K111" s="153"/>
      <c r="L111" s="1107"/>
      <c r="M111" s="1106" t="s">
        <v>984</v>
      </c>
      <c r="N111" s="1106"/>
      <c r="O111" s="947">
        <f>DSUM(Datos!$C$1109:$H$1119,"emisiones",'9. Informe final. Resultados'!L98:P99)/1000</f>
        <v>0</v>
      </c>
      <c r="P111" s="948" t="str">
        <f>IF($G$13&lt;2021,"t CO₂","t CO₂e")</f>
        <v>t CO₂e</v>
      </c>
      <c r="Q111" s="153"/>
      <c r="R111" s="118"/>
      <c r="T111" s="678"/>
    </row>
    <row r="112" spans="1:29" ht="18" customHeight="1" x14ac:dyDescent="0.3">
      <c r="C112" s="12"/>
      <c r="D112" s="94"/>
      <c r="E112" s="1107"/>
      <c r="F112" s="1106" t="s">
        <v>1139</v>
      </c>
      <c r="G112" s="1106"/>
      <c r="H112" s="947">
        <f>DSUM(Datos!$C$1133:$G$1143,"emisiones",'9. Informe final. Resultados'!E98:J99)/1000</f>
        <v>0</v>
      </c>
      <c r="I112" s="948" t="s">
        <v>1010</v>
      </c>
      <c r="J112" s="153"/>
      <c r="K112" s="153"/>
      <c r="L112" s="1107"/>
      <c r="M112" s="1106" t="s">
        <v>1139</v>
      </c>
      <c r="N112" s="1106"/>
      <c r="O112" s="947">
        <f>DSUM(Datos!$C$1133:$G$1143,"emisiones",'9. Informe final. Resultados'!L98:P99)/1000</f>
        <v>0</v>
      </c>
      <c r="P112" s="948" t="s">
        <v>1010</v>
      </c>
      <c r="Q112" s="153"/>
      <c r="R112" s="118"/>
      <c r="T112" s="142"/>
    </row>
    <row r="113" spans="1:29" ht="18" customHeight="1" x14ac:dyDescent="0.3">
      <c r="C113" s="12"/>
      <c r="D113" s="94"/>
      <c r="E113" s="1106" t="s">
        <v>1140</v>
      </c>
      <c r="F113" s="1106"/>
      <c r="G113" s="1106"/>
      <c r="H113" s="949">
        <f>SUM(H110:H112)</f>
        <v>0</v>
      </c>
      <c r="I113" s="948" t="str">
        <f t="shared" ref="I113" si="2">IF($G$13&lt;2021,"t CO₂","t CO₂e")</f>
        <v>t CO₂e</v>
      </c>
      <c r="J113" s="153"/>
      <c r="K113" s="153"/>
      <c r="L113" s="1106" t="s">
        <v>1140</v>
      </c>
      <c r="M113" s="1106"/>
      <c r="N113" s="1106"/>
      <c r="O113" s="949">
        <f>SUM(O110:O112)</f>
        <v>0</v>
      </c>
      <c r="P113" s="948" t="str">
        <f t="shared" ref="P113" si="3">IF($G$13&lt;2021,"t CO₂","t CO₂e")</f>
        <v>t CO₂e</v>
      </c>
      <c r="Q113" s="153"/>
      <c r="R113" s="118"/>
      <c r="T113" s="142"/>
    </row>
    <row r="114" spans="1:29" ht="5.25" customHeight="1" x14ac:dyDescent="0.3">
      <c r="C114" s="12"/>
      <c r="D114" s="94"/>
      <c r="E114" s="945"/>
      <c r="F114" s="945"/>
      <c r="G114" s="945"/>
      <c r="H114" s="944"/>
      <c r="I114" s="945"/>
      <c r="J114" s="153"/>
      <c r="K114" s="153"/>
      <c r="L114" s="945"/>
      <c r="M114" s="945"/>
      <c r="N114" s="945"/>
      <c r="O114" s="944"/>
      <c r="P114" s="945"/>
      <c r="Q114" s="153"/>
      <c r="R114" s="118"/>
      <c r="T114" s="142"/>
    </row>
    <row r="115" spans="1:29" ht="18" customHeight="1" x14ac:dyDescent="0.3">
      <c r="C115" s="12"/>
      <c r="D115" s="94"/>
      <c r="E115" s="945" t="s">
        <v>566</v>
      </c>
      <c r="F115" s="1106"/>
      <c r="G115" s="1106"/>
      <c r="H115" s="944">
        <f>IF(ISNUMBER(SUM(H108+H113)),SUM(SUM(H113+H108)),"")</f>
        <v>0</v>
      </c>
      <c r="I115" s="950" t="s">
        <v>1010</v>
      </c>
      <c r="J115" s="153"/>
      <c r="K115" s="153"/>
      <c r="L115" s="945" t="s">
        <v>566</v>
      </c>
      <c r="M115" s="1106"/>
      <c r="N115" s="1106"/>
      <c r="O115" s="944">
        <f>IF(ISNUMBER(SUM(O108+O113)),SUM(SUM(O113+O108)),"")</f>
        <v>0</v>
      </c>
      <c r="P115" s="951" t="s">
        <v>1010</v>
      </c>
      <c r="Q115" s="153"/>
      <c r="R115" s="118"/>
      <c r="T115" s="142"/>
    </row>
    <row r="116" spans="1:29" ht="18" customHeight="1" x14ac:dyDescent="0.3">
      <c r="A116" s="95"/>
      <c r="B116" s="96"/>
      <c r="C116" s="97"/>
      <c r="D116" s="62"/>
      <c r="E116" s="153" t="s">
        <v>195</v>
      </c>
      <c r="F116" s="153"/>
      <c r="G116" s="154"/>
      <c r="H116" s="154"/>
      <c r="I116" s="154"/>
      <c r="J116" s="153"/>
      <c r="K116" s="153"/>
      <c r="L116" s="153" t="s">
        <v>195</v>
      </c>
      <c r="M116" s="153"/>
      <c r="N116" s="154"/>
      <c r="O116" s="154"/>
      <c r="P116" s="154"/>
      <c r="Q116" s="153"/>
      <c r="R116" s="118"/>
      <c r="T116" s="142"/>
    </row>
    <row r="117" spans="1:29" s="134" customFormat="1" ht="18" customHeight="1" x14ac:dyDescent="0.25">
      <c r="A117" s="138"/>
      <c r="B117" s="139"/>
      <c r="C117" s="140"/>
      <c r="D117" s="137"/>
      <c r="E117" s="1108" t="e">
        <f>Datos!$E$1227</f>
        <v>#N/A</v>
      </c>
      <c r="F117" s="1108"/>
      <c r="G117" s="1108"/>
      <c r="H117" s="1108"/>
      <c r="I117" s="1108"/>
      <c r="J117" s="1108"/>
      <c r="K117" s="941"/>
      <c r="L117" s="1108" t="e">
        <f>Datos!$E$1228</f>
        <v>#N/A</v>
      </c>
      <c r="M117" s="1108"/>
      <c r="N117" s="1108"/>
      <c r="O117" s="1108"/>
      <c r="P117" s="1108"/>
      <c r="Q117" s="160"/>
      <c r="R117" s="136"/>
      <c r="S117" s="135"/>
      <c r="T117" s="151"/>
      <c r="U117" s="135"/>
      <c r="V117" s="135"/>
      <c r="W117" s="135"/>
      <c r="X117" s="135"/>
      <c r="Y117" s="135"/>
      <c r="Z117" s="135"/>
      <c r="AA117" s="135"/>
      <c r="AB117" s="135"/>
      <c r="AC117" s="135"/>
    </row>
    <row r="118" spans="1:29" ht="9.75" customHeight="1" x14ac:dyDescent="0.3">
      <c r="A118" s="95"/>
      <c r="B118" s="96"/>
      <c r="C118" s="21"/>
      <c r="D118" s="62"/>
      <c r="E118" s="153" t="e">
        <f>E117</f>
        <v>#N/A</v>
      </c>
      <c r="F118" s="153"/>
      <c r="G118" s="154"/>
      <c r="H118" s="154"/>
      <c r="I118" s="154"/>
      <c r="J118" s="153"/>
      <c r="K118" s="153"/>
      <c r="L118" s="153"/>
      <c r="M118" s="153"/>
      <c r="N118" s="154"/>
      <c r="O118" s="154"/>
      <c r="P118" s="154"/>
      <c r="Q118" s="153"/>
      <c r="R118" s="118"/>
      <c r="T118" s="142"/>
    </row>
    <row r="119" spans="1:29" ht="18" customHeight="1" x14ac:dyDescent="0.3">
      <c r="C119" s="12"/>
      <c r="D119" s="94"/>
      <c r="E119" s="1107" t="s">
        <v>1168</v>
      </c>
      <c r="F119" s="1106" t="s">
        <v>1012</v>
      </c>
      <c r="G119" s="1106"/>
      <c r="H119" s="942">
        <f>DSUM(Datos!$C$103:$O$125,"emisiones",'9. Informe final. Resultados'!E116:J117)/1000</f>
        <v>0</v>
      </c>
      <c r="I119" s="943" t="s">
        <v>1010</v>
      </c>
      <c r="J119" s="153"/>
      <c r="K119" s="153"/>
      <c r="L119" s="1107" t="s">
        <v>1168</v>
      </c>
      <c r="M119" s="1106" t="s">
        <v>1012</v>
      </c>
      <c r="N119" s="1106"/>
      <c r="O119" s="942">
        <f>DSUM(Datos!$C$103:$O$125,"emisiones",'9. Informe final. Resultados'!L116:P117)/1000</f>
        <v>0</v>
      </c>
      <c r="P119" s="943" t="s">
        <v>1010</v>
      </c>
      <c r="Q119" s="153"/>
      <c r="R119" s="118"/>
      <c r="T119" s="142"/>
    </row>
    <row r="120" spans="1:29" ht="18" customHeight="1" x14ac:dyDescent="0.3">
      <c r="C120" s="12"/>
      <c r="D120" s="94"/>
      <c r="E120" s="1107"/>
      <c r="F120" s="1106" t="s">
        <v>1013</v>
      </c>
      <c r="G120" s="1106"/>
      <c r="H120" s="942">
        <f>DSUM(Datos!$D$171:$I$203,"emisiones",'9. Informe final. Resultados'!E116:J117)/1000</f>
        <v>0</v>
      </c>
      <c r="I120" s="943" t="s">
        <v>1010</v>
      </c>
      <c r="J120" s="153"/>
      <c r="K120" s="153"/>
      <c r="L120" s="1107"/>
      <c r="M120" s="1106" t="s">
        <v>1013</v>
      </c>
      <c r="N120" s="1106"/>
      <c r="O120" s="942">
        <f>DSUM(Datos!$D$171:$I$203,"emisiones",'9. Informe final. Resultados'!L116:P117)/1000</f>
        <v>0</v>
      </c>
      <c r="P120" s="943" t="s">
        <v>1010</v>
      </c>
      <c r="Q120" s="153"/>
      <c r="R120" s="118"/>
      <c r="T120" s="591"/>
    </row>
    <row r="121" spans="1:29" ht="18" customHeight="1" x14ac:dyDescent="0.3">
      <c r="C121" s="12"/>
      <c r="D121" s="94"/>
      <c r="E121" s="1107"/>
      <c r="F121" s="1106" t="s">
        <v>767</v>
      </c>
      <c r="G121" s="1106"/>
      <c r="H121" s="942">
        <f>DSUM(Datos!$C$434:$P$474,"emisiones",'9. Informe final. Resultados'!E116:J117)/1000</f>
        <v>0</v>
      </c>
      <c r="I121" s="943" t="s">
        <v>1010</v>
      </c>
      <c r="J121" s="153"/>
      <c r="K121" s="153"/>
      <c r="L121" s="1107"/>
      <c r="M121" s="1106" t="s">
        <v>767</v>
      </c>
      <c r="N121" s="1106"/>
      <c r="O121" s="942">
        <f>DSUM(Datos!$C$434:$P$474,"emisiones",'9. Informe final. Resultados'!L116:P117)/1000</f>
        <v>0</v>
      </c>
      <c r="P121" s="943" t="s">
        <v>1010</v>
      </c>
      <c r="Q121" s="153"/>
      <c r="R121" s="118"/>
      <c r="T121" s="591"/>
    </row>
    <row r="122" spans="1:29" ht="18" customHeight="1" x14ac:dyDescent="0.3">
      <c r="C122" s="12"/>
      <c r="D122" s="94"/>
      <c r="E122" s="1107"/>
      <c r="F122" s="1106" t="s">
        <v>978</v>
      </c>
      <c r="G122" s="1106"/>
      <c r="H122" s="942">
        <f>DSUM(Datos!$C$509:$P$514,"emisiones",'9. Informe final. Resultados'!E116:J117)/1000</f>
        <v>0</v>
      </c>
      <c r="I122" s="943" t="s">
        <v>1010</v>
      </c>
      <c r="J122" s="153"/>
      <c r="K122" s="153"/>
      <c r="L122" s="1107"/>
      <c r="M122" s="1106" t="s">
        <v>978</v>
      </c>
      <c r="N122" s="1106"/>
      <c r="O122" s="942">
        <f>DSUM(Datos!$C$509:$P$514,"emisiones",'9. Informe final. Resultados'!L116:P117)/1000</f>
        <v>0</v>
      </c>
      <c r="P122" s="943" t="s">
        <v>1010</v>
      </c>
      <c r="Q122" s="153"/>
      <c r="R122" s="118"/>
      <c r="T122" s="591"/>
    </row>
    <row r="123" spans="1:29" ht="18" customHeight="1" x14ac:dyDescent="0.3">
      <c r="C123" s="12"/>
      <c r="D123" s="94"/>
      <c r="E123" s="1107"/>
      <c r="F123" s="1106" t="s">
        <v>775</v>
      </c>
      <c r="G123" s="1106"/>
      <c r="H123" s="942">
        <f>DSUM(Datos!$C$600:$P$611,"emisiones",'9. Informe final. Resultados'!E116:J117)/1000</f>
        <v>0</v>
      </c>
      <c r="I123" s="943" t="s">
        <v>1010</v>
      </c>
      <c r="J123" s="153"/>
      <c r="K123" s="153"/>
      <c r="L123" s="1107"/>
      <c r="M123" s="1106" t="s">
        <v>775</v>
      </c>
      <c r="N123" s="1106"/>
      <c r="O123" s="942">
        <f>DSUM(Datos!$C$600:$P$611,"emisiones",'9. Informe final. Resultados'!L116:P117)/1000</f>
        <v>0</v>
      </c>
      <c r="P123" s="943" t="s">
        <v>1010</v>
      </c>
      <c r="Q123" s="153"/>
      <c r="R123" s="118"/>
      <c r="T123" s="591"/>
    </row>
    <row r="124" spans="1:29" ht="18" customHeight="1" x14ac:dyDescent="0.3">
      <c r="C124" s="12"/>
      <c r="D124" s="94"/>
      <c r="E124" s="1107"/>
      <c r="F124" s="1106" t="s">
        <v>994</v>
      </c>
      <c r="G124" s="1106"/>
      <c r="H124" s="942">
        <f>DSUM(Datos!$C$739:$I$769,"emisiones",'9. Informe final. Resultados'!E116:J117)/1000</f>
        <v>0</v>
      </c>
      <c r="I124" s="943" t="s">
        <v>1010</v>
      </c>
      <c r="J124" s="153"/>
      <c r="K124" s="153"/>
      <c r="L124" s="1107"/>
      <c r="M124" s="1106" t="s">
        <v>994</v>
      </c>
      <c r="N124" s="1106"/>
      <c r="O124" s="942">
        <f>DSUM(Datos!$C$739:$I$769,"emisiones",'9. Informe final. Resultados'!L116:P117)/1000</f>
        <v>0</v>
      </c>
      <c r="P124" s="943" t="s">
        <v>1010</v>
      </c>
      <c r="Q124" s="153"/>
      <c r="R124" s="118"/>
      <c r="T124" s="591"/>
    </row>
    <row r="125" spans="1:29" ht="18" customHeight="1" x14ac:dyDescent="0.3">
      <c r="C125" s="12"/>
      <c r="D125" s="94"/>
      <c r="E125" s="1107"/>
      <c r="F125" s="1106" t="s">
        <v>987</v>
      </c>
      <c r="G125" s="1106"/>
      <c r="H125" s="942">
        <f>DSUM(Datos!$C$797:$J$812,"emisiones",'9. Informe final. Resultados'!E116:J117)/1000</f>
        <v>0</v>
      </c>
      <c r="I125" s="943" t="s">
        <v>1010</v>
      </c>
      <c r="J125" s="153"/>
      <c r="K125" s="153"/>
      <c r="L125" s="1107"/>
      <c r="M125" s="1106" t="s">
        <v>987</v>
      </c>
      <c r="N125" s="1106"/>
      <c r="O125" s="942">
        <f>DSUM(Datos!$C$797:$J$812,"emisiones",'9. Informe final. Resultados'!L116:P117)/1000</f>
        <v>0</v>
      </c>
      <c r="P125" s="943" t="s">
        <v>1010</v>
      </c>
      <c r="Q125" s="153"/>
      <c r="R125" s="118"/>
      <c r="T125" s="591"/>
    </row>
    <row r="126" spans="1:29" ht="18" customHeight="1" x14ac:dyDescent="0.3">
      <c r="C126" s="12"/>
      <c r="D126" s="94"/>
      <c r="E126" s="1106" t="s">
        <v>999</v>
      </c>
      <c r="F126" s="1106"/>
      <c r="G126" s="1106"/>
      <c r="H126" s="942">
        <f>SUM(H119:H125)</f>
        <v>0</v>
      </c>
      <c r="I126" s="943" t="s">
        <v>1010</v>
      </c>
      <c r="J126" s="153"/>
      <c r="K126" s="153"/>
      <c r="L126" s="1106" t="s">
        <v>999</v>
      </c>
      <c r="M126" s="1106"/>
      <c r="N126" s="1106"/>
      <c r="O126" s="942">
        <f>SUM(O119:O125)</f>
        <v>0</v>
      </c>
      <c r="P126" s="943" t="s">
        <v>1010</v>
      </c>
      <c r="Q126" s="153"/>
      <c r="R126" s="118"/>
      <c r="T126" s="142"/>
    </row>
    <row r="127" spans="1:29" ht="6" customHeight="1" x14ac:dyDescent="0.3">
      <c r="C127" s="12"/>
      <c r="D127" s="94"/>
      <c r="E127" s="945"/>
      <c r="F127" s="946"/>
      <c r="G127" s="946"/>
      <c r="H127" s="942"/>
      <c r="I127" s="946"/>
      <c r="J127" s="153"/>
      <c r="K127" s="153"/>
      <c r="L127" s="945"/>
      <c r="M127" s="946"/>
      <c r="N127" s="946"/>
      <c r="O127" s="942"/>
      <c r="P127" s="946"/>
      <c r="Q127" s="153"/>
      <c r="R127" s="118"/>
      <c r="T127" s="142"/>
    </row>
    <row r="128" spans="1:29" ht="18" customHeight="1" x14ac:dyDescent="0.3">
      <c r="C128" s="12"/>
      <c r="D128" s="94"/>
      <c r="E128" s="1107" t="s">
        <v>1169</v>
      </c>
      <c r="F128" s="1106" t="s">
        <v>983</v>
      </c>
      <c r="G128" s="1106"/>
      <c r="H128" s="947">
        <f>DSUM(Datos!$C$843:$H$865,"emisiones",'9. Informe final. Resultados'!E116:J117)/1000</f>
        <v>0</v>
      </c>
      <c r="I128" s="948" t="str">
        <f>IF($G$13&lt;2021,"t CO₂","t CO₂e")</f>
        <v>t CO₂e</v>
      </c>
      <c r="J128" s="153"/>
      <c r="K128" s="153"/>
      <c r="L128" s="1107" t="s">
        <v>1169</v>
      </c>
      <c r="M128" s="1106" t="s">
        <v>983</v>
      </c>
      <c r="N128" s="1106"/>
      <c r="O128" s="947">
        <f>DSUM(Datos!$C$843:$H$865,"emisiones",'9. Informe final. Resultados'!L116:P117)/1000</f>
        <v>0</v>
      </c>
      <c r="P128" s="948" t="str">
        <f>IF($G$13&lt;2021,"t CO₂","t CO₂e")</f>
        <v>t CO₂e</v>
      </c>
      <c r="Q128" s="153"/>
      <c r="R128" s="118"/>
      <c r="T128" s="142"/>
    </row>
    <row r="129" spans="1:29" ht="18" customHeight="1" x14ac:dyDescent="0.3">
      <c r="C129" s="12"/>
      <c r="D129" s="94"/>
      <c r="E129" s="1107"/>
      <c r="F129" s="1106" t="s">
        <v>984</v>
      </c>
      <c r="G129" s="1106"/>
      <c r="H129" s="947">
        <f>DSUM(Datos!$C$1109:$H$1119,"emisiones",'9. Informe final. Resultados'!E116:J117)/1000</f>
        <v>0</v>
      </c>
      <c r="I129" s="948" t="str">
        <f>IF($G$13&lt;2021,"t CO₂","t CO₂e")</f>
        <v>t CO₂e</v>
      </c>
      <c r="J129" s="153"/>
      <c r="K129" s="153"/>
      <c r="L129" s="1107"/>
      <c r="M129" s="1106" t="s">
        <v>984</v>
      </c>
      <c r="N129" s="1106"/>
      <c r="O129" s="947">
        <f>DSUM(Datos!$C$1109:$H$1119,"emisiones",'9. Informe final. Resultados'!L116:P117)/1000</f>
        <v>0</v>
      </c>
      <c r="P129" s="948" t="str">
        <f>IF($G$13&lt;2021,"t CO₂","t CO₂e")</f>
        <v>t CO₂e</v>
      </c>
      <c r="Q129" s="153"/>
      <c r="R129" s="118"/>
      <c r="T129" s="678"/>
    </row>
    <row r="130" spans="1:29" ht="18" customHeight="1" x14ac:dyDescent="0.3">
      <c r="C130" s="12"/>
      <c r="D130" s="94"/>
      <c r="E130" s="1107"/>
      <c r="F130" s="1106" t="s">
        <v>1139</v>
      </c>
      <c r="G130" s="1106"/>
      <c r="H130" s="947">
        <f>DSUM(Datos!$C$1133:$G$1143,"emisiones",'9. Informe final. Resultados'!E116:J117)/1000</f>
        <v>0</v>
      </c>
      <c r="I130" s="948" t="s">
        <v>1010</v>
      </c>
      <c r="J130" s="153"/>
      <c r="K130" s="153"/>
      <c r="L130" s="1107"/>
      <c r="M130" s="1106" t="s">
        <v>1139</v>
      </c>
      <c r="N130" s="1106"/>
      <c r="O130" s="947">
        <f>DSUM(Datos!$C$1133:$G$1143,"emisiones",'9. Informe final. Resultados'!L116:P117)/1000</f>
        <v>0</v>
      </c>
      <c r="P130" s="948" t="s">
        <v>1010</v>
      </c>
      <c r="Q130" s="153"/>
      <c r="R130" s="118"/>
      <c r="T130" s="142"/>
    </row>
    <row r="131" spans="1:29" ht="18" customHeight="1" x14ac:dyDescent="0.3">
      <c r="C131" s="12"/>
      <c r="D131" s="94"/>
      <c r="E131" s="1106" t="s">
        <v>1140</v>
      </c>
      <c r="F131" s="1106"/>
      <c r="G131" s="1106"/>
      <c r="H131" s="949">
        <f>SUM(H128:H130)</f>
        <v>0</v>
      </c>
      <c r="I131" s="948" t="str">
        <f t="shared" ref="I131" si="4">IF($G$13&lt;2021,"t CO₂","t CO₂e")</f>
        <v>t CO₂e</v>
      </c>
      <c r="J131" s="153"/>
      <c r="K131" s="153"/>
      <c r="L131" s="1106" t="s">
        <v>1140</v>
      </c>
      <c r="M131" s="1106"/>
      <c r="N131" s="1106"/>
      <c r="O131" s="949">
        <f>SUM(O128:O130)</f>
        <v>0</v>
      </c>
      <c r="P131" s="948" t="str">
        <f t="shared" ref="P131" si="5">IF($G$13&lt;2021,"t CO₂","t CO₂e")</f>
        <v>t CO₂e</v>
      </c>
      <c r="Q131" s="153"/>
      <c r="R131" s="118"/>
      <c r="T131" s="142"/>
    </row>
    <row r="132" spans="1:29" ht="5.25" customHeight="1" x14ac:dyDescent="0.3">
      <c r="C132" s="12"/>
      <c r="D132" s="94"/>
      <c r="E132" s="945"/>
      <c r="F132" s="945"/>
      <c r="G132" s="945"/>
      <c r="H132" s="944"/>
      <c r="I132" s="945"/>
      <c r="J132" s="153"/>
      <c r="K132" s="153"/>
      <c r="L132" s="945"/>
      <c r="M132" s="945"/>
      <c r="N132" s="945"/>
      <c r="O132" s="944"/>
      <c r="P132" s="945"/>
      <c r="Q132" s="153"/>
      <c r="R132" s="118"/>
      <c r="T132" s="142"/>
    </row>
    <row r="133" spans="1:29" ht="18" customHeight="1" x14ac:dyDescent="0.3">
      <c r="C133" s="12"/>
      <c r="D133" s="94"/>
      <c r="E133" s="945" t="s">
        <v>566</v>
      </c>
      <c r="F133" s="1106"/>
      <c r="G133" s="1106"/>
      <c r="H133" s="944">
        <f>IF(ISNUMBER(SUM(H126+H131)),SUM(SUM(H131+H126)),"")</f>
        <v>0</v>
      </c>
      <c r="I133" s="950" t="s">
        <v>1010</v>
      </c>
      <c r="J133" s="153"/>
      <c r="K133" s="153"/>
      <c r="L133" s="945" t="s">
        <v>566</v>
      </c>
      <c r="M133" s="1106"/>
      <c r="N133" s="1106"/>
      <c r="O133" s="944">
        <f>IF(ISNUMBER(SUM(O126+O131)),SUM(SUM(O131+O126)),"")</f>
        <v>0</v>
      </c>
      <c r="P133" s="951" t="s">
        <v>1010</v>
      </c>
      <c r="Q133" s="153"/>
      <c r="R133" s="118"/>
      <c r="T133" s="142"/>
    </row>
    <row r="134" spans="1:29" ht="18" customHeight="1" x14ac:dyDescent="0.3">
      <c r="A134" s="95"/>
      <c r="B134" s="96"/>
      <c r="C134" s="58"/>
      <c r="D134" s="62"/>
      <c r="E134" s="153" t="s">
        <v>195</v>
      </c>
      <c r="F134" s="153"/>
      <c r="G134" s="154"/>
      <c r="H134" s="154"/>
      <c r="I134" s="154"/>
      <c r="J134" s="153"/>
      <c r="K134" s="153"/>
      <c r="L134" s="153" t="s">
        <v>195</v>
      </c>
      <c r="M134" s="153"/>
      <c r="N134" s="154"/>
      <c r="O134" s="154"/>
      <c r="P134" s="154"/>
      <c r="Q134" s="153"/>
      <c r="R134" s="118"/>
      <c r="T134" s="142"/>
    </row>
    <row r="135" spans="1:29" s="134" customFormat="1" ht="18" customHeight="1" x14ac:dyDescent="0.3">
      <c r="A135" s="138"/>
      <c r="B135" s="139"/>
      <c r="C135" s="137"/>
      <c r="D135" s="137"/>
      <c r="E135" s="1108" t="e">
        <f>Datos!$E$1229</f>
        <v>#N/A</v>
      </c>
      <c r="F135" s="1108"/>
      <c r="G135" s="1108"/>
      <c r="H135" s="1108"/>
      <c r="I135" s="1108"/>
      <c r="J135" s="1108"/>
      <c r="K135" s="941"/>
      <c r="L135" s="1108" t="e">
        <f>Datos!$E$1230</f>
        <v>#N/A</v>
      </c>
      <c r="M135" s="1108"/>
      <c r="N135" s="1108"/>
      <c r="O135" s="1108"/>
      <c r="P135" s="1108"/>
      <c r="Q135" s="160"/>
      <c r="R135" s="118"/>
      <c r="S135" s="135"/>
      <c r="T135" s="151"/>
      <c r="U135" s="135"/>
      <c r="V135" s="135"/>
      <c r="W135" s="135"/>
      <c r="X135" s="135"/>
      <c r="Y135" s="135"/>
      <c r="Z135" s="135"/>
      <c r="AA135" s="135"/>
      <c r="AB135" s="135"/>
      <c r="AC135" s="135"/>
    </row>
    <row r="136" spans="1:29" ht="9.75" customHeight="1" x14ac:dyDescent="0.3">
      <c r="A136" s="95"/>
      <c r="B136" s="96"/>
      <c r="C136" s="58"/>
      <c r="D136" s="62"/>
      <c r="E136" s="153"/>
      <c r="F136" s="153"/>
      <c r="G136" s="154"/>
      <c r="H136" s="154"/>
      <c r="I136" s="154"/>
      <c r="J136" s="153"/>
      <c r="K136" s="153"/>
      <c r="L136" s="153"/>
      <c r="M136" s="153"/>
      <c r="N136" s="154"/>
      <c r="O136" s="154"/>
      <c r="P136" s="154"/>
      <c r="Q136" s="153"/>
      <c r="R136" s="118"/>
      <c r="T136" s="142"/>
    </row>
    <row r="137" spans="1:29" ht="18" customHeight="1" x14ac:dyDescent="0.3">
      <c r="C137" s="12"/>
      <c r="D137" s="94"/>
      <c r="E137" s="1107" t="s">
        <v>1168</v>
      </c>
      <c r="F137" s="1106" t="s">
        <v>1012</v>
      </c>
      <c r="G137" s="1106"/>
      <c r="H137" s="942">
        <f>DSUM(Datos!$C$103:$O$125,"emisiones",'9. Informe final. Resultados'!E134:J135)/1000</f>
        <v>0</v>
      </c>
      <c r="I137" s="943" t="s">
        <v>1010</v>
      </c>
      <c r="J137" s="153"/>
      <c r="K137" s="153"/>
      <c r="L137" s="1107" t="s">
        <v>1168</v>
      </c>
      <c r="M137" s="1106" t="s">
        <v>1012</v>
      </c>
      <c r="N137" s="1106"/>
      <c r="O137" s="942">
        <f>DSUM(Datos!$C$103:$O$125,"emisiones",'9. Informe final. Resultados'!L134:P135)/1000</f>
        <v>0</v>
      </c>
      <c r="P137" s="943" t="s">
        <v>1010</v>
      </c>
      <c r="Q137" s="153"/>
      <c r="R137" s="118"/>
      <c r="T137" s="142"/>
    </row>
    <row r="138" spans="1:29" ht="18" customHeight="1" x14ac:dyDescent="0.3">
      <c r="C138" s="12"/>
      <c r="D138" s="94"/>
      <c r="E138" s="1107"/>
      <c r="F138" s="1106" t="s">
        <v>1013</v>
      </c>
      <c r="G138" s="1106"/>
      <c r="H138" s="942">
        <f>DSUM(Datos!$D$171:$I$203,"emisiones",'9. Informe final. Resultados'!E134:J135)/1000</f>
        <v>0</v>
      </c>
      <c r="I138" s="943" t="s">
        <v>1010</v>
      </c>
      <c r="J138" s="153"/>
      <c r="K138" s="153"/>
      <c r="L138" s="1107"/>
      <c r="M138" s="1106" t="s">
        <v>1013</v>
      </c>
      <c r="N138" s="1106"/>
      <c r="O138" s="942">
        <f>DSUM(Datos!$D$171:$I$203,"emisiones",'9. Informe final. Resultados'!L134:P135)/1000</f>
        <v>0</v>
      </c>
      <c r="P138" s="943" t="s">
        <v>1010</v>
      </c>
      <c r="Q138" s="153"/>
      <c r="R138" s="118"/>
      <c r="T138" s="591"/>
    </row>
    <row r="139" spans="1:29" ht="18" customHeight="1" x14ac:dyDescent="0.3">
      <c r="C139" s="12"/>
      <c r="D139" s="94"/>
      <c r="E139" s="1107"/>
      <c r="F139" s="1106" t="s">
        <v>767</v>
      </c>
      <c r="G139" s="1106"/>
      <c r="H139" s="942">
        <f>DSUM(Datos!$C$434:$P$474,"emisiones",'9. Informe final. Resultados'!E134:J135)/1000</f>
        <v>0</v>
      </c>
      <c r="I139" s="943" t="s">
        <v>1010</v>
      </c>
      <c r="J139" s="153"/>
      <c r="K139" s="153"/>
      <c r="L139" s="1107"/>
      <c r="M139" s="1106" t="s">
        <v>767</v>
      </c>
      <c r="N139" s="1106"/>
      <c r="O139" s="942">
        <f>DSUM(Datos!$C$434:$P$474,"emisiones",'9. Informe final. Resultados'!L134:P135)/1000</f>
        <v>0</v>
      </c>
      <c r="P139" s="943" t="s">
        <v>1010</v>
      </c>
      <c r="Q139" s="153"/>
      <c r="R139" s="118"/>
      <c r="T139" s="591"/>
    </row>
    <row r="140" spans="1:29" ht="18" customHeight="1" x14ac:dyDescent="0.3">
      <c r="C140" s="12"/>
      <c r="D140" s="94"/>
      <c r="E140" s="1107"/>
      <c r="F140" s="1106" t="s">
        <v>978</v>
      </c>
      <c r="G140" s="1106"/>
      <c r="H140" s="942">
        <f>DSUM(Datos!$C$509:$P$514,"emisiones",'9. Informe final. Resultados'!E134:J135)/1000</f>
        <v>0</v>
      </c>
      <c r="I140" s="943" t="s">
        <v>1010</v>
      </c>
      <c r="J140" s="153"/>
      <c r="K140" s="153"/>
      <c r="L140" s="1107"/>
      <c r="M140" s="1106" t="s">
        <v>978</v>
      </c>
      <c r="N140" s="1106"/>
      <c r="O140" s="942">
        <f>DSUM(Datos!$C$509:$P$514,"emisiones",'9. Informe final. Resultados'!L134:P135)/1000</f>
        <v>0</v>
      </c>
      <c r="P140" s="943" t="s">
        <v>1010</v>
      </c>
      <c r="Q140" s="153"/>
      <c r="R140" s="118"/>
      <c r="T140" s="591"/>
    </row>
    <row r="141" spans="1:29" ht="18" customHeight="1" x14ac:dyDescent="0.3">
      <c r="C141" s="12"/>
      <c r="D141" s="94"/>
      <c r="E141" s="1107"/>
      <c r="F141" s="1106" t="s">
        <v>775</v>
      </c>
      <c r="G141" s="1106"/>
      <c r="H141" s="942">
        <f>DSUM(Datos!$C$600:$P$611,"emisiones",'9. Informe final. Resultados'!E134:J135)/1000</f>
        <v>0</v>
      </c>
      <c r="I141" s="943" t="s">
        <v>1010</v>
      </c>
      <c r="J141" s="153"/>
      <c r="K141" s="153"/>
      <c r="L141" s="1107"/>
      <c r="M141" s="1106" t="s">
        <v>775</v>
      </c>
      <c r="N141" s="1106"/>
      <c r="O141" s="942">
        <f>DSUM(Datos!$C$600:$P$611,"emisiones",'9. Informe final. Resultados'!L134:P135)/1000</f>
        <v>0</v>
      </c>
      <c r="P141" s="943" t="s">
        <v>1010</v>
      </c>
      <c r="Q141" s="153"/>
      <c r="R141" s="118"/>
      <c r="T141" s="591"/>
    </row>
    <row r="142" spans="1:29" ht="18" customHeight="1" x14ac:dyDescent="0.3">
      <c r="C142" s="12"/>
      <c r="D142" s="94"/>
      <c r="E142" s="1107"/>
      <c r="F142" s="1106" t="s">
        <v>994</v>
      </c>
      <c r="G142" s="1106"/>
      <c r="H142" s="942">
        <f>DSUM(Datos!$C$739:$I$769,"emisiones",'9. Informe final. Resultados'!E134:J135)/1000</f>
        <v>0</v>
      </c>
      <c r="I142" s="943" t="s">
        <v>1010</v>
      </c>
      <c r="J142" s="153"/>
      <c r="K142" s="153"/>
      <c r="L142" s="1107"/>
      <c r="M142" s="1106" t="s">
        <v>994</v>
      </c>
      <c r="N142" s="1106"/>
      <c r="O142" s="942">
        <f>DSUM(Datos!$C$739:$I$769,"emisiones",'9. Informe final. Resultados'!L134:P135)/1000</f>
        <v>0</v>
      </c>
      <c r="P142" s="943" t="s">
        <v>1010</v>
      </c>
      <c r="Q142" s="153"/>
      <c r="R142" s="118"/>
      <c r="T142" s="591"/>
    </row>
    <row r="143" spans="1:29" ht="18" customHeight="1" x14ac:dyDescent="0.3">
      <c r="C143" s="12"/>
      <c r="D143" s="94"/>
      <c r="E143" s="1107"/>
      <c r="F143" s="1106" t="s">
        <v>987</v>
      </c>
      <c r="G143" s="1106"/>
      <c r="H143" s="942">
        <f>DSUM(Datos!$C$797:$J$812,"emisiones",'9. Informe final. Resultados'!E134:J135)/1000</f>
        <v>0</v>
      </c>
      <c r="I143" s="943" t="s">
        <v>1010</v>
      </c>
      <c r="J143" s="153"/>
      <c r="K143" s="153"/>
      <c r="L143" s="1107"/>
      <c r="M143" s="1106" t="s">
        <v>987</v>
      </c>
      <c r="N143" s="1106"/>
      <c r="O143" s="942">
        <f>DSUM(Datos!$C$797:$J$812,"emisiones",'9. Informe final. Resultados'!L134:P135)/1000</f>
        <v>0</v>
      </c>
      <c r="P143" s="943" t="s">
        <v>1010</v>
      </c>
      <c r="Q143" s="153"/>
      <c r="R143" s="118"/>
      <c r="T143" s="591"/>
    </row>
    <row r="144" spans="1:29" ht="18" customHeight="1" x14ac:dyDescent="0.3">
      <c r="C144" s="12"/>
      <c r="D144" s="94"/>
      <c r="E144" s="1106" t="s">
        <v>999</v>
      </c>
      <c r="F144" s="1106"/>
      <c r="G144" s="1106"/>
      <c r="H144" s="942">
        <f>SUM(H137:H143)</f>
        <v>0</v>
      </c>
      <c r="I144" s="943" t="s">
        <v>1010</v>
      </c>
      <c r="J144" s="153"/>
      <c r="K144" s="153"/>
      <c r="L144" s="1106" t="s">
        <v>999</v>
      </c>
      <c r="M144" s="1106"/>
      <c r="N144" s="1106"/>
      <c r="O144" s="942">
        <f>SUM(O137:O143)</f>
        <v>0</v>
      </c>
      <c r="P144" s="943" t="s">
        <v>1010</v>
      </c>
      <c r="Q144" s="153"/>
      <c r="R144" s="118"/>
      <c r="T144" s="142"/>
    </row>
    <row r="145" spans="1:29" ht="6" customHeight="1" x14ac:dyDescent="0.3">
      <c r="C145" s="12"/>
      <c r="D145" s="94"/>
      <c r="E145" s="945"/>
      <c r="F145" s="946"/>
      <c r="G145" s="946"/>
      <c r="H145" s="942"/>
      <c r="I145" s="946"/>
      <c r="J145" s="153"/>
      <c r="K145" s="153"/>
      <c r="L145" s="945"/>
      <c r="M145" s="946"/>
      <c r="N145" s="946"/>
      <c r="O145" s="942"/>
      <c r="P145" s="946"/>
      <c r="Q145" s="153"/>
      <c r="R145" s="118"/>
      <c r="T145" s="142"/>
    </row>
    <row r="146" spans="1:29" ht="18" customHeight="1" x14ac:dyDescent="0.3">
      <c r="C146" s="12"/>
      <c r="D146" s="94"/>
      <c r="E146" s="1107" t="s">
        <v>1169</v>
      </c>
      <c r="F146" s="1106" t="s">
        <v>983</v>
      </c>
      <c r="G146" s="1106"/>
      <c r="H146" s="947">
        <f>DSUM(Datos!$C$843:$H$865,"emisiones",'9. Informe final. Resultados'!E134:J135)/1000</f>
        <v>0</v>
      </c>
      <c r="I146" s="948" t="str">
        <f>IF($G$13&lt;2021,"t CO₂","t CO₂e")</f>
        <v>t CO₂e</v>
      </c>
      <c r="J146" s="153"/>
      <c r="K146" s="153"/>
      <c r="L146" s="1107" t="s">
        <v>1169</v>
      </c>
      <c r="M146" s="1106" t="s">
        <v>983</v>
      </c>
      <c r="N146" s="1106"/>
      <c r="O146" s="947">
        <f>DSUM(Datos!$C$843:$H$865,"emisiones",'9. Informe final. Resultados'!L134:P135)/1000</f>
        <v>0</v>
      </c>
      <c r="P146" s="948" t="str">
        <f>IF($G$13&lt;2021,"t CO₂","t CO₂e")</f>
        <v>t CO₂e</v>
      </c>
      <c r="Q146" s="153"/>
      <c r="R146" s="118"/>
      <c r="T146" s="142"/>
    </row>
    <row r="147" spans="1:29" ht="18" customHeight="1" x14ac:dyDescent="0.3">
      <c r="C147" s="12"/>
      <c r="D147" s="94"/>
      <c r="E147" s="1107"/>
      <c r="F147" s="1106" t="s">
        <v>984</v>
      </c>
      <c r="G147" s="1106"/>
      <c r="H147" s="947">
        <f>DSUM(Datos!$C$1109:$H$1119,"emisiones",'9. Informe final. Resultados'!E134:J135)/1000</f>
        <v>0</v>
      </c>
      <c r="I147" s="948" t="str">
        <f>IF($G$13&lt;2021,"t CO₂","t CO₂e")</f>
        <v>t CO₂e</v>
      </c>
      <c r="J147" s="153"/>
      <c r="K147" s="153"/>
      <c r="L147" s="1107"/>
      <c r="M147" s="1106" t="s">
        <v>984</v>
      </c>
      <c r="N147" s="1106"/>
      <c r="O147" s="947">
        <f>DSUM(Datos!$C$1109:$H$1119,"emisiones",'9. Informe final. Resultados'!L134:P135)/1000</f>
        <v>0</v>
      </c>
      <c r="P147" s="948" t="str">
        <f>IF($G$13&lt;2021,"t CO₂","t CO₂e")</f>
        <v>t CO₂e</v>
      </c>
      <c r="Q147" s="153"/>
      <c r="R147" s="118"/>
      <c r="T147" s="678"/>
    </row>
    <row r="148" spans="1:29" ht="18" customHeight="1" x14ac:dyDescent="0.3">
      <c r="C148" s="12"/>
      <c r="D148" s="94"/>
      <c r="E148" s="1107"/>
      <c r="F148" s="1106" t="s">
        <v>1139</v>
      </c>
      <c r="G148" s="1106"/>
      <c r="H148" s="947">
        <f>DSUM(Datos!$C$1133:$G$1143,"emisiones",'9. Informe final. Resultados'!E134:J135)/1000</f>
        <v>0</v>
      </c>
      <c r="I148" s="948" t="s">
        <v>1010</v>
      </c>
      <c r="J148" s="153"/>
      <c r="K148" s="153"/>
      <c r="L148" s="1107"/>
      <c r="M148" s="1106" t="s">
        <v>1139</v>
      </c>
      <c r="N148" s="1106"/>
      <c r="O148" s="947">
        <f>DSUM(Datos!$C$1133:$G$1143,"emisiones",'9. Informe final. Resultados'!L134:P135)/1000</f>
        <v>0</v>
      </c>
      <c r="P148" s="948" t="s">
        <v>1010</v>
      </c>
      <c r="Q148" s="153"/>
      <c r="R148" s="118"/>
      <c r="T148" s="142"/>
    </row>
    <row r="149" spans="1:29" ht="18" customHeight="1" x14ac:dyDescent="0.3">
      <c r="C149" s="12"/>
      <c r="D149" s="94"/>
      <c r="E149" s="1106" t="s">
        <v>1140</v>
      </c>
      <c r="F149" s="1106"/>
      <c r="G149" s="1106"/>
      <c r="H149" s="949">
        <f>SUM(H146:H148)</f>
        <v>0</v>
      </c>
      <c r="I149" s="948" t="str">
        <f t="shared" ref="I149" si="6">IF($G$13&lt;2021,"t CO₂","t CO₂e")</f>
        <v>t CO₂e</v>
      </c>
      <c r="J149" s="153"/>
      <c r="K149" s="153"/>
      <c r="L149" s="1106" t="s">
        <v>1140</v>
      </c>
      <c r="M149" s="1106"/>
      <c r="N149" s="1106"/>
      <c r="O149" s="949">
        <f>SUM(O146:O148)</f>
        <v>0</v>
      </c>
      <c r="P149" s="948" t="str">
        <f t="shared" ref="P149" si="7">IF($G$13&lt;2021,"t CO₂","t CO₂e")</f>
        <v>t CO₂e</v>
      </c>
      <c r="Q149" s="153"/>
      <c r="R149" s="118"/>
      <c r="T149" s="142"/>
    </row>
    <row r="150" spans="1:29" ht="5.25" customHeight="1" x14ac:dyDescent="0.3">
      <c r="C150" s="12"/>
      <c r="D150" s="94"/>
      <c r="E150" s="945"/>
      <c r="F150" s="945"/>
      <c r="G150" s="945"/>
      <c r="H150" s="944"/>
      <c r="I150" s="945"/>
      <c r="J150" s="153"/>
      <c r="K150" s="153"/>
      <c r="L150" s="945"/>
      <c r="M150" s="945"/>
      <c r="N150" s="945"/>
      <c r="O150" s="944"/>
      <c r="P150" s="945"/>
      <c r="Q150" s="153"/>
      <c r="R150" s="118"/>
      <c r="T150" s="142"/>
    </row>
    <row r="151" spans="1:29" ht="18" customHeight="1" x14ac:dyDescent="0.3">
      <c r="C151" s="12"/>
      <c r="D151" s="94"/>
      <c r="E151" s="945" t="s">
        <v>566</v>
      </c>
      <c r="F151" s="1106"/>
      <c r="G151" s="1106"/>
      <c r="H151" s="944">
        <f>IF(ISNUMBER(SUM(H144+H149)),SUM(SUM(H149+H144)),"")</f>
        <v>0</v>
      </c>
      <c r="I151" s="950" t="s">
        <v>1010</v>
      </c>
      <c r="J151" s="153"/>
      <c r="K151" s="153"/>
      <c r="L151" s="945" t="s">
        <v>566</v>
      </c>
      <c r="M151" s="1106"/>
      <c r="N151" s="1106"/>
      <c r="O151" s="944">
        <f>IF(ISNUMBER(SUM(O144+O149)),SUM(SUM(O149+O144)),"")</f>
        <v>0</v>
      </c>
      <c r="P151" s="951" t="s">
        <v>1010</v>
      </c>
      <c r="Q151" s="153"/>
      <c r="R151" s="118"/>
      <c r="T151" s="142"/>
    </row>
    <row r="152" spans="1:29" s="118" customFormat="1" ht="18" customHeight="1" x14ac:dyDescent="0.3">
      <c r="A152" s="13"/>
      <c r="B152" s="11"/>
      <c r="C152" s="58"/>
      <c r="D152" s="62"/>
      <c r="E152" s="153" t="s">
        <v>195</v>
      </c>
      <c r="F152" s="153"/>
      <c r="G152" s="154"/>
      <c r="H152" s="154"/>
      <c r="I152" s="154"/>
      <c r="J152" s="153"/>
      <c r="K152" s="153"/>
      <c r="L152" s="153" t="s">
        <v>195</v>
      </c>
      <c r="M152" s="153"/>
      <c r="N152" s="154"/>
      <c r="O152" s="154"/>
      <c r="P152" s="154"/>
      <c r="Q152" s="153"/>
      <c r="S152" s="94"/>
      <c r="T152" s="142"/>
      <c r="U152" s="94"/>
      <c r="V152" s="94"/>
      <c r="W152" s="94"/>
      <c r="X152" s="94"/>
      <c r="Y152" s="94"/>
      <c r="Z152" s="94"/>
      <c r="AA152" s="94"/>
      <c r="AB152" s="94"/>
      <c r="AC152" s="94"/>
    </row>
    <row r="153" spans="1:29" s="118" customFormat="1" ht="18" customHeight="1" x14ac:dyDescent="0.3">
      <c r="A153" s="13"/>
      <c r="B153" s="11"/>
      <c r="C153" s="58"/>
      <c r="D153" s="62"/>
      <c r="E153" s="1108" t="e">
        <f>Datos!$E$1231</f>
        <v>#N/A</v>
      </c>
      <c r="F153" s="1108"/>
      <c r="G153" s="1108"/>
      <c r="H153" s="1108"/>
      <c r="I153" s="1108"/>
      <c r="J153" s="1108"/>
      <c r="K153" s="941"/>
      <c r="L153" s="1108" t="e">
        <f>Datos!$E$1232</f>
        <v>#N/A</v>
      </c>
      <c r="M153" s="1108"/>
      <c r="N153" s="1108"/>
      <c r="O153" s="1108"/>
      <c r="P153" s="1108"/>
      <c r="Q153" s="160"/>
      <c r="S153" s="94"/>
      <c r="T153" s="142"/>
      <c r="U153" s="94"/>
      <c r="V153" s="94"/>
      <c r="W153" s="94"/>
      <c r="X153" s="94"/>
      <c r="Y153" s="94"/>
      <c r="Z153" s="94"/>
      <c r="AA153" s="94"/>
      <c r="AB153" s="94"/>
      <c r="AC153" s="94"/>
    </row>
    <row r="154" spans="1:29" s="118" customFormat="1" ht="9.75" customHeight="1" x14ac:dyDescent="0.3">
      <c r="A154" s="13"/>
      <c r="B154" s="11"/>
      <c r="C154" s="58"/>
      <c r="D154" s="62"/>
      <c r="E154" s="153"/>
      <c r="F154" s="153"/>
      <c r="G154" s="154"/>
      <c r="H154" s="154"/>
      <c r="I154" s="154"/>
      <c r="J154" s="153"/>
      <c r="K154" s="153"/>
      <c r="L154" s="153"/>
      <c r="M154" s="153"/>
      <c r="N154" s="154"/>
      <c r="O154" s="154"/>
      <c r="P154" s="154"/>
      <c r="Q154" s="153"/>
      <c r="S154" s="94"/>
      <c r="T154" s="142"/>
      <c r="U154" s="94"/>
      <c r="V154" s="94"/>
      <c r="W154" s="94"/>
      <c r="X154" s="94"/>
      <c r="Y154" s="94"/>
      <c r="Z154" s="94"/>
      <c r="AA154" s="94"/>
      <c r="AB154" s="94"/>
      <c r="AC154" s="94"/>
    </row>
    <row r="155" spans="1:29" ht="18" customHeight="1" x14ac:dyDescent="0.3">
      <c r="C155" s="12"/>
      <c r="D155" s="94"/>
      <c r="E155" s="1107" t="s">
        <v>1168</v>
      </c>
      <c r="F155" s="1106" t="s">
        <v>1012</v>
      </c>
      <c r="G155" s="1106"/>
      <c r="H155" s="942">
        <f>DSUM(Datos!$C$103:$O$125,"emisiones",'9. Informe final. Resultados'!E152:J153)/1000</f>
        <v>0</v>
      </c>
      <c r="I155" s="943" t="s">
        <v>1010</v>
      </c>
      <c r="J155" s="153"/>
      <c r="K155" s="153"/>
      <c r="L155" s="1107" t="s">
        <v>1168</v>
      </c>
      <c r="M155" s="1106" t="s">
        <v>1012</v>
      </c>
      <c r="N155" s="1106"/>
      <c r="O155" s="942">
        <f>DSUM(Datos!$C$103:$O$125,"emisiones",'9. Informe final. Resultados'!L152:P153)/1000</f>
        <v>0</v>
      </c>
      <c r="P155" s="943" t="s">
        <v>1010</v>
      </c>
      <c r="Q155" s="153"/>
      <c r="R155" s="118"/>
      <c r="T155" s="142"/>
    </row>
    <row r="156" spans="1:29" ht="18" customHeight="1" x14ac:dyDescent="0.3">
      <c r="C156" s="12"/>
      <c r="D156" s="94"/>
      <c r="E156" s="1107"/>
      <c r="F156" s="1106" t="s">
        <v>1013</v>
      </c>
      <c r="G156" s="1106"/>
      <c r="H156" s="942">
        <f>DSUM(Datos!$D$171:$I$203,"emisiones",'9. Informe final. Resultados'!E152:J153)/1000</f>
        <v>0</v>
      </c>
      <c r="I156" s="943" t="s">
        <v>1010</v>
      </c>
      <c r="J156" s="153"/>
      <c r="K156" s="153"/>
      <c r="L156" s="1107"/>
      <c r="M156" s="1106" t="s">
        <v>1013</v>
      </c>
      <c r="N156" s="1106"/>
      <c r="O156" s="942">
        <f>DSUM(Datos!$D$171:$I$203,"emisiones",'9. Informe final. Resultados'!L152:P153)/1000</f>
        <v>0</v>
      </c>
      <c r="P156" s="943" t="s">
        <v>1010</v>
      </c>
      <c r="Q156" s="153"/>
      <c r="R156" s="118"/>
      <c r="T156" s="591"/>
    </row>
    <row r="157" spans="1:29" ht="18" customHeight="1" x14ac:dyDescent="0.3">
      <c r="C157" s="12"/>
      <c r="D157" s="94"/>
      <c r="E157" s="1107"/>
      <c r="F157" s="1106" t="s">
        <v>767</v>
      </c>
      <c r="G157" s="1106"/>
      <c r="H157" s="942">
        <f>DSUM(Datos!$C$434:$P$474,"emisiones",'9. Informe final. Resultados'!E152:J153)/1000</f>
        <v>0</v>
      </c>
      <c r="I157" s="943" t="s">
        <v>1010</v>
      </c>
      <c r="J157" s="153"/>
      <c r="K157" s="153"/>
      <c r="L157" s="1107"/>
      <c r="M157" s="1106" t="s">
        <v>767</v>
      </c>
      <c r="N157" s="1106"/>
      <c r="O157" s="942">
        <f>DSUM(Datos!$C$434:$P$474,"emisiones",'9. Informe final. Resultados'!L152:P153)/1000</f>
        <v>0</v>
      </c>
      <c r="P157" s="943" t="s">
        <v>1010</v>
      </c>
      <c r="Q157" s="153"/>
      <c r="R157" s="118"/>
      <c r="T157" s="591"/>
    </row>
    <row r="158" spans="1:29" ht="18" customHeight="1" x14ac:dyDescent="0.3">
      <c r="C158" s="12"/>
      <c r="D158" s="94"/>
      <c r="E158" s="1107"/>
      <c r="F158" s="1106" t="s">
        <v>978</v>
      </c>
      <c r="G158" s="1106"/>
      <c r="H158" s="942">
        <f>DSUM(Datos!$C$509:$P$514,"emisiones",'9. Informe final. Resultados'!E152:J153)/1000</f>
        <v>0</v>
      </c>
      <c r="I158" s="943" t="s">
        <v>1010</v>
      </c>
      <c r="J158" s="153"/>
      <c r="K158" s="153"/>
      <c r="L158" s="1107"/>
      <c r="M158" s="1106" t="s">
        <v>978</v>
      </c>
      <c r="N158" s="1106"/>
      <c r="O158" s="942">
        <f>DSUM(Datos!$C$509:$P$514,"emisiones",'9. Informe final. Resultados'!L152:P153)/1000</f>
        <v>0</v>
      </c>
      <c r="P158" s="943" t="s">
        <v>1010</v>
      </c>
      <c r="Q158" s="153"/>
      <c r="R158" s="118"/>
      <c r="T158" s="591"/>
    </row>
    <row r="159" spans="1:29" ht="18" customHeight="1" x14ac:dyDescent="0.3">
      <c r="C159" s="12"/>
      <c r="D159" s="94"/>
      <c r="E159" s="1107"/>
      <c r="F159" s="1106" t="s">
        <v>775</v>
      </c>
      <c r="G159" s="1106"/>
      <c r="H159" s="942">
        <f>DSUM(Datos!$C$600:$P$611,"emisiones",'9. Informe final. Resultados'!E152:J153)/1000</f>
        <v>0</v>
      </c>
      <c r="I159" s="943" t="s">
        <v>1010</v>
      </c>
      <c r="J159" s="153"/>
      <c r="K159" s="153"/>
      <c r="L159" s="1107"/>
      <c r="M159" s="1106" t="s">
        <v>775</v>
      </c>
      <c r="N159" s="1106"/>
      <c r="O159" s="942">
        <f>DSUM(Datos!$C$600:$P$611,"emisiones",'9. Informe final. Resultados'!L152:P153)/1000</f>
        <v>0</v>
      </c>
      <c r="P159" s="943" t="s">
        <v>1010</v>
      </c>
      <c r="Q159" s="153"/>
      <c r="R159" s="118"/>
      <c r="T159" s="591"/>
    </row>
    <row r="160" spans="1:29" ht="18" customHeight="1" x14ac:dyDescent="0.3">
      <c r="C160" s="12"/>
      <c r="D160" s="94"/>
      <c r="E160" s="1107"/>
      <c r="F160" s="1106" t="s">
        <v>994</v>
      </c>
      <c r="G160" s="1106"/>
      <c r="H160" s="942">
        <f>DSUM(Datos!$C$739:$I$769,"emisiones",'9. Informe final. Resultados'!E152:J153)/1000</f>
        <v>0</v>
      </c>
      <c r="I160" s="943" t="s">
        <v>1010</v>
      </c>
      <c r="J160" s="153"/>
      <c r="K160" s="153"/>
      <c r="L160" s="1107"/>
      <c r="M160" s="1106" t="s">
        <v>994</v>
      </c>
      <c r="N160" s="1106"/>
      <c r="O160" s="942">
        <f>DSUM(Datos!$C$739:$I$769,"emisiones",'9. Informe final. Resultados'!L152:P153)/1000</f>
        <v>0</v>
      </c>
      <c r="P160" s="943" t="s">
        <v>1010</v>
      </c>
      <c r="Q160" s="153"/>
      <c r="R160" s="118"/>
      <c r="T160" s="591"/>
    </row>
    <row r="161" spans="1:29" ht="18" customHeight="1" x14ac:dyDescent="0.3">
      <c r="C161" s="12"/>
      <c r="D161" s="94"/>
      <c r="E161" s="1107"/>
      <c r="F161" s="1106" t="s">
        <v>987</v>
      </c>
      <c r="G161" s="1106"/>
      <c r="H161" s="942">
        <f>DSUM(Datos!$C$797:$J$812,"emisiones",'9. Informe final. Resultados'!E152:J153)/1000</f>
        <v>0</v>
      </c>
      <c r="I161" s="943" t="s">
        <v>1010</v>
      </c>
      <c r="J161" s="153"/>
      <c r="K161" s="153"/>
      <c r="L161" s="1107"/>
      <c r="M161" s="1106" t="s">
        <v>987</v>
      </c>
      <c r="N161" s="1106"/>
      <c r="O161" s="942">
        <f>DSUM(Datos!$C$797:$J$6073,"emisiones",'9. Informe final. Resultados'!L152:P153)/1000</f>
        <v>0</v>
      </c>
      <c r="P161" s="943" t="s">
        <v>1010</v>
      </c>
      <c r="Q161" s="153"/>
      <c r="R161" s="118"/>
      <c r="T161" s="591"/>
    </row>
    <row r="162" spans="1:29" ht="18" customHeight="1" x14ac:dyDescent="0.3">
      <c r="C162" s="12"/>
      <c r="D162" s="94"/>
      <c r="E162" s="1106" t="s">
        <v>999</v>
      </c>
      <c r="F162" s="1106"/>
      <c r="G162" s="1106"/>
      <c r="H162" s="942">
        <f>SUM(H155:H161)</f>
        <v>0</v>
      </c>
      <c r="I162" s="943" t="s">
        <v>1010</v>
      </c>
      <c r="J162" s="153"/>
      <c r="K162" s="153"/>
      <c r="L162" s="1106" t="s">
        <v>999</v>
      </c>
      <c r="M162" s="1106"/>
      <c r="N162" s="1106"/>
      <c r="O162" s="942">
        <f>SUM(O155:O161)</f>
        <v>0</v>
      </c>
      <c r="P162" s="943" t="s">
        <v>1010</v>
      </c>
      <c r="Q162" s="153"/>
      <c r="R162" s="118"/>
      <c r="T162" s="142"/>
    </row>
    <row r="163" spans="1:29" ht="6" customHeight="1" x14ac:dyDescent="0.3">
      <c r="C163" s="12"/>
      <c r="D163" s="94"/>
      <c r="E163" s="945"/>
      <c r="F163" s="946"/>
      <c r="G163" s="946"/>
      <c r="H163" s="942"/>
      <c r="I163" s="946"/>
      <c r="J163" s="153"/>
      <c r="K163" s="153"/>
      <c r="L163" s="945"/>
      <c r="M163" s="946"/>
      <c r="N163" s="946"/>
      <c r="O163" s="942"/>
      <c r="P163" s="946"/>
      <c r="Q163" s="153"/>
      <c r="R163" s="118"/>
      <c r="T163" s="142"/>
    </row>
    <row r="164" spans="1:29" ht="18" customHeight="1" x14ac:dyDescent="0.3">
      <c r="C164" s="12"/>
      <c r="D164" s="94"/>
      <c r="E164" s="1107" t="s">
        <v>1169</v>
      </c>
      <c r="F164" s="1106" t="s">
        <v>983</v>
      </c>
      <c r="G164" s="1106"/>
      <c r="H164" s="947">
        <f>DSUM(Datos!$C$843:$H$865,"emisiones",'9. Informe final. Resultados'!E152:J153)/1000</f>
        <v>0</v>
      </c>
      <c r="I164" s="948" t="str">
        <f>IF($G$13&lt;2021,"t CO₂","t CO₂e")</f>
        <v>t CO₂e</v>
      </c>
      <c r="J164" s="153"/>
      <c r="K164" s="153"/>
      <c r="L164" s="1107" t="s">
        <v>1169</v>
      </c>
      <c r="M164" s="1106" t="s">
        <v>983</v>
      </c>
      <c r="N164" s="1106"/>
      <c r="O164" s="947">
        <f>DSUM(Datos!$C$843:$H$865,"emisiones",'9. Informe final. Resultados'!L152:P153)/1000</f>
        <v>0</v>
      </c>
      <c r="P164" s="948" t="str">
        <f>IF($G$13&lt;2021,"t CO₂","t CO₂e")</f>
        <v>t CO₂e</v>
      </c>
      <c r="Q164" s="153"/>
      <c r="R164" s="118"/>
      <c r="T164" s="142"/>
    </row>
    <row r="165" spans="1:29" ht="18" customHeight="1" x14ac:dyDescent="0.3">
      <c r="C165" s="12"/>
      <c r="D165" s="94"/>
      <c r="E165" s="1107"/>
      <c r="F165" s="1106" t="s">
        <v>984</v>
      </c>
      <c r="G165" s="1106"/>
      <c r="H165" s="947">
        <f>DSUM(Datos!$C$1109:$H$1119,"emisiones",'9. Informe final. Resultados'!E152:J153)/1000</f>
        <v>0</v>
      </c>
      <c r="I165" s="948" t="str">
        <f>IF($G$13&lt;2021,"t CO₂","t CO₂e")</f>
        <v>t CO₂e</v>
      </c>
      <c r="J165" s="153"/>
      <c r="K165" s="153"/>
      <c r="L165" s="1107"/>
      <c r="M165" s="1106" t="s">
        <v>984</v>
      </c>
      <c r="N165" s="1106"/>
      <c r="O165" s="947">
        <f>DSUM(Datos!$C$1109:$H$1119,"emisiones",'9. Informe final. Resultados'!L152:P153)/1000</f>
        <v>0</v>
      </c>
      <c r="P165" s="948" t="str">
        <f>IF($G$13&lt;2021,"t CO₂","t CO₂e")</f>
        <v>t CO₂e</v>
      </c>
      <c r="Q165" s="153"/>
      <c r="R165" s="118"/>
      <c r="T165" s="678"/>
    </row>
    <row r="166" spans="1:29" ht="18" customHeight="1" x14ac:dyDescent="0.3">
      <c r="C166" s="12"/>
      <c r="D166" s="94"/>
      <c r="E166" s="1107"/>
      <c r="F166" s="1106" t="s">
        <v>1139</v>
      </c>
      <c r="G166" s="1106"/>
      <c r="H166" s="947">
        <f>DSUM(Datos!$C$1133:$G$1143,"emisiones",'9. Informe final. Resultados'!E152:J153)/1000</f>
        <v>0</v>
      </c>
      <c r="I166" s="948" t="s">
        <v>1010</v>
      </c>
      <c r="J166" s="153"/>
      <c r="K166" s="153"/>
      <c r="L166" s="1107"/>
      <c r="M166" s="1106" t="s">
        <v>1139</v>
      </c>
      <c r="N166" s="1106"/>
      <c r="O166" s="947">
        <f>DSUM(Datos!$C$1133:$G$1143,"emisiones",'9. Informe final. Resultados'!L152:P153)/1000</f>
        <v>0</v>
      </c>
      <c r="P166" s="948" t="s">
        <v>1010</v>
      </c>
      <c r="Q166" s="153"/>
      <c r="R166" s="118"/>
      <c r="T166" s="142"/>
    </row>
    <row r="167" spans="1:29" ht="18" customHeight="1" x14ac:dyDescent="0.3">
      <c r="C167" s="12"/>
      <c r="D167" s="94"/>
      <c r="E167" s="1106" t="s">
        <v>1140</v>
      </c>
      <c r="F167" s="1106"/>
      <c r="G167" s="1106"/>
      <c r="H167" s="949">
        <f>SUM(H164:H166)</f>
        <v>0</v>
      </c>
      <c r="I167" s="948" t="str">
        <f t="shared" ref="I167" si="8">IF($G$13&lt;2021,"t CO₂","t CO₂e")</f>
        <v>t CO₂e</v>
      </c>
      <c r="J167" s="153"/>
      <c r="K167" s="153"/>
      <c r="L167" s="1106" t="s">
        <v>1140</v>
      </c>
      <c r="M167" s="1106"/>
      <c r="N167" s="1106"/>
      <c r="O167" s="949">
        <f>SUM(O164:O166)</f>
        <v>0</v>
      </c>
      <c r="P167" s="948" t="str">
        <f t="shared" ref="P167" si="9">IF($G$13&lt;2021,"t CO₂","t CO₂e")</f>
        <v>t CO₂e</v>
      </c>
      <c r="Q167" s="153"/>
      <c r="R167" s="118"/>
      <c r="T167" s="142"/>
    </row>
    <row r="168" spans="1:29" ht="5.25" customHeight="1" x14ac:dyDescent="0.3">
      <c r="C168" s="12"/>
      <c r="D168" s="94"/>
      <c r="E168" s="945"/>
      <c r="F168" s="945"/>
      <c r="G168" s="945"/>
      <c r="H168" s="944"/>
      <c r="I168" s="945"/>
      <c r="J168" s="153"/>
      <c r="K168" s="153"/>
      <c r="L168" s="945"/>
      <c r="M168" s="945"/>
      <c r="N168" s="945"/>
      <c r="O168" s="944"/>
      <c r="P168" s="945"/>
      <c r="Q168" s="153"/>
      <c r="R168" s="118"/>
      <c r="T168" s="142"/>
    </row>
    <row r="169" spans="1:29" ht="18" customHeight="1" x14ac:dyDescent="0.3">
      <c r="C169" s="12"/>
      <c r="D169" s="94"/>
      <c r="E169" s="945" t="s">
        <v>566</v>
      </c>
      <c r="F169" s="1106"/>
      <c r="G169" s="1106"/>
      <c r="H169" s="944">
        <f>IF(ISNUMBER(SUM(H162+H167)),SUM(SUM(H167+H162)),"")</f>
        <v>0</v>
      </c>
      <c r="I169" s="950" t="s">
        <v>1010</v>
      </c>
      <c r="J169" s="153"/>
      <c r="K169" s="153"/>
      <c r="L169" s="945" t="s">
        <v>566</v>
      </c>
      <c r="M169" s="1106"/>
      <c r="N169" s="1106"/>
      <c r="O169" s="944">
        <f>IF(ISNUMBER(SUM(O162+O167)),SUM(SUM(O167+O162)),"")</f>
        <v>0</v>
      </c>
      <c r="P169" s="951" t="s">
        <v>1010</v>
      </c>
      <c r="Q169" s="153"/>
      <c r="R169" s="118"/>
      <c r="T169" s="142"/>
    </row>
    <row r="170" spans="1:29" s="118" customFormat="1" ht="18" customHeight="1" x14ac:dyDescent="0.3">
      <c r="A170" s="13"/>
      <c r="B170" s="11"/>
      <c r="C170" s="58"/>
      <c r="D170" s="21"/>
      <c r="E170" s="153" t="s">
        <v>195</v>
      </c>
      <c r="F170" s="153"/>
      <c r="G170" s="154"/>
      <c r="H170" s="154"/>
      <c r="I170" s="154"/>
      <c r="J170" s="153"/>
      <c r="K170" s="153"/>
      <c r="L170" s="153" t="s">
        <v>195</v>
      </c>
      <c r="M170" s="153"/>
      <c r="N170" s="154"/>
      <c r="O170" s="154"/>
      <c r="P170" s="154"/>
      <c r="Q170" s="153"/>
      <c r="S170" s="94"/>
      <c r="T170" s="142"/>
      <c r="U170" s="94"/>
      <c r="V170" s="94"/>
      <c r="W170" s="94"/>
      <c r="X170" s="94"/>
      <c r="Y170" s="94"/>
      <c r="Z170" s="94"/>
      <c r="AA170" s="94"/>
      <c r="AB170" s="94"/>
      <c r="AC170" s="94"/>
    </row>
    <row r="171" spans="1:29" s="118" customFormat="1" ht="18" customHeight="1" x14ac:dyDescent="0.3">
      <c r="A171" s="13"/>
      <c r="B171" s="11"/>
      <c r="C171" s="58"/>
      <c r="D171" s="21"/>
      <c r="E171" s="1108" t="e">
        <f>Datos!$E$1233</f>
        <v>#N/A</v>
      </c>
      <c r="F171" s="1108"/>
      <c r="G171" s="1108"/>
      <c r="H171" s="1108"/>
      <c r="I171" s="1108"/>
      <c r="J171" s="1108"/>
      <c r="K171" s="941"/>
      <c r="L171" s="1108" t="e">
        <f>Datos!$E$1234</f>
        <v>#N/A</v>
      </c>
      <c r="M171" s="1108"/>
      <c r="N171" s="1108"/>
      <c r="O171" s="1108"/>
      <c r="P171" s="1108"/>
      <c r="Q171" s="160"/>
      <c r="S171" s="94"/>
      <c r="T171" s="142"/>
      <c r="U171" s="94"/>
      <c r="V171" s="94"/>
      <c r="W171" s="94"/>
      <c r="X171" s="94"/>
      <c r="Y171" s="94"/>
      <c r="Z171" s="94"/>
      <c r="AA171" s="94"/>
      <c r="AB171" s="94"/>
      <c r="AC171" s="94"/>
    </row>
    <row r="172" spans="1:29" s="118" customFormat="1" ht="9.75" customHeight="1" x14ac:dyDescent="0.3">
      <c r="A172" s="13"/>
      <c r="B172" s="11"/>
      <c r="C172" s="58"/>
      <c r="D172" s="21"/>
      <c r="E172" s="153"/>
      <c r="F172" s="153"/>
      <c r="G172" s="154"/>
      <c r="H172" s="154"/>
      <c r="I172" s="154"/>
      <c r="J172" s="153"/>
      <c r="K172" s="153"/>
      <c r="L172" s="153"/>
      <c r="M172" s="153"/>
      <c r="N172" s="154"/>
      <c r="O172" s="154"/>
      <c r="P172" s="154"/>
      <c r="Q172" s="153"/>
      <c r="S172" s="94"/>
      <c r="T172" s="142"/>
      <c r="U172" s="94"/>
      <c r="V172" s="94"/>
      <c r="W172" s="94"/>
      <c r="X172" s="94"/>
      <c r="Y172" s="94"/>
      <c r="Z172" s="94"/>
      <c r="AA172" s="94"/>
      <c r="AB172" s="94"/>
      <c r="AC172" s="94"/>
    </row>
    <row r="173" spans="1:29" ht="18" customHeight="1" x14ac:dyDescent="0.3">
      <c r="C173" s="12"/>
      <c r="D173" s="94"/>
      <c r="E173" s="1107" t="s">
        <v>1168</v>
      </c>
      <c r="F173" s="1106" t="s">
        <v>1012</v>
      </c>
      <c r="G173" s="1106"/>
      <c r="H173" s="942">
        <f>DSUM(Datos!$C$103:$O$125,"emisiones",'9. Informe final. Resultados'!E170:J171)/1000</f>
        <v>0</v>
      </c>
      <c r="I173" s="943" t="s">
        <v>1010</v>
      </c>
      <c r="J173" s="153"/>
      <c r="K173" s="153"/>
      <c r="L173" s="1107" t="s">
        <v>1168</v>
      </c>
      <c r="M173" s="1106" t="s">
        <v>1012</v>
      </c>
      <c r="N173" s="1106"/>
      <c r="O173" s="942">
        <f>DSUM(Datos!$C$103:$O$125,"emisiones",'9. Informe final. Resultados'!L170:P171)/1000</f>
        <v>0</v>
      </c>
      <c r="P173" s="943" t="s">
        <v>1010</v>
      </c>
      <c r="Q173" s="153"/>
      <c r="R173" s="118"/>
      <c r="T173" s="142"/>
    </row>
    <row r="174" spans="1:29" ht="18" customHeight="1" x14ac:dyDescent="0.3">
      <c r="C174" s="12"/>
      <c r="D174" s="94"/>
      <c r="E174" s="1107"/>
      <c r="F174" s="1106" t="s">
        <v>1013</v>
      </c>
      <c r="G174" s="1106"/>
      <c r="H174" s="942">
        <f>DSUM(Datos!$D$171:$I$203,"emisiones",'9. Informe final. Resultados'!E170:J171)/1000</f>
        <v>0</v>
      </c>
      <c r="I174" s="943" t="s">
        <v>1010</v>
      </c>
      <c r="J174" s="153"/>
      <c r="K174" s="153"/>
      <c r="L174" s="1107"/>
      <c r="M174" s="1106" t="s">
        <v>1013</v>
      </c>
      <c r="N174" s="1106"/>
      <c r="O174" s="942">
        <f>DSUM(Datos!$D$171:$I$203,"emisiones",'9. Informe final. Resultados'!L170:P171)/1000</f>
        <v>0</v>
      </c>
      <c r="P174" s="943" t="s">
        <v>1010</v>
      </c>
      <c r="Q174" s="153"/>
      <c r="R174" s="118"/>
      <c r="T174" s="591"/>
    </row>
    <row r="175" spans="1:29" ht="18" customHeight="1" x14ac:dyDescent="0.3">
      <c r="C175" s="12"/>
      <c r="D175" s="94"/>
      <c r="E175" s="1107"/>
      <c r="F175" s="1106" t="s">
        <v>767</v>
      </c>
      <c r="G175" s="1106"/>
      <c r="H175" s="942">
        <f>DSUM(Datos!$C$434:$P$474,"emisiones",'9. Informe final. Resultados'!E170:J171)/1000</f>
        <v>0</v>
      </c>
      <c r="I175" s="943" t="s">
        <v>1010</v>
      </c>
      <c r="J175" s="153"/>
      <c r="K175" s="153"/>
      <c r="L175" s="1107"/>
      <c r="M175" s="1106" t="s">
        <v>767</v>
      </c>
      <c r="N175" s="1106"/>
      <c r="O175" s="942">
        <f>DSUM(Datos!$C$434:$P$474,"emisiones",'9. Informe final. Resultados'!L170:P171)/1000</f>
        <v>0</v>
      </c>
      <c r="P175" s="943" t="s">
        <v>1010</v>
      </c>
      <c r="Q175" s="153"/>
      <c r="R175" s="118"/>
      <c r="T175" s="591"/>
    </row>
    <row r="176" spans="1:29" ht="18" customHeight="1" x14ac:dyDescent="0.3">
      <c r="C176" s="12"/>
      <c r="D176" s="94"/>
      <c r="E176" s="1107"/>
      <c r="F176" s="1106" t="s">
        <v>978</v>
      </c>
      <c r="G176" s="1106"/>
      <c r="H176" s="942">
        <f>DSUM(Datos!$C$509:$P$514,"emisiones",'9. Informe final. Resultados'!E170:J171)/1000</f>
        <v>0</v>
      </c>
      <c r="I176" s="943" t="s">
        <v>1010</v>
      </c>
      <c r="J176" s="153"/>
      <c r="K176" s="153"/>
      <c r="L176" s="1107"/>
      <c r="M176" s="1106" t="s">
        <v>978</v>
      </c>
      <c r="N176" s="1106"/>
      <c r="O176" s="942">
        <f>DSUM(Datos!$C$509:$P$514,"emisiones",'9. Informe final. Resultados'!L170:P171)/1000</f>
        <v>0</v>
      </c>
      <c r="P176" s="943" t="s">
        <v>1010</v>
      </c>
      <c r="Q176" s="153"/>
      <c r="R176" s="118"/>
      <c r="T176" s="591"/>
    </row>
    <row r="177" spans="1:29" ht="18" customHeight="1" x14ac:dyDescent="0.3">
      <c r="C177" s="12"/>
      <c r="D177" s="94"/>
      <c r="E177" s="1107"/>
      <c r="F177" s="1106" t="s">
        <v>775</v>
      </c>
      <c r="G177" s="1106"/>
      <c r="H177" s="942">
        <f>DSUM(Datos!$C$600:$P$611,"emisiones",'9. Informe final. Resultados'!E170:J171)/1000</f>
        <v>0</v>
      </c>
      <c r="I177" s="943" t="s">
        <v>1010</v>
      </c>
      <c r="J177" s="153"/>
      <c r="K177" s="153"/>
      <c r="L177" s="1107"/>
      <c r="M177" s="1106" t="s">
        <v>775</v>
      </c>
      <c r="N177" s="1106"/>
      <c r="O177" s="942">
        <f>DSUM(Datos!$C$600:$P$611,"emisiones",'9. Informe final. Resultados'!L170:P171)/1000</f>
        <v>0</v>
      </c>
      <c r="P177" s="943" t="s">
        <v>1010</v>
      </c>
      <c r="Q177" s="153"/>
      <c r="R177" s="118"/>
      <c r="T177" s="591"/>
    </row>
    <row r="178" spans="1:29" ht="18" customHeight="1" x14ac:dyDescent="0.3">
      <c r="C178" s="12"/>
      <c r="D178" s="94"/>
      <c r="E178" s="1107"/>
      <c r="F178" s="1106" t="s">
        <v>994</v>
      </c>
      <c r="G178" s="1106"/>
      <c r="H178" s="942">
        <f>DSUM(Datos!$C$739:$I$769,"emisiones",'9. Informe final. Resultados'!E170:J171)/1000</f>
        <v>0</v>
      </c>
      <c r="I178" s="943" t="s">
        <v>1010</v>
      </c>
      <c r="J178" s="153"/>
      <c r="K178" s="153"/>
      <c r="L178" s="1107"/>
      <c r="M178" s="1106" t="s">
        <v>994</v>
      </c>
      <c r="N178" s="1106"/>
      <c r="O178" s="942">
        <f>DSUM(Datos!$C$739:$I$769,"emisiones",'9. Informe final. Resultados'!L170:P171)/1000</f>
        <v>0</v>
      </c>
      <c r="P178" s="943" t="s">
        <v>1010</v>
      </c>
      <c r="Q178" s="153"/>
      <c r="R178" s="118"/>
      <c r="T178" s="591"/>
    </row>
    <row r="179" spans="1:29" ht="18" customHeight="1" x14ac:dyDescent="0.3">
      <c r="C179" s="12"/>
      <c r="D179" s="94"/>
      <c r="E179" s="1107"/>
      <c r="F179" s="1106" t="s">
        <v>987</v>
      </c>
      <c r="G179" s="1106"/>
      <c r="H179" s="942">
        <f>DSUM(Datos!$C$797:$J$812,"emisiones",'9. Informe final. Resultados'!E170:J171)/1000</f>
        <v>0</v>
      </c>
      <c r="I179" s="943" t="s">
        <v>1010</v>
      </c>
      <c r="J179" s="153"/>
      <c r="K179" s="153"/>
      <c r="L179" s="1107"/>
      <c r="M179" s="1106" t="s">
        <v>987</v>
      </c>
      <c r="N179" s="1106"/>
      <c r="O179" s="942">
        <f>DSUM(Datos!$C$797:$J$812,"emisiones",'9. Informe final. Resultados'!L170:P171)/1000</f>
        <v>0</v>
      </c>
      <c r="P179" s="943" t="s">
        <v>1010</v>
      </c>
      <c r="Q179" s="153"/>
      <c r="R179" s="118"/>
      <c r="T179" s="591"/>
    </row>
    <row r="180" spans="1:29" ht="18" customHeight="1" x14ac:dyDescent="0.3">
      <c r="C180" s="12"/>
      <c r="D180" s="94"/>
      <c r="E180" s="1106" t="s">
        <v>999</v>
      </c>
      <c r="F180" s="1106"/>
      <c r="G180" s="1106"/>
      <c r="H180" s="942">
        <f>SUM(H173:H179)</f>
        <v>0</v>
      </c>
      <c r="I180" s="943" t="s">
        <v>1010</v>
      </c>
      <c r="J180" s="153"/>
      <c r="K180" s="153"/>
      <c r="L180" s="1106" t="s">
        <v>999</v>
      </c>
      <c r="M180" s="1106"/>
      <c r="N180" s="1106"/>
      <c r="O180" s="942">
        <f>SUM(O173:O179)</f>
        <v>0</v>
      </c>
      <c r="P180" s="943" t="s">
        <v>1010</v>
      </c>
      <c r="Q180" s="153"/>
      <c r="R180" s="118"/>
      <c r="T180" s="142"/>
    </row>
    <row r="181" spans="1:29" ht="6" customHeight="1" x14ac:dyDescent="0.3">
      <c r="C181" s="12"/>
      <c r="D181" s="94"/>
      <c r="E181" s="945"/>
      <c r="F181" s="946"/>
      <c r="G181" s="946"/>
      <c r="H181" s="942"/>
      <c r="I181" s="946"/>
      <c r="J181" s="153"/>
      <c r="K181" s="153"/>
      <c r="L181" s="945"/>
      <c r="M181" s="946"/>
      <c r="N181" s="946"/>
      <c r="O181" s="942"/>
      <c r="P181" s="946"/>
      <c r="Q181" s="153"/>
      <c r="R181" s="118"/>
      <c r="T181" s="142"/>
    </row>
    <row r="182" spans="1:29" ht="18" customHeight="1" x14ac:dyDescent="0.3">
      <c r="C182" s="12"/>
      <c r="D182" s="94"/>
      <c r="E182" s="1107" t="s">
        <v>1169</v>
      </c>
      <c r="F182" s="1106" t="s">
        <v>983</v>
      </c>
      <c r="G182" s="1106"/>
      <c r="H182" s="947">
        <f>DSUM(Datos!$C$843:$H$865,"emisiones",'9. Informe final. Resultados'!E170:J171)/1000</f>
        <v>0</v>
      </c>
      <c r="I182" s="948" t="str">
        <f>IF($G$13&lt;2021,"t CO₂","t CO₂e")</f>
        <v>t CO₂e</v>
      </c>
      <c r="J182" s="153"/>
      <c r="K182" s="153"/>
      <c r="L182" s="1107" t="s">
        <v>1169</v>
      </c>
      <c r="M182" s="1106" t="s">
        <v>983</v>
      </c>
      <c r="N182" s="1106"/>
      <c r="O182" s="947">
        <f>DSUM(Datos!$C$843:$H$865,"emisiones",'9. Informe final. Resultados'!L170:P171)/1000</f>
        <v>0</v>
      </c>
      <c r="P182" s="948" t="str">
        <f>IF($G$13&lt;2021,"t CO₂","t CO₂e")</f>
        <v>t CO₂e</v>
      </c>
      <c r="Q182" s="153"/>
      <c r="R182" s="118"/>
      <c r="T182" s="142"/>
    </row>
    <row r="183" spans="1:29" ht="18" customHeight="1" x14ac:dyDescent="0.3">
      <c r="C183" s="12"/>
      <c r="D183" s="94"/>
      <c r="E183" s="1107"/>
      <c r="F183" s="1106" t="s">
        <v>984</v>
      </c>
      <c r="G183" s="1106"/>
      <c r="H183" s="947">
        <f>DSUM(Datos!$C$1109:$H$1119,"emisiones",'9. Informe final. Resultados'!E170:J171)/1000</f>
        <v>0</v>
      </c>
      <c r="I183" s="948" t="str">
        <f>IF($G$13&lt;2021,"t CO₂","t CO₂e")</f>
        <v>t CO₂e</v>
      </c>
      <c r="J183" s="153"/>
      <c r="K183" s="153"/>
      <c r="L183" s="1107"/>
      <c r="M183" s="1106" t="s">
        <v>984</v>
      </c>
      <c r="N183" s="1106"/>
      <c r="O183" s="947">
        <f>DSUM(Datos!$C$1109:$H$1119,"emisiones",'9. Informe final. Resultados'!L170:P171)/1000</f>
        <v>0</v>
      </c>
      <c r="P183" s="948" t="str">
        <f>IF($G$13&lt;2021,"t CO₂","t CO₂e")</f>
        <v>t CO₂e</v>
      </c>
      <c r="Q183" s="153"/>
      <c r="R183" s="118"/>
      <c r="T183" s="678"/>
    </row>
    <row r="184" spans="1:29" ht="18" customHeight="1" x14ac:dyDescent="0.3">
      <c r="C184" s="12"/>
      <c r="D184" s="94"/>
      <c r="E184" s="1107"/>
      <c r="F184" s="1106" t="s">
        <v>1139</v>
      </c>
      <c r="G184" s="1106"/>
      <c r="H184" s="947">
        <f>DSUM(Datos!$C$1133:$G$1143,"emisiones",'9. Informe final. Resultados'!E170:J171)/1000</f>
        <v>0</v>
      </c>
      <c r="I184" s="948" t="s">
        <v>1010</v>
      </c>
      <c r="J184" s="153"/>
      <c r="K184" s="153"/>
      <c r="L184" s="1107"/>
      <c r="M184" s="1106" t="s">
        <v>1139</v>
      </c>
      <c r="N184" s="1106"/>
      <c r="O184" s="947">
        <f>DSUM(Datos!$C$1133:$G$1143,"emisiones",'9. Informe final. Resultados'!L170:P171)/1000</f>
        <v>0</v>
      </c>
      <c r="P184" s="948" t="s">
        <v>1010</v>
      </c>
      <c r="Q184" s="153"/>
      <c r="R184" s="118"/>
      <c r="T184" s="142"/>
    </row>
    <row r="185" spans="1:29" ht="18" customHeight="1" x14ac:dyDescent="0.3">
      <c r="C185" s="12"/>
      <c r="D185" s="94"/>
      <c r="E185" s="1106" t="s">
        <v>1140</v>
      </c>
      <c r="F185" s="1106"/>
      <c r="G185" s="1106"/>
      <c r="H185" s="949">
        <f>SUM(H182:H184)</f>
        <v>0</v>
      </c>
      <c r="I185" s="948" t="str">
        <f t="shared" ref="I185" si="10">IF($G$13&lt;2021,"t CO₂","t CO₂e")</f>
        <v>t CO₂e</v>
      </c>
      <c r="J185" s="153"/>
      <c r="K185" s="153"/>
      <c r="L185" s="1106" t="s">
        <v>1140</v>
      </c>
      <c r="M185" s="1106"/>
      <c r="N185" s="1106"/>
      <c r="O185" s="949">
        <f>SUM(O182:O184)</f>
        <v>0</v>
      </c>
      <c r="P185" s="948" t="str">
        <f t="shared" ref="P185" si="11">IF($G$13&lt;2021,"t CO₂","t CO₂e")</f>
        <v>t CO₂e</v>
      </c>
      <c r="Q185" s="153"/>
      <c r="R185" s="118"/>
      <c r="T185" s="142"/>
    </row>
    <row r="186" spans="1:29" ht="5.25" customHeight="1" x14ac:dyDescent="0.3">
      <c r="C186" s="12"/>
      <c r="D186" s="94"/>
      <c r="E186" s="945"/>
      <c r="F186" s="945"/>
      <c r="G186" s="945"/>
      <c r="H186" s="944"/>
      <c r="I186" s="945"/>
      <c r="J186" s="153"/>
      <c r="K186" s="153"/>
      <c r="L186" s="945"/>
      <c r="M186" s="945"/>
      <c r="N186" s="945"/>
      <c r="O186" s="944"/>
      <c r="P186" s="945"/>
      <c r="Q186" s="153"/>
      <c r="R186" s="118"/>
      <c r="T186" s="142"/>
    </row>
    <row r="187" spans="1:29" ht="18" customHeight="1" x14ac:dyDescent="0.3">
      <c r="C187" s="12"/>
      <c r="D187" s="94"/>
      <c r="E187" s="945" t="s">
        <v>566</v>
      </c>
      <c r="F187" s="1106"/>
      <c r="G187" s="1106"/>
      <c r="H187" s="944">
        <f>IF(ISNUMBER(SUM(H180+H185)),SUM(SUM(H185+H180)),"")</f>
        <v>0</v>
      </c>
      <c r="I187" s="950" t="s">
        <v>1010</v>
      </c>
      <c r="J187" s="153"/>
      <c r="K187" s="153"/>
      <c r="L187" s="945" t="s">
        <v>566</v>
      </c>
      <c r="M187" s="1106"/>
      <c r="N187" s="1106"/>
      <c r="O187" s="944">
        <f>IF(ISNUMBER(SUM(O180+O185)),SUM(SUM(O185+O180)),"")</f>
        <v>0</v>
      </c>
      <c r="P187" s="951" t="s">
        <v>1010</v>
      </c>
      <c r="Q187" s="153"/>
      <c r="R187" s="118"/>
      <c r="T187" s="142"/>
    </row>
    <row r="188" spans="1:29" s="118" customFormat="1" ht="18" customHeight="1" x14ac:dyDescent="0.3">
      <c r="A188" s="13"/>
      <c r="B188" s="11"/>
      <c r="C188" s="97"/>
      <c r="D188" s="21"/>
      <c r="E188" s="153" t="s">
        <v>195</v>
      </c>
      <c r="F188" s="153"/>
      <c r="G188" s="154"/>
      <c r="H188" s="154"/>
      <c r="I188" s="154"/>
      <c r="J188" s="153"/>
      <c r="K188" s="153"/>
      <c r="L188" s="153" t="s">
        <v>195</v>
      </c>
      <c r="M188" s="153"/>
      <c r="N188" s="154"/>
      <c r="O188" s="154"/>
      <c r="P188" s="154"/>
      <c r="Q188" s="153"/>
      <c r="S188" s="94"/>
      <c r="T188" s="142"/>
      <c r="U188" s="94"/>
      <c r="V188" s="94"/>
      <c r="W188" s="94"/>
      <c r="X188" s="94"/>
      <c r="Y188" s="94"/>
      <c r="Z188" s="94"/>
      <c r="AA188" s="94"/>
      <c r="AB188" s="94"/>
      <c r="AC188" s="94"/>
    </row>
    <row r="189" spans="1:29" s="118" customFormat="1" ht="18" customHeight="1" x14ac:dyDescent="0.3">
      <c r="A189" s="13"/>
      <c r="B189" s="11"/>
      <c r="C189" s="97"/>
      <c r="D189" s="21"/>
      <c r="E189" s="1108" t="e">
        <f>Datos!$E$1235</f>
        <v>#N/A</v>
      </c>
      <c r="F189" s="1108"/>
      <c r="G189" s="1108"/>
      <c r="H189" s="1108"/>
      <c r="I189" s="1108"/>
      <c r="J189" s="1108"/>
      <c r="K189" s="941"/>
      <c r="L189" s="1108" t="e">
        <f>Datos!$E$1236</f>
        <v>#N/A</v>
      </c>
      <c r="M189" s="1108"/>
      <c r="N189" s="1108"/>
      <c r="O189" s="1108"/>
      <c r="P189" s="1108"/>
      <c r="Q189" s="160"/>
      <c r="S189" s="94"/>
      <c r="T189" s="142"/>
      <c r="U189" s="94"/>
      <c r="V189" s="94"/>
      <c r="W189" s="94"/>
      <c r="X189" s="94"/>
      <c r="Y189" s="94"/>
      <c r="Z189" s="94"/>
      <c r="AA189" s="94"/>
      <c r="AB189" s="94"/>
      <c r="AC189" s="94"/>
    </row>
    <row r="190" spans="1:29" s="118" customFormat="1" ht="9.75" customHeight="1" x14ac:dyDescent="0.3">
      <c r="A190" s="13"/>
      <c r="B190" s="11"/>
      <c r="C190" s="97"/>
      <c r="D190" s="21"/>
      <c r="E190" s="153"/>
      <c r="F190" s="153"/>
      <c r="G190" s="154"/>
      <c r="H190" s="154"/>
      <c r="I190" s="154"/>
      <c r="J190" s="153"/>
      <c r="K190" s="153"/>
      <c r="L190" s="153"/>
      <c r="M190" s="153"/>
      <c r="N190" s="154"/>
      <c r="O190" s="154"/>
      <c r="P190" s="154"/>
      <c r="Q190" s="153"/>
      <c r="S190" s="94"/>
      <c r="T190" s="142"/>
      <c r="U190" s="94"/>
      <c r="V190" s="94"/>
      <c r="W190" s="94"/>
      <c r="X190" s="94"/>
      <c r="Y190" s="94"/>
      <c r="Z190" s="94"/>
      <c r="AA190" s="94"/>
      <c r="AB190" s="94"/>
      <c r="AC190" s="94"/>
    </row>
    <row r="191" spans="1:29" ht="18" customHeight="1" x14ac:dyDescent="0.3">
      <c r="C191" s="12"/>
      <c r="D191" s="94"/>
      <c r="E191" s="1107" t="s">
        <v>1168</v>
      </c>
      <c r="F191" s="1106" t="s">
        <v>1012</v>
      </c>
      <c r="G191" s="1106"/>
      <c r="H191" s="942">
        <f>DSUM(Datos!$C$103:$O$125,"emisiones",'9. Informe final. Resultados'!E188:J189)/1000</f>
        <v>0</v>
      </c>
      <c r="I191" s="943" t="s">
        <v>1010</v>
      </c>
      <c r="J191" s="153"/>
      <c r="K191" s="153"/>
      <c r="L191" s="1107" t="s">
        <v>1168</v>
      </c>
      <c r="M191" s="1106" t="s">
        <v>1012</v>
      </c>
      <c r="N191" s="1106"/>
      <c r="O191" s="942">
        <f>DSUM(Datos!$C$103:$O$125,"emisiones",'9. Informe final. Resultados'!L188:P189)/1000</f>
        <v>0</v>
      </c>
      <c r="P191" s="943" t="s">
        <v>1010</v>
      </c>
      <c r="Q191" s="153"/>
      <c r="R191" s="118"/>
      <c r="T191" s="142"/>
    </row>
    <row r="192" spans="1:29" ht="18" customHeight="1" x14ac:dyDescent="0.3">
      <c r="C192" s="12"/>
      <c r="D192" s="94"/>
      <c r="E192" s="1107"/>
      <c r="F192" s="1106" t="s">
        <v>1013</v>
      </c>
      <c r="G192" s="1106"/>
      <c r="H192" s="942">
        <f>DSUM(Datos!$D$171:$I$203,"emisiones",'9. Informe final. Resultados'!E188:J189)/1000</f>
        <v>0</v>
      </c>
      <c r="I192" s="943" t="s">
        <v>1010</v>
      </c>
      <c r="J192" s="153"/>
      <c r="K192" s="153"/>
      <c r="L192" s="1107"/>
      <c r="M192" s="1106" t="s">
        <v>1013</v>
      </c>
      <c r="N192" s="1106"/>
      <c r="O192" s="942">
        <f>DSUM(Datos!$D$171:$I$203,"emisiones",'9. Informe final. Resultados'!L188:P189)/1000</f>
        <v>0</v>
      </c>
      <c r="P192" s="943" t="s">
        <v>1010</v>
      </c>
      <c r="Q192" s="153"/>
      <c r="R192" s="118"/>
      <c r="T192" s="591"/>
    </row>
    <row r="193" spans="1:29" ht="18" customHeight="1" x14ac:dyDescent="0.3">
      <c r="C193" s="12"/>
      <c r="D193" s="94"/>
      <c r="E193" s="1107"/>
      <c r="F193" s="1106" t="s">
        <v>767</v>
      </c>
      <c r="G193" s="1106"/>
      <c r="H193" s="942">
        <f>DSUM(Datos!$C$434:$P$474,"emisiones",'9. Informe final. Resultados'!E188:J189)/1000</f>
        <v>0</v>
      </c>
      <c r="I193" s="943" t="s">
        <v>1010</v>
      </c>
      <c r="J193" s="153"/>
      <c r="K193" s="153"/>
      <c r="L193" s="1107"/>
      <c r="M193" s="1106" t="s">
        <v>767</v>
      </c>
      <c r="N193" s="1106"/>
      <c r="O193" s="942">
        <f>DSUM(Datos!$C$434:$P$474,"emisiones",'9. Informe final. Resultados'!L188:P189)/1000</f>
        <v>0</v>
      </c>
      <c r="P193" s="943" t="s">
        <v>1010</v>
      </c>
      <c r="Q193" s="153"/>
      <c r="R193" s="118"/>
      <c r="T193" s="591"/>
    </row>
    <row r="194" spans="1:29" ht="18" customHeight="1" x14ac:dyDescent="0.3">
      <c r="C194" s="12"/>
      <c r="D194" s="94"/>
      <c r="E194" s="1107"/>
      <c r="F194" s="1106" t="s">
        <v>978</v>
      </c>
      <c r="G194" s="1106"/>
      <c r="H194" s="942">
        <f>DSUM(Datos!$C$509:$P$514,"emisiones",'9. Informe final. Resultados'!E188:J189)/1000</f>
        <v>0</v>
      </c>
      <c r="I194" s="943" t="s">
        <v>1010</v>
      </c>
      <c r="J194" s="153"/>
      <c r="K194" s="153"/>
      <c r="L194" s="1107"/>
      <c r="M194" s="1106" t="s">
        <v>978</v>
      </c>
      <c r="N194" s="1106"/>
      <c r="O194" s="942">
        <f>DSUM(Datos!$C$509:$P$514,"emisiones",'9. Informe final. Resultados'!L188:P189)/1000</f>
        <v>0</v>
      </c>
      <c r="P194" s="943" t="s">
        <v>1010</v>
      </c>
      <c r="Q194" s="153"/>
      <c r="R194" s="118"/>
      <c r="T194" s="591"/>
    </row>
    <row r="195" spans="1:29" ht="18" customHeight="1" x14ac:dyDescent="0.3">
      <c r="C195" s="12"/>
      <c r="D195" s="94"/>
      <c r="E195" s="1107"/>
      <c r="F195" s="1106" t="s">
        <v>775</v>
      </c>
      <c r="G195" s="1106"/>
      <c r="H195" s="942">
        <f>DSUM(Datos!$C$600:$P$611,"emisiones",'9. Informe final. Resultados'!E188:J189)/1000</f>
        <v>0</v>
      </c>
      <c r="I195" s="943" t="s">
        <v>1010</v>
      </c>
      <c r="J195" s="153"/>
      <c r="K195" s="153"/>
      <c r="L195" s="1107"/>
      <c r="M195" s="1106" t="s">
        <v>775</v>
      </c>
      <c r="N195" s="1106"/>
      <c r="O195" s="942">
        <f>DSUM(Datos!$C$600:$P$611,"emisiones",'9. Informe final. Resultados'!L188:P189)/1000</f>
        <v>0</v>
      </c>
      <c r="P195" s="943" t="s">
        <v>1010</v>
      </c>
      <c r="Q195" s="153"/>
      <c r="R195" s="118"/>
      <c r="T195" s="591"/>
    </row>
    <row r="196" spans="1:29" ht="18" customHeight="1" x14ac:dyDescent="0.3">
      <c r="C196" s="12"/>
      <c r="D196" s="94"/>
      <c r="E196" s="1107"/>
      <c r="F196" s="1106" t="s">
        <v>994</v>
      </c>
      <c r="G196" s="1106"/>
      <c r="H196" s="942">
        <f>DSUM(Datos!$C$739:$I$769,"emisiones",'9. Informe final. Resultados'!E188:J189)/1000</f>
        <v>0</v>
      </c>
      <c r="I196" s="943" t="s">
        <v>1010</v>
      </c>
      <c r="J196" s="153"/>
      <c r="K196" s="153"/>
      <c r="L196" s="1107"/>
      <c r="M196" s="1106" t="s">
        <v>994</v>
      </c>
      <c r="N196" s="1106"/>
      <c r="O196" s="942">
        <f>DSUM(Datos!$C$739:$I$769,"emisiones",'9. Informe final. Resultados'!L188:P189)/1000</f>
        <v>0</v>
      </c>
      <c r="P196" s="943" t="s">
        <v>1010</v>
      </c>
      <c r="Q196" s="153"/>
      <c r="R196" s="118"/>
      <c r="T196" s="591"/>
    </row>
    <row r="197" spans="1:29" ht="18" customHeight="1" x14ac:dyDescent="0.3">
      <c r="C197" s="12"/>
      <c r="D197" s="94"/>
      <c r="E197" s="1107"/>
      <c r="F197" s="1106" t="s">
        <v>987</v>
      </c>
      <c r="G197" s="1106"/>
      <c r="H197" s="942">
        <f>DSUM(Datos!$C$797:$J$812,"emisiones",'9. Informe final. Resultados'!E188:J189)/1000</f>
        <v>0</v>
      </c>
      <c r="I197" s="943" t="s">
        <v>1010</v>
      </c>
      <c r="J197" s="153"/>
      <c r="K197" s="153"/>
      <c r="L197" s="1107"/>
      <c r="M197" s="1106" t="s">
        <v>987</v>
      </c>
      <c r="N197" s="1106"/>
      <c r="O197" s="942">
        <f>DSUM(Datos!$C$797:$J$812,"emisiones",'9. Informe final. Resultados'!L188:P189)/1000</f>
        <v>0</v>
      </c>
      <c r="P197" s="943" t="s">
        <v>1010</v>
      </c>
      <c r="Q197" s="153"/>
      <c r="R197" s="118"/>
      <c r="T197" s="591"/>
    </row>
    <row r="198" spans="1:29" ht="18" customHeight="1" x14ac:dyDescent="0.3">
      <c r="C198" s="12"/>
      <c r="D198" s="94"/>
      <c r="E198" s="1106" t="s">
        <v>999</v>
      </c>
      <c r="F198" s="1106"/>
      <c r="G198" s="1106"/>
      <c r="H198" s="942">
        <f>SUM(H191:H197)</f>
        <v>0</v>
      </c>
      <c r="I198" s="943" t="s">
        <v>1010</v>
      </c>
      <c r="J198" s="153"/>
      <c r="K198" s="153"/>
      <c r="L198" s="1106" t="s">
        <v>999</v>
      </c>
      <c r="M198" s="1106"/>
      <c r="N198" s="1106"/>
      <c r="O198" s="942">
        <f>SUM(O191:O197)</f>
        <v>0</v>
      </c>
      <c r="P198" s="943" t="s">
        <v>1010</v>
      </c>
      <c r="Q198" s="153"/>
      <c r="R198" s="118"/>
      <c r="T198" s="142"/>
    </row>
    <row r="199" spans="1:29" ht="6" customHeight="1" x14ac:dyDescent="0.3">
      <c r="C199" s="12"/>
      <c r="D199" s="94"/>
      <c r="E199" s="945"/>
      <c r="F199" s="946"/>
      <c r="G199" s="946"/>
      <c r="H199" s="942"/>
      <c r="I199" s="946"/>
      <c r="J199" s="153"/>
      <c r="K199" s="153"/>
      <c r="L199" s="945"/>
      <c r="M199" s="946"/>
      <c r="N199" s="946"/>
      <c r="O199" s="942"/>
      <c r="P199" s="946"/>
      <c r="Q199" s="153"/>
      <c r="R199" s="118"/>
      <c r="T199" s="142"/>
    </row>
    <row r="200" spans="1:29" ht="18" customHeight="1" x14ac:dyDescent="0.3">
      <c r="C200" s="12"/>
      <c r="D200" s="94"/>
      <c r="E200" s="1107" t="s">
        <v>1169</v>
      </c>
      <c r="F200" s="1106" t="s">
        <v>983</v>
      </c>
      <c r="G200" s="1106"/>
      <c r="H200" s="947">
        <f>DSUM(Datos!$C$843:$H$865,"emisiones",'9. Informe final. Resultados'!E188:J189)/1000</f>
        <v>0</v>
      </c>
      <c r="I200" s="948" t="str">
        <f>IF($G$13&lt;2021,"t CO₂","t CO₂e")</f>
        <v>t CO₂e</v>
      </c>
      <c r="J200" s="153"/>
      <c r="K200" s="153"/>
      <c r="L200" s="1107" t="s">
        <v>1169</v>
      </c>
      <c r="M200" s="1106" t="s">
        <v>983</v>
      </c>
      <c r="N200" s="1106"/>
      <c r="O200" s="947">
        <f>DSUM(Datos!$C$843:$H$865,"emisiones",'9. Informe final. Resultados'!L188:P189)/1000</f>
        <v>0</v>
      </c>
      <c r="P200" s="948" t="str">
        <f>IF($G$13&lt;2021,"t CO₂","t CO₂e")</f>
        <v>t CO₂e</v>
      </c>
      <c r="Q200" s="153"/>
      <c r="R200" s="118"/>
      <c r="T200" s="142"/>
    </row>
    <row r="201" spans="1:29" ht="18" customHeight="1" x14ac:dyDescent="0.3">
      <c r="C201" s="12"/>
      <c r="D201" s="94"/>
      <c r="E201" s="1107"/>
      <c r="F201" s="1106" t="s">
        <v>984</v>
      </c>
      <c r="G201" s="1106"/>
      <c r="H201" s="947">
        <f>DSUM(Datos!$C$1109:$H$1119,"emisiones",'9. Informe final. Resultados'!E188:J189)/1000</f>
        <v>0</v>
      </c>
      <c r="I201" s="948" t="str">
        <f>IF($G$13&lt;2021,"t CO₂","t CO₂e")</f>
        <v>t CO₂e</v>
      </c>
      <c r="J201" s="153"/>
      <c r="K201" s="153"/>
      <c r="L201" s="1107"/>
      <c r="M201" s="1106" t="s">
        <v>984</v>
      </c>
      <c r="N201" s="1106"/>
      <c r="O201" s="947">
        <f>DSUM(Datos!$C$1109:$H$1119,"emisiones",'9. Informe final. Resultados'!L188:P189)/1000</f>
        <v>0</v>
      </c>
      <c r="P201" s="948" t="str">
        <f>IF($G$13&lt;2021,"t CO₂","t CO₂e")</f>
        <v>t CO₂e</v>
      </c>
      <c r="Q201" s="153"/>
      <c r="R201" s="118"/>
      <c r="T201" s="678"/>
    </row>
    <row r="202" spans="1:29" ht="18" customHeight="1" x14ac:dyDescent="0.3">
      <c r="C202" s="12"/>
      <c r="D202" s="94"/>
      <c r="E202" s="1107"/>
      <c r="F202" s="1106" t="s">
        <v>1139</v>
      </c>
      <c r="G202" s="1106"/>
      <c r="H202" s="947">
        <f>DSUM(Datos!$C$1133:$G$1143,"emisiones",'9. Informe final. Resultados'!E188:J189)/1000</f>
        <v>0</v>
      </c>
      <c r="I202" s="948" t="s">
        <v>1010</v>
      </c>
      <c r="J202" s="153"/>
      <c r="K202" s="153"/>
      <c r="L202" s="1107"/>
      <c r="M202" s="1106" t="s">
        <v>1139</v>
      </c>
      <c r="N202" s="1106"/>
      <c r="O202" s="947">
        <f>DSUM(Datos!$C$1133:$G$1143,"emisiones",'9. Informe final. Resultados'!L188:P189)/1000</f>
        <v>0</v>
      </c>
      <c r="P202" s="948" t="s">
        <v>1010</v>
      </c>
      <c r="Q202" s="153"/>
      <c r="R202" s="118"/>
      <c r="T202" s="142"/>
    </row>
    <row r="203" spans="1:29" ht="18" customHeight="1" x14ac:dyDescent="0.3">
      <c r="C203" s="12"/>
      <c r="D203" s="94"/>
      <c r="E203" s="1106" t="s">
        <v>1140</v>
      </c>
      <c r="F203" s="1106"/>
      <c r="G203" s="1106"/>
      <c r="H203" s="949">
        <f>SUM(H200:H202)</f>
        <v>0</v>
      </c>
      <c r="I203" s="948" t="str">
        <f t="shared" ref="I203" si="12">IF($G$13&lt;2021,"t CO₂","t CO₂e")</f>
        <v>t CO₂e</v>
      </c>
      <c r="J203" s="153"/>
      <c r="K203" s="153"/>
      <c r="L203" s="1106" t="s">
        <v>1140</v>
      </c>
      <c r="M203" s="1106"/>
      <c r="N203" s="1106"/>
      <c r="O203" s="949">
        <f>SUM(O200:O202)</f>
        <v>0</v>
      </c>
      <c r="P203" s="948" t="str">
        <f t="shared" ref="P203" si="13">IF($G$13&lt;2021,"t CO₂","t CO₂e")</f>
        <v>t CO₂e</v>
      </c>
      <c r="Q203" s="153"/>
      <c r="R203" s="118"/>
      <c r="T203" s="142"/>
    </row>
    <row r="204" spans="1:29" ht="5.25" customHeight="1" x14ac:dyDescent="0.3">
      <c r="C204" s="12"/>
      <c r="D204" s="94"/>
      <c r="E204" s="945"/>
      <c r="F204" s="945"/>
      <c r="G204" s="945"/>
      <c r="H204" s="944"/>
      <c r="I204" s="945"/>
      <c r="J204" s="153"/>
      <c r="K204" s="153"/>
      <c r="L204" s="945"/>
      <c r="M204" s="945"/>
      <c r="N204" s="945"/>
      <c r="O204" s="944"/>
      <c r="P204" s="945"/>
      <c r="Q204" s="153"/>
      <c r="R204" s="118"/>
      <c r="T204" s="142"/>
    </row>
    <row r="205" spans="1:29" ht="18" customHeight="1" x14ac:dyDescent="0.3">
      <c r="C205" s="12"/>
      <c r="D205" s="94"/>
      <c r="E205" s="945" t="s">
        <v>566</v>
      </c>
      <c r="F205" s="1106"/>
      <c r="G205" s="1106"/>
      <c r="H205" s="944">
        <f>IF(ISNUMBER(SUM(H198+H203)),SUM(SUM(H203+H198)),"")</f>
        <v>0</v>
      </c>
      <c r="I205" s="950" t="s">
        <v>1010</v>
      </c>
      <c r="J205" s="153"/>
      <c r="K205" s="153"/>
      <c r="L205" s="945" t="s">
        <v>566</v>
      </c>
      <c r="M205" s="1106"/>
      <c r="N205" s="1106"/>
      <c r="O205" s="944">
        <f>IF(ISNUMBER(SUM(O198+O203)),SUM(SUM(O203+O198)),"")</f>
        <v>0</v>
      </c>
      <c r="P205" s="951" t="s">
        <v>1010</v>
      </c>
      <c r="Q205" s="153"/>
      <c r="R205" s="118"/>
      <c r="T205" s="142"/>
    </row>
    <row r="206" spans="1:29" s="118" customFormat="1" ht="18" customHeight="1" x14ac:dyDescent="0.3">
      <c r="A206" s="13"/>
      <c r="B206" s="11"/>
      <c r="C206" s="97"/>
      <c r="D206" s="21"/>
      <c r="E206" s="153" t="s">
        <v>195</v>
      </c>
      <c r="F206" s="153"/>
      <c r="G206" s="154"/>
      <c r="H206" s="154"/>
      <c r="I206" s="154"/>
      <c r="J206" s="153"/>
      <c r="K206" s="153"/>
      <c r="L206" s="153" t="s">
        <v>195</v>
      </c>
      <c r="M206" s="153"/>
      <c r="N206" s="154"/>
      <c r="O206" s="154"/>
      <c r="P206" s="154"/>
      <c r="Q206" s="153"/>
      <c r="S206" s="94"/>
      <c r="T206" s="142"/>
      <c r="U206" s="94"/>
      <c r="V206" s="94"/>
      <c r="W206" s="94"/>
      <c r="X206" s="94"/>
      <c r="Y206" s="94"/>
      <c r="Z206" s="94"/>
      <c r="AA206" s="94"/>
      <c r="AB206" s="94"/>
      <c r="AC206" s="94"/>
    </row>
    <row r="207" spans="1:29" s="118" customFormat="1" ht="18" customHeight="1" x14ac:dyDescent="0.3">
      <c r="A207" s="13"/>
      <c r="B207" s="11"/>
      <c r="C207" s="97"/>
      <c r="D207" s="21"/>
      <c r="E207" s="1108" t="e">
        <f>Datos!$E$1237</f>
        <v>#N/A</v>
      </c>
      <c r="F207" s="1108"/>
      <c r="G207" s="1108"/>
      <c r="H207" s="1108"/>
      <c r="I207" s="1108"/>
      <c r="J207" s="1108"/>
      <c r="K207" s="941"/>
      <c r="L207" s="1108" t="e">
        <f>Datos!$E$1238</f>
        <v>#N/A</v>
      </c>
      <c r="M207" s="1108"/>
      <c r="N207" s="1108"/>
      <c r="O207" s="1108"/>
      <c r="P207" s="1108"/>
      <c r="Q207" s="160"/>
      <c r="S207" s="94"/>
      <c r="T207" s="142"/>
      <c r="U207" s="94"/>
      <c r="V207" s="94"/>
      <c r="W207" s="94"/>
      <c r="X207" s="94"/>
      <c r="Y207" s="94"/>
      <c r="Z207" s="94"/>
      <c r="AA207" s="94"/>
      <c r="AB207" s="94"/>
      <c r="AC207" s="94"/>
    </row>
    <row r="208" spans="1:29" s="118" customFormat="1" ht="9.75" customHeight="1" x14ac:dyDescent="0.3">
      <c r="A208" s="13"/>
      <c r="B208" s="11"/>
      <c r="C208" s="97"/>
      <c r="D208" s="21"/>
      <c r="E208" s="153"/>
      <c r="F208" s="153"/>
      <c r="G208" s="154"/>
      <c r="H208" s="154"/>
      <c r="I208" s="154"/>
      <c r="J208" s="153"/>
      <c r="K208" s="153"/>
      <c r="L208" s="153"/>
      <c r="M208" s="153"/>
      <c r="N208" s="154"/>
      <c r="O208" s="154"/>
      <c r="P208" s="154"/>
      <c r="Q208" s="153"/>
      <c r="S208" s="94"/>
      <c r="T208" s="142"/>
      <c r="U208" s="94"/>
      <c r="V208" s="94"/>
      <c r="W208" s="94"/>
      <c r="X208" s="94"/>
      <c r="Y208" s="94"/>
      <c r="Z208" s="94"/>
      <c r="AA208" s="94"/>
      <c r="AB208" s="94"/>
      <c r="AC208" s="94"/>
    </row>
    <row r="209" spans="1:29" ht="18" customHeight="1" x14ac:dyDescent="0.3">
      <c r="C209" s="12"/>
      <c r="D209" s="94"/>
      <c r="E209" s="1107" t="s">
        <v>1168</v>
      </c>
      <c r="F209" s="1106" t="s">
        <v>1012</v>
      </c>
      <c r="G209" s="1106"/>
      <c r="H209" s="942">
        <f>DSUM(Datos!$C$103:$O$125,"emisiones",'9. Informe final. Resultados'!E206:J207)/1000</f>
        <v>0</v>
      </c>
      <c r="I209" s="943" t="s">
        <v>1010</v>
      </c>
      <c r="J209" s="153"/>
      <c r="K209" s="153"/>
      <c r="L209" s="1107" t="s">
        <v>1168</v>
      </c>
      <c r="M209" s="1106" t="s">
        <v>1012</v>
      </c>
      <c r="N209" s="1106"/>
      <c r="O209" s="942">
        <f>DSUM(Datos!$C$103:$O$125,"emisiones",'9. Informe final. Resultados'!L206:P207)/1000</f>
        <v>0</v>
      </c>
      <c r="P209" s="943" t="s">
        <v>1010</v>
      </c>
      <c r="Q209" s="153"/>
      <c r="R209" s="118"/>
      <c r="T209" s="142"/>
    </row>
    <row r="210" spans="1:29" ht="18" customHeight="1" x14ac:dyDescent="0.3">
      <c r="C210" s="12"/>
      <c r="D210" s="94"/>
      <c r="E210" s="1107"/>
      <c r="F210" s="1106" t="s">
        <v>1013</v>
      </c>
      <c r="G210" s="1106"/>
      <c r="H210" s="942">
        <f>DSUM(Datos!$D$171:$I$203,"emisiones",'9. Informe final. Resultados'!E206:J207)/1000</f>
        <v>0</v>
      </c>
      <c r="I210" s="943" t="s">
        <v>1010</v>
      </c>
      <c r="J210" s="153"/>
      <c r="K210" s="153"/>
      <c r="L210" s="1107"/>
      <c r="M210" s="1106" t="s">
        <v>1013</v>
      </c>
      <c r="N210" s="1106"/>
      <c r="O210" s="942">
        <f>DSUM(Datos!$D$171:$I$203,"emisiones",'9. Informe final. Resultados'!L206:P207)/1000</f>
        <v>0</v>
      </c>
      <c r="P210" s="943" t="s">
        <v>1010</v>
      </c>
      <c r="Q210" s="153"/>
      <c r="R210" s="118"/>
      <c r="T210" s="591"/>
    </row>
    <row r="211" spans="1:29" ht="18" customHeight="1" x14ac:dyDescent="0.3">
      <c r="C211" s="12"/>
      <c r="D211" s="94"/>
      <c r="E211" s="1107"/>
      <c r="F211" s="1106" t="s">
        <v>767</v>
      </c>
      <c r="G211" s="1106"/>
      <c r="H211" s="942">
        <f>DSUM(Datos!$C$434:$P$474,"emisiones",'9. Informe final. Resultados'!E206:J207)/1000</f>
        <v>0</v>
      </c>
      <c r="I211" s="943" t="s">
        <v>1010</v>
      </c>
      <c r="J211" s="153"/>
      <c r="K211" s="153"/>
      <c r="L211" s="1107"/>
      <c r="M211" s="1106" t="s">
        <v>767</v>
      </c>
      <c r="N211" s="1106"/>
      <c r="O211" s="942">
        <f>DSUM(Datos!$C$434:$P$474,"emisiones",'9. Informe final. Resultados'!L206:P207)/1000</f>
        <v>0</v>
      </c>
      <c r="P211" s="943" t="s">
        <v>1010</v>
      </c>
      <c r="Q211" s="153"/>
      <c r="R211" s="118"/>
      <c r="T211" s="591"/>
    </row>
    <row r="212" spans="1:29" ht="18" customHeight="1" x14ac:dyDescent="0.3">
      <c r="C212" s="12"/>
      <c r="D212" s="94"/>
      <c r="E212" s="1107"/>
      <c r="F212" s="1106" t="s">
        <v>978</v>
      </c>
      <c r="G212" s="1106"/>
      <c r="H212" s="942">
        <f>DSUM(Datos!$C$509:$P$514,"emisiones",'9. Informe final. Resultados'!E206:J207)/1000</f>
        <v>0</v>
      </c>
      <c r="I212" s="943" t="s">
        <v>1010</v>
      </c>
      <c r="J212" s="153"/>
      <c r="K212" s="153"/>
      <c r="L212" s="1107"/>
      <c r="M212" s="1106" t="s">
        <v>978</v>
      </c>
      <c r="N212" s="1106"/>
      <c r="O212" s="942">
        <f>DSUM(Datos!$C$509:$P$514,"emisiones",'9. Informe final. Resultados'!L206:P207)/1000</f>
        <v>0</v>
      </c>
      <c r="P212" s="943" t="s">
        <v>1010</v>
      </c>
      <c r="Q212" s="153"/>
      <c r="R212" s="118"/>
      <c r="T212" s="591"/>
    </row>
    <row r="213" spans="1:29" ht="18" customHeight="1" x14ac:dyDescent="0.3">
      <c r="C213" s="12"/>
      <c r="D213" s="94"/>
      <c r="E213" s="1107"/>
      <c r="F213" s="1106" t="s">
        <v>775</v>
      </c>
      <c r="G213" s="1106"/>
      <c r="H213" s="942">
        <f>DSUM(Datos!$C$600:$P$611,"emisiones",'9. Informe final. Resultados'!E206:J207)/1000</f>
        <v>0</v>
      </c>
      <c r="I213" s="943" t="s">
        <v>1010</v>
      </c>
      <c r="J213" s="153"/>
      <c r="K213" s="153"/>
      <c r="L213" s="1107"/>
      <c r="M213" s="1106" t="s">
        <v>775</v>
      </c>
      <c r="N213" s="1106"/>
      <c r="O213" s="942">
        <f>DSUM(Datos!$C$600:$P$611,"emisiones",'9. Informe final. Resultados'!L206:P207)/1000</f>
        <v>0</v>
      </c>
      <c r="P213" s="943" t="s">
        <v>1010</v>
      </c>
      <c r="Q213" s="153"/>
      <c r="R213" s="118"/>
      <c r="T213" s="591"/>
    </row>
    <row r="214" spans="1:29" ht="18" customHeight="1" x14ac:dyDescent="0.3">
      <c r="C214" s="12"/>
      <c r="D214" s="94"/>
      <c r="E214" s="1107"/>
      <c r="F214" s="1106" t="s">
        <v>994</v>
      </c>
      <c r="G214" s="1106"/>
      <c r="H214" s="942">
        <f>DSUM(Datos!$C$739:$I$769,"emisiones",'9. Informe final. Resultados'!E206:J207)/1000</f>
        <v>0</v>
      </c>
      <c r="I214" s="943" t="s">
        <v>1010</v>
      </c>
      <c r="J214" s="153"/>
      <c r="K214" s="153"/>
      <c r="L214" s="1107"/>
      <c r="M214" s="1106" t="s">
        <v>994</v>
      </c>
      <c r="N214" s="1106"/>
      <c r="O214" s="942">
        <f>DSUM(Datos!$C$739:$I$769,"emisiones",'9. Informe final. Resultados'!L206:P207)/1000</f>
        <v>0</v>
      </c>
      <c r="P214" s="943" t="s">
        <v>1010</v>
      </c>
      <c r="Q214" s="153"/>
      <c r="R214" s="118"/>
      <c r="T214" s="591"/>
    </row>
    <row r="215" spans="1:29" ht="18" customHeight="1" x14ac:dyDescent="0.3">
      <c r="C215" s="12"/>
      <c r="D215" s="94"/>
      <c r="E215" s="1107"/>
      <c r="F215" s="1106" t="s">
        <v>987</v>
      </c>
      <c r="G215" s="1106"/>
      <c r="H215" s="942">
        <f>DSUM(Datos!$C$797:$J$812,"emisiones",'9. Informe final. Resultados'!E206:J207)/1000</f>
        <v>0</v>
      </c>
      <c r="I215" s="943" t="s">
        <v>1010</v>
      </c>
      <c r="J215" s="153"/>
      <c r="K215" s="153"/>
      <c r="L215" s="1107"/>
      <c r="M215" s="1106" t="s">
        <v>987</v>
      </c>
      <c r="N215" s="1106"/>
      <c r="O215" s="942">
        <f>DSUM(Datos!$C$797:$J$812,"emisiones",'9. Informe final. Resultados'!L206:P207)/1000</f>
        <v>0</v>
      </c>
      <c r="P215" s="943" t="s">
        <v>1010</v>
      </c>
      <c r="Q215" s="153"/>
      <c r="R215" s="118"/>
      <c r="T215" s="591"/>
    </row>
    <row r="216" spans="1:29" ht="18" customHeight="1" x14ac:dyDescent="0.3">
      <c r="C216" s="12"/>
      <c r="D216" s="94"/>
      <c r="E216" s="1106" t="s">
        <v>999</v>
      </c>
      <c r="F216" s="1106"/>
      <c r="G216" s="1106"/>
      <c r="H216" s="942">
        <f>SUM(H209:H215)</f>
        <v>0</v>
      </c>
      <c r="I216" s="943" t="s">
        <v>1010</v>
      </c>
      <c r="J216" s="153"/>
      <c r="K216" s="153"/>
      <c r="L216" s="1106" t="s">
        <v>999</v>
      </c>
      <c r="M216" s="1106"/>
      <c r="N216" s="1106"/>
      <c r="O216" s="942">
        <f>SUM(O209:O215)</f>
        <v>0</v>
      </c>
      <c r="P216" s="943" t="s">
        <v>1010</v>
      </c>
      <c r="Q216" s="153"/>
      <c r="R216" s="118"/>
      <c r="T216" s="142"/>
    </row>
    <row r="217" spans="1:29" ht="6" customHeight="1" x14ac:dyDescent="0.3">
      <c r="C217" s="12"/>
      <c r="D217" s="94"/>
      <c r="E217" s="945"/>
      <c r="F217" s="946"/>
      <c r="G217" s="946"/>
      <c r="H217" s="942"/>
      <c r="I217" s="946"/>
      <c r="J217" s="153"/>
      <c r="K217" s="153"/>
      <c r="L217" s="945"/>
      <c r="M217" s="946"/>
      <c r="N217" s="946"/>
      <c r="O217" s="942"/>
      <c r="P217" s="946"/>
      <c r="Q217" s="153"/>
      <c r="R217" s="118"/>
      <c r="T217" s="142"/>
    </row>
    <row r="218" spans="1:29" ht="18" customHeight="1" x14ac:dyDescent="0.3">
      <c r="C218" s="12"/>
      <c r="D218" s="94"/>
      <c r="E218" s="1107" t="s">
        <v>1169</v>
      </c>
      <c r="F218" s="1106" t="s">
        <v>983</v>
      </c>
      <c r="G218" s="1106"/>
      <c r="H218" s="947">
        <f>DSUM(Datos!$C$843:$H$865,"emisiones",'9. Informe final. Resultados'!E206:J207)/1000</f>
        <v>0</v>
      </c>
      <c r="I218" s="948" t="str">
        <f>IF($G$13&lt;2021,"t CO₂","t CO₂e")</f>
        <v>t CO₂e</v>
      </c>
      <c r="J218" s="153"/>
      <c r="K218" s="153"/>
      <c r="L218" s="1107" t="s">
        <v>1169</v>
      </c>
      <c r="M218" s="1106" t="s">
        <v>983</v>
      </c>
      <c r="N218" s="1106"/>
      <c r="O218" s="947">
        <f>DSUM(Datos!$C$843:$H$865,"emisiones",'9. Informe final. Resultados'!L206:P207)/1000</f>
        <v>0</v>
      </c>
      <c r="P218" s="948" t="str">
        <f>IF($G$13&lt;2021,"t CO₂","t CO₂e")</f>
        <v>t CO₂e</v>
      </c>
      <c r="Q218" s="153"/>
      <c r="R218" s="118"/>
      <c r="T218" s="142"/>
    </row>
    <row r="219" spans="1:29" ht="18" customHeight="1" x14ac:dyDescent="0.3">
      <c r="C219" s="12"/>
      <c r="D219" s="94"/>
      <c r="E219" s="1107"/>
      <c r="F219" s="1106" t="s">
        <v>984</v>
      </c>
      <c r="G219" s="1106"/>
      <c r="H219" s="947">
        <f>DSUM(Datos!$C$1109:$H$1119,"emisiones",'9. Informe final. Resultados'!E206:J207)/1000</f>
        <v>0</v>
      </c>
      <c r="I219" s="948" t="str">
        <f>IF($G$13&lt;2021,"t CO₂","t CO₂e")</f>
        <v>t CO₂e</v>
      </c>
      <c r="J219" s="153"/>
      <c r="K219" s="153"/>
      <c r="L219" s="1107"/>
      <c r="M219" s="1106" t="s">
        <v>984</v>
      </c>
      <c r="N219" s="1106"/>
      <c r="O219" s="947">
        <f>DSUM(Datos!$C$1109:$H$1119,"emisiones",'9. Informe final. Resultados'!L206:P207)/1000</f>
        <v>0</v>
      </c>
      <c r="P219" s="948" t="str">
        <f>IF($G$13&lt;2021,"t CO₂","t CO₂e")</f>
        <v>t CO₂e</v>
      </c>
      <c r="Q219" s="153"/>
      <c r="R219" s="118"/>
      <c r="T219" s="678"/>
    </row>
    <row r="220" spans="1:29" ht="18" customHeight="1" x14ac:dyDescent="0.3">
      <c r="C220" s="12"/>
      <c r="D220" s="94"/>
      <c r="E220" s="1107"/>
      <c r="F220" s="1106" t="s">
        <v>1139</v>
      </c>
      <c r="G220" s="1106"/>
      <c r="H220" s="947">
        <f>DSUM(Datos!$C$1133:$G$1143,"emisiones",'9. Informe final. Resultados'!E206:J207)/1000</f>
        <v>0</v>
      </c>
      <c r="I220" s="948" t="s">
        <v>1010</v>
      </c>
      <c r="J220" s="153"/>
      <c r="K220" s="153"/>
      <c r="L220" s="1107"/>
      <c r="M220" s="1106" t="s">
        <v>1139</v>
      </c>
      <c r="N220" s="1106"/>
      <c r="O220" s="947">
        <f>DSUM(Datos!$C$1133:$G$1143,"emisiones",'9. Informe final. Resultados'!L206:P207)/1000</f>
        <v>0</v>
      </c>
      <c r="P220" s="948" t="s">
        <v>1010</v>
      </c>
      <c r="Q220" s="153"/>
      <c r="R220" s="118"/>
      <c r="T220" s="142"/>
    </row>
    <row r="221" spans="1:29" ht="18" customHeight="1" x14ac:dyDescent="0.3">
      <c r="C221" s="12"/>
      <c r="D221" s="94"/>
      <c r="E221" s="1106" t="s">
        <v>1140</v>
      </c>
      <c r="F221" s="1106"/>
      <c r="G221" s="1106"/>
      <c r="H221" s="949">
        <f>SUM(H218:H220)</f>
        <v>0</v>
      </c>
      <c r="I221" s="948" t="str">
        <f t="shared" ref="I221" si="14">IF($G$13&lt;2021,"t CO₂","t CO₂e")</f>
        <v>t CO₂e</v>
      </c>
      <c r="J221" s="153"/>
      <c r="K221" s="153"/>
      <c r="L221" s="1106" t="s">
        <v>1140</v>
      </c>
      <c r="M221" s="1106"/>
      <c r="N221" s="1106"/>
      <c r="O221" s="949">
        <f>SUM(O218:O220)</f>
        <v>0</v>
      </c>
      <c r="P221" s="948" t="str">
        <f t="shared" ref="P221" si="15">IF($G$13&lt;2021,"t CO₂","t CO₂e")</f>
        <v>t CO₂e</v>
      </c>
      <c r="Q221" s="153"/>
      <c r="R221" s="118"/>
      <c r="T221" s="142"/>
    </row>
    <row r="222" spans="1:29" ht="5.25" customHeight="1" x14ac:dyDescent="0.3">
      <c r="C222" s="12"/>
      <c r="D222" s="94"/>
      <c r="E222" s="945"/>
      <c r="F222" s="945"/>
      <c r="G222" s="945"/>
      <c r="H222" s="944"/>
      <c r="I222" s="945"/>
      <c r="J222" s="153"/>
      <c r="K222" s="153"/>
      <c r="L222" s="945"/>
      <c r="M222" s="945"/>
      <c r="N222" s="945"/>
      <c r="O222" s="944"/>
      <c r="P222" s="945"/>
      <c r="Q222" s="153"/>
      <c r="R222" s="118"/>
      <c r="T222" s="142"/>
    </row>
    <row r="223" spans="1:29" ht="18" customHeight="1" x14ac:dyDescent="0.3">
      <c r="C223" s="12"/>
      <c r="D223" s="94"/>
      <c r="E223" s="945" t="s">
        <v>566</v>
      </c>
      <c r="F223" s="1106"/>
      <c r="G223" s="1106"/>
      <c r="H223" s="944">
        <f>IF(ISNUMBER(SUM(H216+H221)),SUM(SUM(H221+H216)),"")</f>
        <v>0</v>
      </c>
      <c r="I223" s="950" t="s">
        <v>1010</v>
      </c>
      <c r="J223" s="153"/>
      <c r="K223" s="153"/>
      <c r="L223" s="945" t="s">
        <v>566</v>
      </c>
      <c r="M223" s="1106"/>
      <c r="N223" s="1106"/>
      <c r="O223" s="944">
        <f>IF(ISNUMBER(SUM(O216+O221)),SUM(SUM(O221+O216)),"")</f>
        <v>0</v>
      </c>
      <c r="P223" s="951" t="s">
        <v>1010</v>
      </c>
      <c r="Q223" s="153"/>
      <c r="R223" s="118"/>
      <c r="T223" s="142"/>
    </row>
    <row r="224" spans="1:29" s="118" customFormat="1" ht="18" customHeight="1" x14ac:dyDescent="0.3">
      <c r="A224" s="13"/>
      <c r="B224" s="11"/>
      <c r="C224" s="97"/>
      <c r="D224" s="21"/>
      <c r="E224" s="153" t="s">
        <v>195</v>
      </c>
      <c r="F224" s="153"/>
      <c r="G224" s="154"/>
      <c r="H224" s="154"/>
      <c r="I224" s="154"/>
      <c r="J224" s="153"/>
      <c r="K224" s="153"/>
      <c r="L224" s="153" t="s">
        <v>195</v>
      </c>
      <c r="M224" s="153"/>
      <c r="N224" s="154"/>
      <c r="O224" s="154"/>
      <c r="P224" s="154"/>
      <c r="Q224" s="153"/>
      <c r="S224" s="94"/>
      <c r="T224" s="142"/>
      <c r="U224" s="94"/>
      <c r="V224" s="94"/>
      <c r="W224" s="94"/>
      <c r="X224" s="94"/>
      <c r="Y224" s="94"/>
      <c r="Z224" s="94"/>
      <c r="AA224" s="94"/>
      <c r="AB224" s="94"/>
      <c r="AC224" s="94"/>
    </row>
    <row r="225" spans="1:29" s="118" customFormat="1" ht="18" customHeight="1" x14ac:dyDescent="0.3">
      <c r="A225" s="13"/>
      <c r="B225" s="11"/>
      <c r="C225" s="97"/>
      <c r="D225" s="21"/>
      <c r="E225" s="1108" t="e">
        <f>Datos!$E$1239</f>
        <v>#N/A</v>
      </c>
      <c r="F225" s="1108"/>
      <c r="G225" s="1108"/>
      <c r="H225" s="1108"/>
      <c r="I225" s="1108"/>
      <c r="J225" s="1108"/>
      <c r="K225" s="941"/>
      <c r="L225" s="1108" t="e">
        <f>Datos!$E$1240</f>
        <v>#N/A</v>
      </c>
      <c r="M225" s="1108"/>
      <c r="N225" s="1108"/>
      <c r="O225" s="1108"/>
      <c r="P225" s="1108"/>
      <c r="Q225" s="160"/>
      <c r="S225" s="94"/>
      <c r="T225" s="142"/>
      <c r="U225" s="94"/>
      <c r="V225" s="94"/>
      <c r="W225" s="94"/>
      <c r="X225" s="94"/>
      <c r="Y225" s="94"/>
      <c r="Z225" s="94"/>
      <c r="AA225" s="94"/>
      <c r="AB225" s="94"/>
      <c r="AC225" s="94"/>
    </row>
    <row r="226" spans="1:29" s="118" customFormat="1" ht="9.75" customHeight="1" x14ac:dyDescent="0.3">
      <c r="A226" s="13"/>
      <c r="B226" s="11"/>
      <c r="C226" s="97"/>
      <c r="D226" s="21"/>
      <c r="E226" s="153"/>
      <c r="F226" s="153"/>
      <c r="G226" s="154"/>
      <c r="H226" s="154"/>
      <c r="I226" s="154"/>
      <c r="J226" s="153"/>
      <c r="K226" s="153"/>
      <c r="L226" s="153"/>
      <c r="M226" s="153"/>
      <c r="N226" s="154"/>
      <c r="O226" s="154"/>
      <c r="P226" s="154"/>
      <c r="Q226" s="153"/>
      <c r="S226" s="94"/>
      <c r="T226" s="142"/>
      <c r="U226" s="94"/>
      <c r="V226" s="94"/>
      <c r="W226" s="94"/>
      <c r="X226" s="94"/>
      <c r="Y226" s="94"/>
      <c r="Z226" s="94"/>
      <c r="AA226" s="94"/>
      <c r="AB226" s="94"/>
      <c r="AC226" s="94"/>
    </row>
    <row r="227" spans="1:29" ht="18" customHeight="1" x14ac:dyDescent="0.3">
      <c r="C227" s="12"/>
      <c r="D227" s="94"/>
      <c r="E227" s="1107" t="s">
        <v>1168</v>
      </c>
      <c r="F227" s="1106" t="s">
        <v>1012</v>
      </c>
      <c r="G227" s="1106"/>
      <c r="H227" s="942">
        <f>DSUM(Datos!$C$103:$O$125,"emisiones",'9. Informe final. Resultados'!E224:J225)/1000</f>
        <v>0</v>
      </c>
      <c r="I227" s="943" t="s">
        <v>1010</v>
      </c>
      <c r="J227" s="153"/>
      <c r="K227" s="153"/>
      <c r="L227" s="1107" t="s">
        <v>1168</v>
      </c>
      <c r="M227" s="1106" t="s">
        <v>1012</v>
      </c>
      <c r="N227" s="1106"/>
      <c r="O227" s="942">
        <f>DSUM(Datos!$C$103:$O$125,"emisiones",'9. Informe final. Resultados'!L224:P225)/1000</f>
        <v>0</v>
      </c>
      <c r="P227" s="943" t="s">
        <v>1010</v>
      </c>
      <c r="Q227" s="153"/>
      <c r="R227" s="118"/>
      <c r="T227" s="142"/>
    </row>
    <row r="228" spans="1:29" ht="18" customHeight="1" x14ac:dyDescent="0.3">
      <c r="C228" s="12"/>
      <c r="D228" s="94"/>
      <c r="E228" s="1107"/>
      <c r="F228" s="1106" t="s">
        <v>1013</v>
      </c>
      <c r="G228" s="1106"/>
      <c r="H228" s="942">
        <f>DSUM(Datos!$D$171:$I$203,"emisiones",'9. Informe final. Resultados'!E224:J225)/1000</f>
        <v>0</v>
      </c>
      <c r="I228" s="943" t="s">
        <v>1010</v>
      </c>
      <c r="J228" s="153"/>
      <c r="K228" s="153"/>
      <c r="L228" s="1107"/>
      <c r="M228" s="1106" t="s">
        <v>1013</v>
      </c>
      <c r="N228" s="1106"/>
      <c r="O228" s="942">
        <f>DSUM(Datos!$D$171:$I$203,"emisiones",'9. Informe final. Resultados'!L224:P225)/1000</f>
        <v>0</v>
      </c>
      <c r="P228" s="943" t="s">
        <v>1010</v>
      </c>
      <c r="Q228" s="153"/>
      <c r="R228" s="118"/>
      <c r="T228" s="591"/>
    </row>
    <row r="229" spans="1:29" ht="18" customHeight="1" x14ac:dyDescent="0.3">
      <c r="C229" s="12"/>
      <c r="D229" s="94"/>
      <c r="E229" s="1107"/>
      <c r="F229" s="1106" t="s">
        <v>767</v>
      </c>
      <c r="G229" s="1106"/>
      <c r="H229" s="942">
        <f>DSUM(Datos!$C$434:$P$474,"emisiones",'9. Informe final. Resultados'!E224:J225)/1000</f>
        <v>0</v>
      </c>
      <c r="I229" s="943" t="s">
        <v>1010</v>
      </c>
      <c r="J229" s="153"/>
      <c r="K229" s="153"/>
      <c r="L229" s="1107"/>
      <c r="M229" s="1106" t="s">
        <v>767</v>
      </c>
      <c r="N229" s="1106"/>
      <c r="O229" s="942">
        <f>DSUM(Datos!$C$434:$P$474,"emisiones",'9. Informe final. Resultados'!L224:P225)/1000</f>
        <v>0</v>
      </c>
      <c r="P229" s="943" t="s">
        <v>1010</v>
      </c>
      <c r="Q229" s="153"/>
      <c r="R229" s="118"/>
      <c r="T229" s="591"/>
    </row>
    <row r="230" spans="1:29" ht="18" customHeight="1" x14ac:dyDescent="0.3">
      <c r="C230" s="12"/>
      <c r="D230" s="94"/>
      <c r="E230" s="1107"/>
      <c r="F230" s="1106" t="s">
        <v>978</v>
      </c>
      <c r="G230" s="1106"/>
      <c r="H230" s="942">
        <f>DSUM(Datos!$C$509:$P$514,"emisiones",'9. Informe final. Resultados'!E224:J225)/1000</f>
        <v>0</v>
      </c>
      <c r="I230" s="943" t="s">
        <v>1010</v>
      </c>
      <c r="J230" s="153"/>
      <c r="K230" s="153"/>
      <c r="L230" s="1107"/>
      <c r="M230" s="1106" t="s">
        <v>978</v>
      </c>
      <c r="N230" s="1106"/>
      <c r="O230" s="942">
        <f>DSUM(Datos!$C$509:$P$514,"emisiones",'9. Informe final. Resultados'!L224:P225)/1000</f>
        <v>0</v>
      </c>
      <c r="P230" s="943" t="s">
        <v>1010</v>
      </c>
      <c r="Q230" s="153"/>
      <c r="R230" s="118"/>
      <c r="T230" s="591"/>
    </row>
    <row r="231" spans="1:29" ht="18" customHeight="1" x14ac:dyDescent="0.3">
      <c r="C231" s="12"/>
      <c r="D231" s="94"/>
      <c r="E231" s="1107"/>
      <c r="F231" s="1106" t="s">
        <v>775</v>
      </c>
      <c r="G231" s="1106"/>
      <c r="H231" s="942">
        <f>DSUM(Datos!$C$600:$P$611,"emisiones",'9. Informe final. Resultados'!E224:J225)/1000</f>
        <v>0</v>
      </c>
      <c r="I231" s="943" t="s">
        <v>1010</v>
      </c>
      <c r="J231" s="153"/>
      <c r="K231" s="153"/>
      <c r="L231" s="1107"/>
      <c r="M231" s="1106" t="s">
        <v>775</v>
      </c>
      <c r="N231" s="1106"/>
      <c r="O231" s="942">
        <f>DSUM(Datos!$C$600:$P$611,"emisiones",'9. Informe final. Resultados'!L224:P225)/1000</f>
        <v>0</v>
      </c>
      <c r="P231" s="943" t="s">
        <v>1010</v>
      </c>
      <c r="Q231" s="153"/>
      <c r="R231" s="118"/>
      <c r="T231" s="591"/>
    </row>
    <row r="232" spans="1:29" ht="18" customHeight="1" x14ac:dyDescent="0.3">
      <c r="C232" s="12"/>
      <c r="D232" s="94"/>
      <c r="E232" s="1107"/>
      <c r="F232" s="1106" t="s">
        <v>994</v>
      </c>
      <c r="G232" s="1106"/>
      <c r="H232" s="942">
        <f>DSUM(Datos!$C$739:$I$769,"emisiones",'9. Informe final. Resultados'!E224:J225)/1000</f>
        <v>0</v>
      </c>
      <c r="I232" s="943" t="s">
        <v>1010</v>
      </c>
      <c r="J232" s="153"/>
      <c r="K232" s="153"/>
      <c r="L232" s="1107"/>
      <c r="M232" s="1106" t="s">
        <v>994</v>
      </c>
      <c r="N232" s="1106"/>
      <c r="O232" s="942">
        <f>DSUM(Datos!$C$739:$I$769,"emisiones",'9. Informe final. Resultados'!L224:P225)/1000</f>
        <v>0</v>
      </c>
      <c r="P232" s="943" t="s">
        <v>1010</v>
      </c>
      <c r="Q232" s="153"/>
      <c r="R232" s="118"/>
      <c r="T232" s="591"/>
    </row>
    <row r="233" spans="1:29" ht="18" customHeight="1" x14ac:dyDescent="0.3">
      <c r="C233" s="12"/>
      <c r="D233" s="94"/>
      <c r="E233" s="1107"/>
      <c r="F233" s="1106" t="s">
        <v>987</v>
      </c>
      <c r="G233" s="1106"/>
      <c r="H233" s="942">
        <f>DSUM(Datos!$C$797:$J$812,"emisiones",'9. Informe final. Resultados'!E224:J225)/1000</f>
        <v>0</v>
      </c>
      <c r="I233" s="943" t="s">
        <v>1010</v>
      </c>
      <c r="J233" s="153"/>
      <c r="K233" s="153"/>
      <c r="L233" s="1107"/>
      <c r="M233" s="1106" t="s">
        <v>987</v>
      </c>
      <c r="N233" s="1106"/>
      <c r="O233" s="942">
        <f>DSUM(Datos!$C$797:$J$812,"emisiones",'9. Informe final. Resultados'!L224:P225)/1000</f>
        <v>0</v>
      </c>
      <c r="P233" s="943" t="s">
        <v>1010</v>
      </c>
      <c r="Q233" s="153"/>
      <c r="R233" s="118"/>
      <c r="T233" s="591"/>
    </row>
    <row r="234" spans="1:29" ht="18" customHeight="1" x14ac:dyDescent="0.3">
      <c r="C234" s="12"/>
      <c r="D234" s="94"/>
      <c r="E234" s="1106" t="s">
        <v>999</v>
      </c>
      <c r="F234" s="1106"/>
      <c r="G234" s="1106"/>
      <c r="H234" s="942">
        <f>SUM(H227:H233)</f>
        <v>0</v>
      </c>
      <c r="I234" s="943" t="s">
        <v>1010</v>
      </c>
      <c r="J234" s="153"/>
      <c r="K234" s="153"/>
      <c r="L234" s="1106" t="s">
        <v>999</v>
      </c>
      <c r="M234" s="1106"/>
      <c r="N234" s="1106"/>
      <c r="O234" s="942">
        <f>SUM(O227:O233)</f>
        <v>0</v>
      </c>
      <c r="P234" s="943" t="s">
        <v>1010</v>
      </c>
      <c r="Q234" s="153"/>
      <c r="R234" s="118"/>
      <c r="T234" s="142"/>
    </row>
    <row r="235" spans="1:29" ht="6" customHeight="1" x14ac:dyDescent="0.3">
      <c r="C235" s="12"/>
      <c r="D235" s="94"/>
      <c r="E235" s="945"/>
      <c r="F235" s="946"/>
      <c r="G235" s="946"/>
      <c r="H235" s="942"/>
      <c r="I235" s="946"/>
      <c r="J235" s="153"/>
      <c r="K235" s="153"/>
      <c r="L235" s="945"/>
      <c r="M235" s="946"/>
      <c r="N235" s="946"/>
      <c r="O235" s="942"/>
      <c r="P235" s="946"/>
      <c r="Q235" s="153"/>
      <c r="R235" s="118"/>
      <c r="T235" s="142"/>
    </row>
    <row r="236" spans="1:29" ht="18" customHeight="1" x14ac:dyDescent="0.3">
      <c r="C236" s="12"/>
      <c r="D236" s="94"/>
      <c r="E236" s="1107" t="s">
        <v>1169</v>
      </c>
      <c r="F236" s="1106" t="s">
        <v>983</v>
      </c>
      <c r="G236" s="1106"/>
      <c r="H236" s="947">
        <f>DSUM(Datos!$C$843:$H$865,"emisiones",'9. Informe final. Resultados'!E224:J225)/1000</f>
        <v>0</v>
      </c>
      <c r="I236" s="948" t="str">
        <f>IF($G$13&lt;2021,"t CO₂","t CO₂e")</f>
        <v>t CO₂e</v>
      </c>
      <c r="J236" s="153"/>
      <c r="K236" s="153"/>
      <c r="L236" s="1107" t="s">
        <v>1169</v>
      </c>
      <c r="M236" s="1106" t="s">
        <v>983</v>
      </c>
      <c r="N236" s="1106"/>
      <c r="O236" s="947">
        <f>DSUM(Datos!$C$843:$H$865,"emisiones",'9. Informe final. Resultados'!L224:P225)/1000</f>
        <v>0</v>
      </c>
      <c r="P236" s="948" t="str">
        <f>IF($G$13&lt;2021,"t CO₂","t CO₂e")</f>
        <v>t CO₂e</v>
      </c>
      <c r="Q236" s="153"/>
      <c r="R236" s="118"/>
      <c r="T236" s="142"/>
    </row>
    <row r="237" spans="1:29" ht="18" customHeight="1" x14ac:dyDescent="0.3">
      <c r="C237" s="12"/>
      <c r="D237" s="94"/>
      <c r="E237" s="1107"/>
      <c r="F237" s="1106" t="s">
        <v>984</v>
      </c>
      <c r="G237" s="1106"/>
      <c r="H237" s="947">
        <f>DSUM(Datos!$C$1109:$H$1119,"emisiones",'9. Informe final. Resultados'!E224:J225)/1000</f>
        <v>0</v>
      </c>
      <c r="I237" s="948" t="str">
        <f>IF($G$13&lt;2021,"t CO₂","t CO₂e")</f>
        <v>t CO₂e</v>
      </c>
      <c r="J237" s="153"/>
      <c r="K237" s="153"/>
      <c r="L237" s="1107"/>
      <c r="M237" s="1106" t="s">
        <v>984</v>
      </c>
      <c r="N237" s="1106"/>
      <c r="O237" s="947">
        <f>DSUM(Datos!$C$1109:$H$1119,"emisiones",'9. Informe final. Resultados'!L224:P225)/1000</f>
        <v>0</v>
      </c>
      <c r="P237" s="948" t="str">
        <f>IF($G$13&lt;2021,"t CO₂","t CO₂e")</f>
        <v>t CO₂e</v>
      </c>
      <c r="Q237" s="153"/>
      <c r="R237" s="118"/>
      <c r="T237" s="678"/>
    </row>
    <row r="238" spans="1:29" ht="18" customHeight="1" x14ac:dyDescent="0.3">
      <c r="C238" s="12"/>
      <c r="D238" s="94"/>
      <c r="E238" s="1107"/>
      <c r="F238" s="1106" t="s">
        <v>1139</v>
      </c>
      <c r="G238" s="1106"/>
      <c r="H238" s="947">
        <f>DSUM(Datos!$C$1133:$G$1143,"emisiones",'9. Informe final. Resultados'!E224:J225)/1000</f>
        <v>0</v>
      </c>
      <c r="I238" s="948" t="s">
        <v>1010</v>
      </c>
      <c r="J238" s="153"/>
      <c r="K238" s="153"/>
      <c r="L238" s="1107"/>
      <c r="M238" s="1106" t="s">
        <v>1139</v>
      </c>
      <c r="N238" s="1106"/>
      <c r="O238" s="947">
        <f>DSUM(Datos!$C$1133:$G$1143,"emisiones",'9. Informe final. Resultados'!L224:P225)/1000</f>
        <v>0</v>
      </c>
      <c r="P238" s="948" t="s">
        <v>1010</v>
      </c>
      <c r="Q238" s="153"/>
      <c r="R238" s="118"/>
      <c r="T238" s="142"/>
    </row>
    <row r="239" spans="1:29" ht="18" customHeight="1" x14ac:dyDescent="0.3">
      <c r="C239" s="12"/>
      <c r="D239" s="94"/>
      <c r="E239" s="1106" t="s">
        <v>1140</v>
      </c>
      <c r="F239" s="1106"/>
      <c r="G239" s="1106"/>
      <c r="H239" s="949">
        <f>SUM(H236:H238)</f>
        <v>0</v>
      </c>
      <c r="I239" s="948" t="str">
        <f t="shared" ref="I239" si="16">IF($G$13&lt;2021,"t CO₂","t CO₂e")</f>
        <v>t CO₂e</v>
      </c>
      <c r="J239" s="153"/>
      <c r="K239" s="153"/>
      <c r="L239" s="1106" t="s">
        <v>1140</v>
      </c>
      <c r="M239" s="1106"/>
      <c r="N239" s="1106"/>
      <c r="O239" s="949">
        <f>SUM(O236:O238)</f>
        <v>0</v>
      </c>
      <c r="P239" s="948" t="str">
        <f t="shared" ref="P239" si="17">IF($G$13&lt;2021,"t CO₂","t CO₂e")</f>
        <v>t CO₂e</v>
      </c>
      <c r="Q239" s="153"/>
      <c r="R239" s="118"/>
      <c r="T239" s="142"/>
    </row>
    <row r="240" spans="1:29" ht="5.25" customHeight="1" x14ac:dyDescent="0.3">
      <c r="C240" s="12"/>
      <c r="D240" s="94"/>
      <c r="E240" s="945"/>
      <c r="F240" s="945"/>
      <c r="G240" s="945"/>
      <c r="H240" s="944"/>
      <c r="I240" s="945"/>
      <c r="J240" s="153"/>
      <c r="K240" s="153"/>
      <c r="L240" s="945"/>
      <c r="M240" s="945"/>
      <c r="N240" s="945"/>
      <c r="O240" s="944"/>
      <c r="P240" s="945"/>
      <c r="Q240" s="153"/>
      <c r="R240" s="118"/>
      <c r="T240" s="142"/>
    </row>
    <row r="241" spans="1:29" ht="18" customHeight="1" x14ac:dyDescent="0.3">
      <c r="C241" s="12"/>
      <c r="D241" s="94"/>
      <c r="E241" s="945" t="s">
        <v>566</v>
      </c>
      <c r="F241" s="1106"/>
      <c r="G241" s="1106"/>
      <c r="H241" s="944">
        <f>IF(ISNUMBER(SUM(H234+H239)),SUM(SUM(H239+H234)),"")</f>
        <v>0</v>
      </c>
      <c r="I241" s="950" t="s">
        <v>1010</v>
      </c>
      <c r="J241" s="153"/>
      <c r="K241" s="153"/>
      <c r="L241" s="945" t="s">
        <v>566</v>
      </c>
      <c r="M241" s="1106"/>
      <c r="N241" s="1106"/>
      <c r="O241" s="944">
        <f>IF(ISNUMBER(SUM(O234+O239)),SUM(SUM(O239+O234)),"")</f>
        <v>0</v>
      </c>
      <c r="P241" s="951" t="s">
        <v>1010</v>
      </c>
      <c r="Q241" s="153"/>
      <c r="R241" s="118"/>
      <c r="T241" s="142"/>
    </row>
    <row r="242" spans="1:29" s="118" customFormat="1" ht="18" customHeight="1" x14ac:dyDescent="0.3">
      <c r="A242" s="13"/>
      <c r="B242" s="11"/>
      <c r="C242" s="97"/>
      <c r="D242" s="21"/>
      <c r="E242" s="153" t="s">
        <v>195</v>
      </c>
      <c r="F242" s="153"/>
      <c r="G242" s="154"/>
      <c r="H242" s="154"/>
      <c r="I242" s="154"/>
      <c r="J242" s="153"/>
      <c r="K242" s="153"/>
      <c r="L242" s="153" t="s">
        <v>195</v>
      </c>
      <c r="M242" s="153"/>
      <c r="N242" s="154"/>
      <c r="O242" s="154"/>
      <c r="P242" s="154"/>
      <c r="Q242" s="153"/>
      <c r="S242" s="94"/>
      <c r="T242" s="142"/>
      <c r="U242" s="94"/>
      <c r="V242" s="94"/>
      <c r="W242" s="94"/>
      <c r="X242" s="94"/>
      <c r="Y242" s="94"/>
      <c r="Z242" s="94"/>
      <c r="AA242" s="94"/>
      <c r="AB242" s="94"/>
      <c r="AC242" s="94"/>
    </row>
    <row r="243" spans="1:29" s="118" customFormat="1" ht="18" customHeight="1" x14ac:dyDescent="0.3">
      <c r="A243" s="13"/>
      <c r="B243" s="11"/>
      <c r="C243" s="97"/>
      <c r="D243" s="21"/>
      <c r="E243" s="1108" t="e">
        <f>Datos!$E$1241</f>
        <v>#N/A</v>
      </c>
      <c r="F243" s="1108"/>
      <c r="G243" s="1108"/>
      <c r="H243" s="1108"/>
      <c r="I243" s="1108"/>
      <c r="J243" s="1108"/>
      <c r="K243" s="941"/>
      <c r="L243" s="1108" t="e">
        <f>Datos!$E$1242</f>
        <v>#N/A</v>
      </c>
      <c r="M243" s="1108"/>
      <c r="N243" s="1108"/>
      <c r="O243" s="1108"/>
      <c r="P243" s="1108"/>
      <c r="Q243" s="160"/>
      <c r="S243" s="94"/>
      <c r="T243" s="142"/>
      <c r="U243" s="94"/>
      <c r="V243" s="94"/>
      <c r="W243" s="94"/>
      <c r="X243" s="94"/>
      <c r="Y243" s="94"/>
      <c r="Z243" s="94"/>
      <c r="AA243" s="94"/>
      <c r="AB243" s="94"/>
      <c r="AC243" s="94"/>
    </row>
    <row r="244" spans="1:29" s="118" customFormat="1" ht="9.75" customHeight="1" x14ac:dyDescent="0.3">
      <c r="A244" s="13"/>
      <c r="B244" s="11"/>
      <c r="C244" s="97"/>
      <c r="D244" s="21"/>
      <c r="E244" s="153"/>
      <c r="F244" s="153"/>
      <c r="G244" s="154"/>
      <c r="H244" s="154"/>
      <c r="I244" s="154"/>
      <c r="J244" s="153"/>
      <c r="K244" s="153"/>
      <c r="L244" s="153"/>
      <c r="M244" s="153"/>
      <c r="N244" s="154"/>
      <c r="O244" s="154"/>
      <c r="P244" s="154"/>
      <c r="Q244" s="153"/>
      <c r="S244" s="94"/>
      <c r="T244" s="142"/>
      <c r="U244" s="94"/>
      <c r="V244" s="94"/>
      <c r="W244" s="94"/>
      <c r="X244" s="94"/>
      <c r="Y244" s="94"/>
      <c r="Z244" s="94"/>
      <c r="AA244" s="94"/>
      <c r="AB244" s="94"/>
      <c r="AC244" s="94"/>
    </row>
    <row r="245" spans="1:29" ht="18" customHeight="1" x14ac:dyDescent="0.3">
      <c r="C245" s="12"/>
      <c r="D245" s="94"/>
      <c r="E245" s="1107" t="s">
        <v>1168</v>
      </c>
      <c r="F245" s="1106" t="s">
        <v>1012</v>
      </c>
      <c r="G245" s="1106"/>
      <c r="H245" s="942">
        <f>DSUM(Datos!$C$103:$O$125,"emisiones",'9. Informe final. Resultados'!E242:J243)/1000</f>
        <v>0</v>
      </c>
      <c r="I245" s="943" t="s">
        <v>1010</v>
      </c>
      <c r="J245" s="153"/>
      <c r="K245" s="153"/>
      <c r="L245" s="1107" t="s">
        <v>1168</v>
      </c>
      <c r="M245" s="1106" t="s">
        <v>1012</v>
      </c>
      <c r="N245" s="1106"/>
      <c r="O245" s="942">
        <f>DSUM(Datos!$C$103:$O$125,"emisiones",'9. Informe final. Resultados'!L242:P243)/1000</f>
        <v>0</v>
      </c>
      <c r="P245" s="943" t="s">
        <v>1010</v>
      </c>
      <c r="Q245" s="153"/>
      <c r="R245" s="118"/>
      <c r="T245" s="142"/>
    </row>
    <row r="246" spans="1:29" ht="18" customHeight="1" x14ac:dyDescent="0.3">
      <c r="C246" s="12"/>
      <c r="D246" s="94"/>
      <c r="E246" s="1107"/>
      <c r="F246" s="1106" t="s">
        <v>1013</v>
      </c>
      <c r="G246" s="1106"/>
      <c r="H246" s="942">
        <f>DSUM(Datos!$D$171:$I$203,"emisiones",'9. Informe final. Resultados'!E242:J243)/1000</f>
        <v>0</v>
      </c>
      <c r="I246" s="943" t="s">
        <v>1010</v>
      </c>
      <c r="J246" s="153"/>
      <c r="K246" s="153"/>
      <c r="L246" s="1107"/>
      <c r="M246" s="1106" t="s">
        <v>1013</v>
      </c>
      <c r="N246" s="1106"/>
      <c r="O246" s="942">
        <f>DSUM(Datos!$D$171:$I$203,"emisiones",'9. Informe final. Resultados'!L242:P243)/1000</f>
        <v>0</v>
      </c>
      <c r="P246" s="943" t="s">
        <v>1010</v>
      </c>
      <c r="Q246" s="153"/>
      <c r="R246" s="118"/>
      <c r="T246" s="591"/>
    </row>
    <row r="247" spans="1:29" ht="18" customHeight="1" x14ac:dyDescent="0.3">
      <c r="C247" s="12"/>
      <c r="D247" s="94"/>
      <c r="E247" s="1107"/>
      <c r="F247" s="1106" t="s">
        <v>767</v>
      </c>
      <c r="G247" s="1106"/>
      <c r="H247" s="942">
        <f>DSUM(Datos!$C$434:$P$474,"emisiones",'9. Informe final. Resultados'!E242:J243)/1000</f>
        <v>0</v>
      </c>
      <c r="I247" s="943" t="s">
        <v>1010</v>
      </c>
      <c r="J247" s="153"/>
      <c r="K247" s="153"/>
      <c r="L247" s="1107"/>
      <c r="M247" s="1106" t="s">
        <v>767</v>
      </c>
      <c r="N247" s="1106"/>
      <c r="O247" s="942">
        <f>DSUM(Datos!$C$434:$P$474,"emisiones",'9. Informe final. Resultados'!L242:P243)/1000</f>
        <v>0</v>
      </c>
      <c r="P247" s="943" t="s">
        <v>1010</v>
      </c>
      <c r="Q247" s="153"/>
      <c r="R247" s="118"/>
      <c r="T247" s="591"/>
    </row>
    <row r="248" spans="1:29" ht="18" customHeight="1" x14ac:dyDescent="0.3">
      <c r="C248" s="12"/>
      <c r="D248" s="94"/>
      <c r="E248" s="1107"/>
      <c r="F248" s="1106" t="s">
        <v>978</v>
      </c>
      <c r="G248" s="1106"/>
      <c r="H248" s="942">
        <f>DSUM(Datos!$C$509:$P$514,"emisiones",'9. Informe final. Resultados'!E242:J243)/1000</f>
        <v>0</v>
      </c>
      <c r="I248" s="943" t="s">
        <v>1010</v>
      </c>
      <c r="J248" s="153"/>
      <c r="K248" s="153"/>
      <c r="L248" s="1107"/>
      <c r="M248" s="1106" t="s">
        <v>978</v>
      </c>
      <c r="N248" s="1106"/>
      <c r="O248" s="942">
        <f>DSUM(Datos!$C$509:$P$514,"emisiones",'9. Informe final. Resultados'!L242:P243)/1000</f>
        <v>0</v>
      </c>
      <c r="P248" s="943" t="s">
        <v>1010</v>
      </c>
      <c r="Q248" s="153"/>
      <c r="R248" s="118"/>
      <c r="T248" s="591"/>
    </row>
    <row r="249" spans="1:29" ht="18" customHeight="1" x14ac:dyDescent="0.3">
      <c r="C249" s="12"/>
      <c r="D249" s="94"/>
      <c r="E249" s="1107"/>
      <c r="F249" s="1106" t="s">
        <v>775</v>
      </c>
      <c r="G249" s="1106"/>
      <c r="H249" s="942">
        <f>DSUM(Datos!$C$600:$P$5101,"emisiones",'9. Informe final. Resultados'!E242:J243)/1000</f>
        <v>0</v>
      </c>
      <c r="I249" s="943" t="s">
        <v>1010</v>
      </c>
      <c r="J249" s="153"/>
      <c r="K249" s="153"/>
      <c r="L249" s="1107"/>
      <c r="M249" s="1106" t="s">
        <v>775</v>
      </c>
      <c r="N249" s="1106"/>
      <c r="O249" s="942">
        <f>DSUM(Datos!$C$600:$P$611,"emisiones",'9. Informe final. Resultados'!L242:P243)/1000</f>
        <v>0</v>
      </c>
      <c r="P249" s="943" t="s">
        <v>1010</v>
      </c>
      <c r="Q249" s="153"/>
      <c r="R249" s="118"/>
      <c r="T249" s="591"/>
    </row>
    <row r="250" spans="1:29" ht="18" customHeight="1" x14ac:dyDescent="0.3">
      <c r="C250" s="12"/>
      <c r="D250" s="94"/>
      <c r="E250" s="1107"/>
      <c r="F250" s="1106" t="s">
        <v>994</v>
      </c>
      <c r="G250" s="1106"/>
      <c r="H250" s="942">
        <f>DSUM(Datos!$C$739:$I$769,"emisiones",'9. Informe final. Resultados'!E242:J243)/1000</f>
        <v>0</v>
      </c>
      <c r="I250" s="943" t="s">
        <v>1010</v>
      </c>
      <c r="J250" s="153"/>
      <c r="K250" s="153"/>
      <c r="L250" s="1107"/>
      <c r="M250" s="1106" t="s">
        <v>994</v>
      </c>
      <c r="N250" s="1106"/>
      <c r="O250" s="942">
        <f>DSUM(Datos!$C$739:$I$769,"emisiones",'9. Informe final. Resultados'!L242:P243)/1000</f>
        <v>0</v>
      </c>
      <c r="P250" s="943" t="s">
        <v>1010</v>
      </c>
      <c r="Q250" s="153"/>
      <c r="R250" s="118"/>
      <c r="T250" s="591"/>
    </row>
    <row r="251" spans="1:29" ht="18" customHeight="1" x14ac:dyDescent="0.3">
      <c r="C251" s="12"/>
      <c r="D251" s="94"/>
      <c r="E251" s="1107"/>
      <c r="F251" s="1106" t="s">
        <v>987</v>
      </c>
      <c r="G251" s="1106"/>
      <c r="H251" s="942">
        <f>DSUM(Datos!$C$797:$J$812,"emisiones",'9. Informe final. Resultados'!E242:J243)/1000</f>
        <v>0</v>
      </c>
      <c r="I251" s="943" t="s">
        <v>1010</v>
      </c>
      <c r="J251" s="153"/>
      <c r="K251" s="153"/>
      <c r="L251" s="1107"/>
      <c r="M251" s="1106" t="s">
        <v>987</v>
      </c>
      <c r="N251" s="1106"/>
      <c r="O251" s="942">
        <f>DSUM(Datos!$C$797:$J$812,"emisiones",'9. Informe final. Resultados'!L242:P243)/1000</f>
        <v>0</v>
      </c>
      <c r="P251" s="943" t="s">
        <v>1010</v>
      </c>
      <c r="Q251" s="153"/>
      <c r="R251" s="118"/>
      <c r="T251" s="591"/>
    </row>
    <row r="252" spans="1:29" ht="18" customHeight="1" x14ac:dyDescent="0.3">
      <c r="C252" s="12"/>
      <c r="D252" s="94"/>
      <c r="E252" s="1106" t="s">
        <v>999</v>
      </c>
      <c r="F252" s="1106"/>
      <c r="G252" s="1106"/>
      <c r="H252" s="942">
        <f>SUM(H245:H251)</f>
        <v>0</v>
      </c>
      <c r="I252" s="943" t="s">
        <v>1010</v>
      </c>
      <c r="J252" s="153"/>
      <c r="K252" s="153"/>
      <c r="L252" s="1106" t="s">
        <v>999</v>
      </c>
      <c r="M252" s="1106"/>
      <c r="N252" s="1106"/>
      <c r="O252" s="942">
        <f>SUM(O245:O251)</f>
        <v>0</v>
      </c>
      <c r="P252" s="943" t="s">
        <v>1010</v>
      </c>
      <c r="Q252" s="153"/>
      <c r="R252" s="118"/>
      <c r="T252" s="142"/>
    </row>
    <row r="253" spans="1:29" ht="6" customHeight="1" x14ac:dyDescent="0.3">
      <c r="C253" s="12"/>
      <c r="D253" s="94"/>
      <c r="E253" s="945"/>
      <c r="F253" s="946"/>
      <c r="G253" s="946"/>
      <c r="H253" s="942"/>
      <c r="I253" s="946"/>
      <c r="J253" s="153"/>
      <c r="K253" s="153"/>
      <c r="L253" s="945"/>
      <c r="M253" s="946"/>
      <c r="N253" s="946"/>
      <c r="O253" s="942"/>
      <c r="P253" s="946"/>
      <c r="Q253" s="153"/>
      <c r="R253" s="118"/>
      <c r="T253" s="142"/>
    </row>
    <row r="254" spans="1:29" ht="18" customHeight="1" x14ac:dyDescent="0.3">
      <c r="C254" s="12"/>
      <c r="D254" s="94"/>
      <c r="E254" s="1107" t="s">
        <v>1169</v>
      </c>
      <c r="F254" s="1106" t="s">
        <v>983</v>
      </c>
      <c r="G254" s="1106"/>
      <c r="H254" s="947">
        <f>DSUM(Datos!$C$843:$H$865,"emisiones",'9. Informe final. Resultados'!E242:J243)/1000</f>
        <v>0</v>
      </c>
      <c r="I254" s="948" t="str">
        <f>IF($G$13&lt;2021,"t CO₂","t CO₂e")</f>
        <v>t CO₂e</v>
      </c>
      <c r="J254" s="153"/>
      <c r="K254" s="153"/>
      <c r="L254" s="1107" t="s">
        <v>1169</v>
      </c>
      <c r="M254" s="1106" t="s">
        <v>983</v>
      </c>
      <c r="N254" s="1106"/>
      <c r="O254" s="947">
        <f>DSUM(Datos!$C$843:$H$865,"emisiones",'9. Informe final. Resultados'!L242:P243)/1000</f>
        <v>0</v>
      </c>
      <c r="P254" s="948" t="str">
        <f>IF($G$13&lt;2021,"t CO₂","t CO₂e")</f>
        <v>t CO₂e</v>
      </c>
      <c r="Q254" s="153"/>
      <c r="R254" s="118"/>
      <c r="T254" s="142"/>
    </row>
    <row r="255" spans="1:29" ht="18" customHeight="1" x14ac:dyDescent="0.3">
      <c r="C255" s="12"/>
      <c r="D255" s="94"/>
      <c r="E255" s="1107"/>
      <c r="F255" s="1106" t="s">
        <v>984</v>
      </c>
      <c r="G255" s="1106"/>
      <c r="H255" s="947">
        <f>DSUM(Datos!$C$1109:$H$1119,"emisiones",'9. Informe final. Resultados'!E242:J243)/1000</f>
        <v>0</v>
      </c>
      <c r="I255" s="948" t="str">
        <f>IF($G$13&lt;2021,"t CO₂","t CO₂e")</f>
        <v>t CO₂e</v>
      </c>
      <c r="J255" s="153"/>
      <c r="K255" s="153"/>
      <c r="L255" s="1107"/>
      <c r="M255" s="1106" t="s">
        <v>984</v>
      </c>
      <c r="N255" s="1106"/>
      <c r="O255" s="947">
        <f>DSUM(Datos!$C$1109:$H$1119,"emisiones",'9. Informe final. Resultados'!L242:P243)/1000</f>
        <v>0</v>
      </c>
      <c r="P255" s="948" t="str">
        <f>IF($G$13&lt;2021,"t CO₂","t CO₂e")</f>
        <v>t CO₂e</v>
      </c>
      <c r="Q255" s="153"/>
      <c r="R255" s="118"/>
      <c r="T255" s="678"/>
    </row>
    <row r="256" spans="1:29" ht="18" customHeight="1" x14ac:dyDescent="0.3">
      <c r="C256" s="12"/>
      <c r="D256" s="94"/>
      <c r="E256" s="1107"/>
      <c r="F256" s="1106" t="s">
        <v>1139</v>
      </c>
      <c r="G256" s="1106"/>
      <c r="H256" s="947">
        <f>DSUM(Datos!$C$1133:$G$1143,"emisiones",'9. Informe final. Resultados'!E242:J243)/1000</f>
        <v>0</v>
      </c>
      <c r="I256" s="948" t="s">
        <v>1010</v>
      </c>
      <c r="J256" s="153"/>
      <c r="K256" s="153"/>
      <c r="L256" s="1107"/>
      <c r="M256" s="1106" t="s">
        <v>1139</v>
      </c>
      <c r="N256" s="1106"/>
      <c r="O256" s="947">
        <f>DSUM(Datos!$C$1133:$G$1143,"emisiones",'9. Informe final. Resultados'!L242:P243)/1000</f>
        <v>0</v>
      </c>
      <c r="P256" s="948" t="s">
        <v>1010</v>
      </c>
      <c r="Q256" s="153"/>
      <c r="R256" s="118"/>
      <c r="T256" s="142"/>
    </row>
    <row r="257" spans="1:29" ht="18" customHeight="1" x14ac:dyDescent="0.3">
      <c r="C257" s="12"/>
      <c r="D257" s="94"/>
      <c r="E257" s="1106" t="s">
        <v>1140</v>
      </c>
      <c r="F257" s="1106"/>
      <c r="G257" s="1106"/>
      <c r="H257" s="949">
        <f>SUM(H254:H256)</f>
        <v>0</v>
      </c>
      <c r="I257" s="948" t="str">
        <f t="shared" ref="I257" si="18">IF($G$13&lt;2021,"t CO₂","t CO₂e")</f>
        <v>t CO₂e</v>
      </c>
      <c r="J257" s="153"/>
      <c r="K257" s="153"/>
      <c r="L257" s="1106" t="s">
        <v>1140</v>
      </c>
      <c r="M257" s="1106"/>
      <c r="N257" s="1106"/>
      <c r="O257" s="949">
        <f>SUM(O254:O256)</f>
        <v>0</v>
      </c>
      <c r="P257" s="948" t="str">
        <f t="shared" ref="P257" si="19">IF($G$13&lt;2021,"t CO₂","t CO₂e")</f>
        <v>t CO₂e</v>
      </c>
      <c r="Q257" s="153"/>
      <c r="R257" s="118"/>
      <c r="T257" s="142"/>
    </row>
    <row r="258" spans="1:29" ht="5.25" customHeight="1" x14ac:dyDescent="0.3">
      <c r="C258" s="12"/>
      <c r="D258" s="94"/>
      <c r="E258" s="945"/>
      <c r="F258" s="945"/>
      <c r="G258" s="945"/>
      <c r="H258" s="944"/>
      <c r="I258" s="945"/>
      <c r="J258" s="153"/>
      <c r="K258" s="153"/>
      <c r="L258" s="945"/>
      <c r="M258" s="945"/>
      <c r="N258" s="945"/>
      <c r="O258" s="944"/>
      <c r="P258" s="945"/>
      <c r="Q258" s="153"/>
      <c r="R258" s="118"/>
      <c r="T258" s="142"/>
    </row>
    <row r="259" spans="1:29" ht="18" customHeight="1" x14ac:dyDescent="0.3">
      <c r="C259" s="12"/>
      <c r="D259" s="94"/>
      <c r="E259" s="945" t="s">
        <v>566</v>
      </c>
      <c r="F259" s="1106"/>
      <c r="G259" s="1106"/>
      <c r="H259" s="944">
        <f>IF(ISNUMBER(SUM(H252+H257)),SUM(SUM(H257+H252)),"")</f>
        <v>0</v>
      </c>
      <c r="I259" s="950" t="s">
        <v>1010</v>
      </c>
      <c r="J259" s="153"/>
      <c r="K259" s="153"/>
      <c r="L259" s="945" t="s">
        <v>566</v>
      </c>
      <c r="M259" s="1106"/>
      <c r="N259" s="1106"/>
      <c r="O259" s="944">
        <f>IF(ISNUMBER(SUM(O252+O257)),SUM(SUM(O257+O252)),"")</f>
        <v>0</v>
      </c>
      <c r="P259" s="951" t="s">
        <v>1010</v>
      </c>
      <c r="Q259" s="153"/>
      <c r="R259" s="118"/>
      <c r="T259" s="142"/>
    </row>
    <row r="260" spans="1:29" s="118" customFormat="1" ht="18" customHeight="1" x14ac:dyDescent="0.3">
      <c r="A260" s="13"/>
      <c r="B260" s="11"/>
      <c r="C260" s="97"/>
      <c r="D260" s="21"/>
      <c r="E260" s="153" t="s">
        <v>195</v>
      </c>
      <c r="F260" s="153"/>
      <c r="G260" s="154"/>
      <c r="H260" s="154"/>
      <c r="I260" s="154"/>
      <c r="J260" s="153"/>
      <c r="K260" s="153"/>
      <c r="L260" s="153" t="s">
        <v>195</v>
      </c>
      <c r="M260" s="153"/>
      <c r="N260" s="154"/>
      <c r="O260" s="154"/>
      <c r="P260" s="154"/>
      <c r="Q260" s="153"/>
      <c r="S260" s="94"/>
      <c r="T260" s="142"/>
      <c r="U260" s="94"/>
      <c r="V260" s="94"/>
      <c r="W260" s="94"/>
      <c r="X260" s="94"/>
      <c r="Y260" s="94"/>
      <c r="Z260" s="94"/>
      <c r="AA260" s="94"/>
      <c r="AB260" s="94"/>
      <c r="AC260" s="94"/>
    </row>
    <row r="261" spans="1:29" s="118" customFormat="1" ht="18" customHeight="1" x14ac:dyDescent="0.3">
      <c r="A261" s="13"/>
      <c r="B261" s="11"/>
      <c r="C261" s="97"/>
      <c r="D261" s="21"/>
      <c r="E261" s="1108" t="e">
        <f>Datos!$E$1243</f>
        <v>#N/A</v>
      </c>
      <c r="F261" s="1108"/>
      <c r="G261" s="1108"/>
      <c r="H261" s="1108"/>
      <c r="I261" s="1108"/>
      <c r="J261" s="1108"/>
      <c r="K261" s="941"/>
      <c r="L261" s="1108" t="e">
        <f>Datos!$E$1244</f>
        <v>#N/A</v>
      </c>
      <c r="M261" s="1108"/>
      <c r="N261" s="1108"/>
      <c r="O261" s="1108"/>
      <c r="P261" s="1108"/>
      <c r="Q261" s="160"/>
      <c r="S261" s="94"/>
      <c r="T261" s="142"/>
      <c r="U261" s="94"/>
      <c r="V261" s="94"/>
      <c r="W261" s="94"/>
      <c r="X261" s="94"/>
      <c r="Y261" s="94"/>
      <c r="Z261" s="94"/>
      <c r="AA261" s="94"/>
      <c r="AB261" s="94"/>
      <c r="AC261" s="94"/>
    </row>
    <row r="262" spans="1:29" s="118" customFormat="1" ht="9.75" customHeight="1" x14ac:dyDescent="0.3">
      <c r="A262" s="13"/>
      <c r="B262" s="11"/>
      <c r="C262" s="97"/>
      <c r="D262" s="21"/>
      <c r="E262" s="153"/>
      <c r="F262" s="153"/>
      <c r="G262" s="154"/>
      <c r="H262" s="154"/>
      <c r="I262" s="154"/>
      <c r="J262" s="153"/>
      <c r="K262" s="153"/>
      <c r="L262" s="153"/>
      <c r="M262" s="153"/>
      <c r="N262" s="154"/>
      <c r="O262" s="154"/>
      <c r="P262" s="154"/>
      <c r="Q262" s="153"/>
      <c r="S262" s="94"/>
      <c r="T262" s="142"/>
      <c r="U262" s="94"/>
      <c r="V262" s="94"/>
      <c r="W262" s="94"/>
      <c r="X262" s="94"/>
      <c r="Y262" s="94"/>
      <c r="Z262" s="94"/>
      <c r="AA262" s="94"/>
      <c r="AB262" s="94"/>
      <c r="AC262" s="94"/>
    </row>
    <row r="263" spans="1:29" ht="18" customHeight="1" x14ac:dyDescent="0.3">
      <c r="C263" s="12"/>
      <c r="D263" s="94"/>
      <c r="E263" s="1107" t="s">
        <v>1168</v>
      </c>
      <c r="F263" s="1106" t="s">
        <v>1012</v>
      </c>
      <c r="G263" s="1106"/>
      <c r="H263" s="942">
        <f>DSUM(Datos!$C$103:$O$125,"emisiones",'9. Informe final. Resultados'!E260:J261)/1000</f>
        <v>0</v>
      </c>
      <c r="I263" s="943" t="s">
        <v>1010</v>
      </c>
      <c r="J263" s="153"/>
      <c r="K263" s="153"/>
      <c r="L263" s="1107" t="s">
        <v>1168</v>
      </c>
      <c r="M263" s="1106" t="s">
        <v>1012</v>
      </c>
      <c r="N263" s="1106"/>
      <c r="O263" s="942">
        <f>DSUM(Datos!$C$103:$O$125,"emisiones",'9. Informe final. Resultados'!L260:P261)/1000</f>
        <v>0</v>
      </c>
      <c r="P263" s="943" t="s">
        <v>1010</v>
      </c>
      <c r="Q263" s="153"/>
      <c r="R263" s="118"/>
      <c r="T263" s="142"/>
    </row>
    <row r="264" spans="1:29" ht="18" customHeight="1" x14ac:dyDescent="0.3">
      <c r="C264" s="12"/>
      <c r="D264" s="94"/>
      <c r="E264" s="1107"/>
      <c r="F264" s="1106" t="s">
        <v>1013</v>
      </c>
      <c r="G264" s="1106"/>
      <c r="H264" s="942">
        <f>DSUM(Datos!$D$171:$I$203,"emisiones",'9. Informe final. Resultados'!E260:J261)/1000</f>
        <v>0</v>
      </c>
      <c r="I264" s="943" t="s">
        <v>1010</v>
      </c>
      <c r="J264" s="153"/>
      <c r="K264" s="153"/>
      <c r="L264" s="1107"/>
      <c r="M264" s="1106" t="s">
        <v>1013</v>
      </c>
      <c r="N264" s="1106"/>
      <c r="O264" s="942">
        <f>DSUM(Datos!$D$171:$I$203,"emisiones",'9. Informe final. Resultados'!L260:P261)/1000</f>
        <v>0</v>
      </c>
      <c r="P264" s="943" t="s">
        <v>1010</v>
      </c>
      <c r="Q264" s="153"/>
      <c r="R264" s="118"/>
      <c r="T264" s="591"/>
    </row>
    <row r="265" spans="1:29" ht="18" customHeight="1" x14ac:dyDescent="0.3">
      <c r="C265" s="12"/>
      <c r="D265" s="94"/>
      <c r="E265" s="1107"/>
      <c r="F265" s="1106" t="s">
        <v>767</v>
      </c>
      <c r="G265" s="1106"/>
      <c r="H265" s="942">
        <f>DSUM(Datos!$C$434:$P$474,"emisiones",'9. Informe final. Resultados'!E260:J261)/1000</f>
        <v>0</v>
      </c>
      <c r="I265" s="943" t="s">
        <v>1010</v>
      </c>
      <c r="J265" s="153"/>
      <c r="K265" s="153"/>
      <c r="L265" s="1107"/>
      <c r="M265" s="1106" t="s">
        <v>767</v>
      </c>
      <c r="N265" s="1106"/>
      <c r="O265" s="942">
        <f>DSUM(Datos!$C$434:$P$474,"emisiones",'9. Informe final. Resultados'!L260:P261)/1000</f>
        <v>0</v>
      </c>
      <c r="P265" s="943" t="s">
        <v>1010</v>
      </c>
      <c r="Q265" s="153"/>
      <c r="R265" s="118"/>
      <c r="T265" s="591"/>
    </row>
    <row r="266" spans="1:29" ht="18" customHeight="1" x14ac:dyDescent="0.3">
      <c r="C266" s="12"/>
      <c r="D266" s="94"/>
      <c r="E266" s="1107"/>
      <c r="F266" s="1106" t="s">
        <v>978</v>
      </c>
      <c r="G266" s="1106"/>
      <c r="H266" s="942">
        <f>DSUM(Datos!$C$509:$P$514,"emisiones",'9. Informe final. Resultados'!E260:J261)/1000</f>
        <v>0</v>
      </c>
      <c r="I266" s="943" t="s">
        <v>1010</v>
      </c>
      <c r="J266" s="153"/>
      <c r="K266" s="153"/>
      <c r="L266" s="1107"/>
      <c r="M266" s="1106" t="s">
        <v>978</v>
      </c>
      <c r="N266" s="1106"/>
      <c r="O266" s="942">
        <f>DSUM(Datos!$C$509:$P$514,"emisiones",'9. Informe final. Resultados'!L260:P261)/1000</f>
        <v>0</v>
      </c>
      <c r="P266" s="943" t="s">
        <v>1010</v>
      </c>
      <c r="Q266" s="153"/>
      <c r="R266" s="118"/>
      <c r="T266" s="591"/>
    </row>
    <row r="267" spans="1:29" ht="18" customHeight="1" x14ac:dyDescent="0.3">
      <c r="C267" s="12"/>
      <c r="D267" s="94"/>
      <c r="E267" s="1107"/>
      <c r="F267" s="1106" t="s">
        <v>775</v>
      </c>
      <c r="G267" s="1106"/>
      <c r="H267" s="942">
        <f>DSUM(Datos!$C$600:$P$611,"emisiones",'9. Informe final. Resultados'!E260:J261)/1000</f>
        <v>0</v>
      </c>
      <c r="I267" s="943" t="s">
        <v>1010</v>
      </c>
      <c r="J267" s="153"/>
      <c r="K267" s="153"/>
      <c r="L267" s="1107"/>
      <c r="M267" s="1106" t="s">
        <v>775</v>
      </c>
      <c r="N267" s="1106"/>
      <c r="O267" s="942">
        <f>DSUM(Datos!$C$600:$P$611,"emisiones",'9. Informe final. Resultados'!L260:P261)/1000</f>
        <v>0</v>
      </c>
      <c r="P267" s="943" t="s">
        <v>1010</v>
      </c>
      <c r="Q267" s="153"/>
      <c r="R267" s="118"/>
      <c r="T267" s="591"/>
    </row>
    <row r="268" spans="1:29" ht="18" customHeight="1" x14ac:dyDescent="0.3">
      <c r="C268" s="12"/>
      <c r="D268" s="94"/>
      <c r="E268" s="1107"/>
      <c r="F268" s="1106" t="s">
        <v>994</v>
      </c>
      <c r="G268" s="1106"/>
      <c r="H268" s="942">
        <f>DSUM(Datos!$C$739:$I$769,"emisiones",'9. Informe final. Resultados'!E260:J261)/1000</f>
        <v>0</v>
      </c>
      <c r="I268" s="943" t="s">
        <v>1010</v>
      </c>
      <c r="J268" s="153"/>
      <c r="K268" s="153"/>
      <c r="L268" s="1107"/>
      <c r="M268" s="1106" t="s">
        <v>994</v>
      </c>
      <c r="N268" s="1106"/>
      <c r="O268" s="942">
        <f>DSUM(Datos!$C$739:$I$769,"emisiones",'9. Informe final. Resultados'!L260:P261)/1000</f>
        <v>0</v>
      </c>
      <c r="P268" s="943" t="s">
        <v>1010</v>
      </c>
      <c r="Q268" s="153"/>
      <c r="R268" s="118"/>
      <c r="T268" s="591"/>
    </row>
    <row r="269" spans="1:29" ht="18" customHeight="1" x14ac:dyDescent="0.3">
      <c r="C269" s="12"/>
      <c r="D269" s="94"/>
      <c r="E269" s="1107"/>
      <c r="F269" s="1106" t="s">
        <v>987</v>
      </c>
      <c r="G269" s="1106"/>
      <c r="H269" s="942">
        <f>DSUM(Datos!$C$797:$J$812,"emisiones",'9. Informe final. Resultados'!E260:J261)/1000</f>
        <v>0</v>
      </c>
      <c r="I269" s="943" t="s">
        <v>1010</v>
      </c>
      <c r="J269" s="153"/>
      <c r="K269" s="153"/>
      <c r="L269" s="1107"/>
      <c r="M269" s="1106" t="s">
        <v>987</v>
      </c>
      <c r="N269" s="1106"/>
      <c r="O269" s="942">
        <f>DSUM(Datos!$C$797:$J$812,"emisiones",'9. Informe final. Resultados'!L260:P261)/1000</f>
        <v>0</v>
      </c>
      <c r="P269" s="943" t="s">
        <v>1010</v>
      </c>
      <c r="Q269" s="153"/>
      <c r="R269" s="118"/>
      <c r="T269" s="591"/>
    </row>
    <row r="270" spans="1:29" ht="18" customHeight="1" x14ac:dyDescent="0.3">
      <c r="C270" s="12"/>
      <c r="D270" s="94"/>
      <c r="E270" s="1106" t="s">
        <v>999</v>
      </c>
      <c r="F270" s="1106"/>
      <c r="G270" s="1106"/>
      <c r="H270" s="942">
        <f>SUM(H263:H269)</f>
        <v>0</v>
      </c>
      <c r="I270" s="943" t="s">
        <v>1010</v>
      </c>
      <c r="J270" s="153"/>
      <c r="K270" s="153"/>
      <c r="L270" s="1106" t="s">
        <v>999</v>
      </c>
      <c r="M270" s="1106"/>
      <c r="N270" s="1106"/>
      <c r="O270" s="942">
        <f>SUM(O263:O269)</f>
        <v>0</v>
      </c>
      <c r="P270" s="943" t="s">
        <v>1010</v>
      </c>
      <c r="Q270" s="153"/>
      <c r="R270" s="118"/>
      <c r="T270" s="142"/>
    </row>
    <row r="271" spans="1:29" ht="6" customHeight="1" x14ac:dyDescent="0.3">
      <c r="C271" s="12"/>
      <c r="D271" s="94"/>
      <c r="E271" s="945"/>
      <c r="F271" s="946"/>
      <c r="G271" s="946"/>
      <c r="H271" s="942"/>
      <c r="I271" s="946"/>
      <c r="J271" s="153"/>
      <c r="K271" s="153"/>
      <c r="L271" s="945"/>
      <c r="M271" s="946"/>
      <c r="N271" s="946"/>
      <c r="O271" s="942"/>
      <c r="P271" s="946"/>
      <c r="Q271" s="153"/>
      <c r="R271" s="118"/>
      <c r="T271" s="142"/>
    </row>
    <row r="272" spans="1:29" ht="18" customHeight="1" x14ac:dyDescent="0.3">
      <c r="C272" s="12"/>
      <c r="D272" s="94"/>
      <c r="E272" s="1107" t="s">
        <v>1169</v>
      </c>
      <c r="F272" s="1106" t="s">
        <v>983</v>
      </c>
      <c r="G272" s="1106"/>
      <c r="H272" s="947">
        <f>DSUM(Datos!$C$843:$H$865,"emisiones",'9. Informe final. Resultados'!E260:J261)/1000</f>
        <v>0</v>
      </c>
      <c r="I272" s="948" t="str">
        <f>IF($G$13&lt;2021,"t CO₂","t CO₂e")</f>
        <v>t CO₂e</v>
      </c>
      <c r="J272" s="153"/>
      <c r="K272" s="153"/>
      <c r="L272" s="1107" t="s">
        <v>1169</v>
      </c>
      <c r="M272" s="1106" t="s">
        <v>983</v>
      </c>
      <c r="N272" s="1106"/>
      <c r="O272" s="947">
        <f>DSUM(Datos!$C$843:$H$865,"emisiones",'9. Informe final. Resultados'!L260:P261)/1000</f>
        <v>0</v>
      </c>
      <c r="P272" s="948" t="str">
        <f>IF($G$13&lt;2021,"t CO₂","t CO₂e")</f>
        <v>t CO₂e</v>
      </c>
      <c r="Q272" s="153"/>
      <c r="R272" s="118"/>
      <c r="T272" s="142"/>
    </row>
    <row r="273" spans="1:29" ht="18" customHeight="1" x14ac:dyDescent="0.3">
      <c r="C273" s="12"/>
      <c r="D273" s="94"/>
      <c r="E273" s="1107"/>
      <c r="F273" s="1106" t="s">
        <v>984</v>
      </c>
      <c r="G273" s="1106"/>
      <c r="H273" s="947">
        <f>DSUM(Datos!$C$1109:$H$1119,"emisiones",'9. Informe final. Resultados'!E260:J261)/1000</f>
        <v>0</v>
      </c>
      <c r="I273" s="948" t="str">
        <f>IF($G$13&lt;2021,"t CO₂","t CO₂e")</f>
        <v>t CO₂e</v>
      </c>
      <c r="J273" s="153"/>
      <c r="K273" s="153"/>
      <c r="L273" s="1107"/>
      <c r="M273" s="1106" t="s">
        <v>984</v>
      </c>
      <c r="N273" s="1106"/>
      <c r="O273" s="947">
        <f>DSUM(Datos!$C$1109:$H$1119,"emisiones",'9. Informe final. Resultados'!L260:P261)/1000</f>
        <v>0</v>
      </c>
      <c r="P273" s="948" t="str">
        <f>IF($G$13&lt;2021,"t CO₂","t CO₂e")</f>
        <v>t CO₂e</v>
      </c>
      <c r="Q273" s="153"/>
      <c r="R273" s="118"/>
      <c r="T273" s="678"/>
    </row>
    <row r="274" spans="1:29" ht="18" customHeight="1" x14ac:dyDescent="0.3">
      <c r="C274" s="12"/>
      <c r="D274" s="94"/>
      <c r="E274" s="1107"/>
      <c r="F274" s="1106" t="s">
        <v>1139</v>
      </c>
      <c r="G274" s="1106"/>
      <c r="H274" s="947">
        <f>DSUM(Datos!$C$1133:$G$1143,"emisiones",'9. Informe final. Resultados'!E260:J261)/1000</f>
        <v>0</v>
      </c>
      <c r="I274" s="948" t="s">
        <v>1010</v>
      </c>
      <c r="J274" s="153"/>
      <c r="K274" s="153"/>
      <c r="L274" s="1107"/>
      <c r="M274" s="1106" t="s">
        <v>1139</v>
      </c>
      <c r="N274" s="1106"/>
      <c r="O274" s="947">
        <f>DSUM(Datos!$C$1133:$G$1143,"emisiones",'9. Informe final. Resultados'!L260:P261)/1000</f>
        <v>0</v>
      </c>
      <c r="P274" s="948" t="s">
        <v>1010</v>
      </c>
      <c r="Q274" s="153"/>
      <c r="R274" s="118"/>
      <c r="T274" s="142"/>
    </row>
    <row r="275" spans="1:29" ht="18" customHeight="1" x14ac:dyDescent="0.3">
      <c r="C275" s="12"/>
      <c r="D275" s="94"/>
      <c r="E275" s="1106" t="s">
        <v>1140</v>
      </c>
      <c r="F275" s="1106"/>
      <c r="G275" s="1106"/>
      <c r="H275" s="949">
        <f>SUM(H272:H274)</f>
        <v>0</v>
      </c>
      <c r="I275" s="948" t="str">
        <f t="shared" ref="I275" si="20">IF($G$13&lt;2021,"t CO₂","t CO₂e")</f>
        <v>t CO₂e</v>
      </c>
      <c r="J275" s="153"/>
      <c r="K275" s="153"/>
      <c r="L275" s="1106" t="s">
        <v>1140</v>
      </c>
      <c r="M275" s="1106"/>
      <c r="N275" s="1106"/>
      <c r="O275" s="949">
        <f>SUM(O272:O274)</f>
        <v>0</v>
      </c>
      <c r="P275" s="948" t="str">
        <f t="shared" ref="P275" si="21">IF($G$13&lt;2021,"t CO₂","t CO₂e")</f>
        <v>t CO₂e</v>
      </c>
      <c r="Q275" s="153"/>
      <c r="R275" s="118"/>
      <c r="T275" s="142"/>
    </row>
    <row r="276" spans="1:29" ht="5.25" customHeight="1" x14ac:dyDescent="0.3">
      <c r="C276" s="12"/>
      <c r="D276" s="94"/>
      <c r="E276" s="945"/>
      <c r="F276" s="945"/>
      <c r="G276" s="945"/>
      <c r="H276" s="944"/>
      <c r="I276" s="945"/>
      <c r="J276" s="153"/>
      <c r="K276" s="153"/>
      <c r="L276" s="945"/>
      <c r="M276" s="945"/>
      <c r="N276" s="945"/>
      <c r="O276" s="944"/>
      <c r="P276" s="945"/>
      <c r="Q276" s="153"/>
      <c r="R276" s="118"/>
      <c r="T276" s="142"/>
    </row>
    <row r="277" spans="1:29" ht="18" customHeight="1" x14ac:dyDescent="0.3">
      <c r="C277" s="12"/>
      <c r="D277" s="94"/>
      <c r="E277" s="945" t="s">
        <v>566</v>
      </c>
      <c r="F277" s="1106"/>
      <c r="G277" s="1106"/>
      <c r="H277" s="944">
        <f>IF(ISNUMBER(SUM(H270+H275)),SUM(SUM(H275+H270)),"")</f>
        <v>0</v>
      </c>
      <c r="I277" s="950" t="s">
        <v>1010</v>
      </c>
      <c r="J277" s="153"/>
      <c r="K277" s="153"/>
      <c r="L277" s="945" t="s">
        <v>566</v>
      </c>
      <c r="M277" s="1106"/>
      <c r="N277" s="1106"/>
      <c r="O277" s="944">
        <f>IF(ISNUMBER(SUM(O270+O275)),SUM(SUM(O275+O270)),"")</f>
        <v>0</v>
      </c>
      <c r="P277" s="951" t="s">
        <v>1010</v>
      </c>
      <c r="Q277" s="153"/>
      <c r="R277" s="118"/>
      <c r="T277" s="142"/>
    </row>
    <row r="278" spans="1:29" s="118" customFormat="1" x14ac:dyDescent="0.3">
      <c r="A278" s="13"/>
      <c r="B278" s="11"/>
      <c r="C278" s="12"/>
      <c r="D278" s="94"/>
      <c r="E278" s="153"/>
      <c r="F278" s="153"/>
      <c r="G278" s="154"/>
      <c r="H278" s="154"/>
      <c r="I278" s="154"/>
      <c r="J278" s="154"/>
      <c r="K278" s="153"/>
      <c r="L278" s="153"/>
      <c r="M278" s="153"/>
      <c r="N278" s="153"/>
      <c r="O278" s="153"/>
      <c r="P278" s="153"/>
      <c r="Q278" s="94"/>
      <c r="R278" s="94"/>
      <c r="S278" s="94"/>
      <c r="T278" s="94"/>
      <c r="U278" s="94"/>
      <c r="V278" s="94"/>
      <c r="W278" s="94"/>
      <c r="X278" s="94"/>
      <c r="Y278" s="94"/>
      <c r="Z278" s="94"/>
      <c r="AA278" s="94"/>
      <c r="AB278" s="94"/>
      <c r="AC278" s="94"/>
    </row>
    <row r="279" spans="1:29" s="118" customFormat="1" x14ac:dyDescent="0.3">
      <c r="A279" s="13"/>
      <c r="B279" s="11"/>
      <c r="C279" s="12"/>
      <c r="D279" s="94"/>
      <c r="E279" s="237"/>
      <c r="F279" s="237"/>
      <c r="G279" s="238"/>
      <c r="H279" s="238"/>
      <c r="I279" s="238"/>
      <c r="J279" s="238"/>
      <c r="K279" s="237"/>
      <c r="L279" s="237"/>
      <c r="M279" s="237"/>
      <c r="N279" s="237"/>
      <c r="O279" s="237"/>
      <c r="P279" s="237"/>
      <c r="Q279" s="94"/>
      <c r="R279" s="94"/>
      <c r="S279" s="94"/>
      <c r="T279" s="94"/>
      <c r="U279" s="94"/>
      <c r="V279" s="94"/>
      <c r="W279" s="94"/>
      <c r="X279" s="94"/>
      <c r="Y279" s="94"/>
      <c r="Z279" s="94"/>
      <c r="AA279" s="94"/>
      <c r="AB279" s="94"/>
      <c r="AC279" s="94"/>
    </row>
    <row r="280" spans="1:29" s="118" customFormat="1" x14ac:dyDescent="0.3">
      <c r="A280" s="13"/>
      <c r="B280" s="11"/>
      <c r="C280" s="12"/>
      <c r="D280" s="94"/>
      <c r="E280" s="237"/>
      <c r="F280" s="237"/>
      <c r="G280" s="238"/>
      <c r="H280" s="238"/>
      <c r="I280" s="238"/>
      <c r="J280" s="238"/>
      <c r="K280" s="237"/>
      <c r="L280" s="237"/>
      <c r="M280" s="237"/>
      <c r="N280" s="237"/>
      <c r="O280" s="237"/>
      <c r="P280" s="237"/>
      <c r="Q280" s="94"/>
      <c r="R280" s="94"/>
      <c r="S280" s="94"/>
      <c r="T280" s="94"/>
      <c r="U280" s="94"/>
      <c r="V280" s="94"/>
      <c r="W280" s="94"/>
      <c r="X280" s="94"/>
      <c r="Y280" s="94"/>
      <c r="Z280" s="94"/>
      <c r="AA280" s="94"/>
      <c r="AB280" s="94"/>
      <c r="AC280" s="94"/>
    </row>
    <row r="281" spans="1:29" s="118" customFormat="1" x14ac:dyDescent="0.3">
      <c r="A281" s="13"/>
      <c r="B281" s="11"/>
      <c r="C281" s="12"/>
      <c r="D281" s="94"/>
      <c r="E281" s="237"/>
      <c r="F281" s="237"/>
      <c r="G281" s="238"/>
      <c r="H281" s="238"/>
      <c r="I281" s="238"/>
      <c r="J281" s="238"/>
      <c r="K281" s="237"/>
      <c r="L281" s="237"/>
      <c r="M281" s="237"/>
      <c r="N281" s="237"/>
      <c r="O281" s="237"/>
      <c r="P281" s="237"/>
      <c r="Q281" s="94"/>
      <c r="R281" s="94"/>
      <c r="S281" s="94"/>
      <c r="T281" s="94"/>
      <c r="U281" s="94"/>
      <c r="V281" s="94"/>
      <c r="W281" s="94"/>
      <c r="X281" s="94"/>
      <c r="Y281" s="94"/>
      <c r="Z281" s="94"/>
      <c r="AA281" s="94"/>
      <c r="AB281" s="94"/>
      <c r="AC281" s="94"/>
    </row>
    <row r="282" spans="1:29" s="118" customFormat="1" x14ac:dyDescent="0.3">
      <c r="A282" s="13"/>
      <c r="B282" s="11"/>
      <c r="C282" s="12"/>
      <c r="D282" s="94"/>
      <c r="E282" s="237"/>
      <c r="F282" s="237"/>
      <c r="G282" s="238"/>
      <c r="H282" s="238"/>
      <c r="I282" s="238"/>
      <c r="J282" s="238"/>
      <c r="K282" s="237"/>
      <c r="L282" s="237"/>
      <c r="M282" s="237"/>
      <c r="N282" s="237"/>
      <c r="O282" s="237"/>
      <c r="P282" s="237"/>
      <c r="Q282" s="94"/>
      <c r="R282" s="94"/>
      <c r="S282" s="94"/>
      <c r="T282" s="94"/>
      <c r="U282" s="94"/>
      <c r="V282" s="94"/>
      <c r="W282" s="94"/>
      <c r="X282" s="94"/>
      <c r="Y282" s="94"/>
      <c r="Z282" s="94"/>
      <c r="AA282" s="94"/>
      <c r="AB282" s="94"/>
      <c r="AC282" s="94"/>
    </row>
    <row r="283" spans="1:29" s="118" customFormat="1" x14ac:dyDescent="0.3">
      <c r="A283" s="13"/>
      <c r="B283" s="11"/>
      <c r="C283" s="12"/>
      <c r="D283" s="94"/>
      <c r="E283" s="237"/>
      <c r="F283" s="237"/>
      <c r="G283" s="238"/>
      <c r="H283" s="238"/>
      <c r="I283" s="238"/>
      <c r="J283" s="238"/>
      <c r="K283" s="237"/>
      <c r="L283" s="237"/>
      <c r="M283" s="237"/>
      <c r="N283" s="237"/>
      <c r="O283" s="237"/>
      <c r="P283" s="237"/>
      <c r="Q283" s="94"/>
      <c r="R283" s="94"/>
      <c r="S283" s="94"/>
      <c r="T283" s="94"/>
      <c r="U283" s="94"/>
      <c r="V283" s="94"/>
      <c r="W283" s="94"/>
      <c r="X283" s="94"/>
      <c r="Y283" s="94"/>
      <c r="Z283" s="94"/>
      <c r="AA283" s="94"/>
      <c r="AB283" s="94"/>
      <c r="AC283" s="94"/>
    </row>
    <row r="284" spans="1:29" s="118" customFormat="1" x14ac:dyDescent="0.3">
      <c r="A284" s="13"/>
      <c r="B284" s="11"/>
      <c r="C284" s="12"/>
      <c r="D284" s="94"/>
      <c r="E284" s="237"/>
      <c r="F284" s="237"/>
      <c r="G284" s="238"/>
      <c r="H284" s="238"/>
      <c r="I284" s="238"/>
      <c r="J284" s="238"/>
      <c r="K284" s="237"/>
      <c r="L284" s="237"/>
      <c r="M284" s="237"/>
      <c r="N284" s="237"/>
      <c r="O284" s="237"/>
      <c r="P284" s="237"/>
      <c r="Q284" s="94"/>
      <c r="R284" s="94"/>
      <c r="S284" s="94"/>
      <c r="T284" s="94"/>
      <c r="U284" s="94"/>
      <c r="V284" s="94"/>
      <c r="W284" s="94"/>
      <c r="X284" s="94"/>
      <c r="Y284" s="94"/>
      <c r="Z284" s="94"/>
      <c r="AA284" s="94"/>
      <c r="AB284" s="94"/>
      <c r="AC284" s="94"/>
    </row>
    <row r="285" spans="1:29" s="118" customFormat="1" x14ac:dyDescent="0.3">
      <c r="A285" s="13"/>
      <c r="B285" s="11"/>
      <c r="C285" s="12"/>
      <c r="D285" s="94"/>
      <c r="E285" s="237"/>
      <c r="F285" s="237"/>
      <c r="G285" s="238"/>
      <c r="H285" s="238"/>
      <c r="I285" s="238"/>
      <c r="J285" s="238"/>
      <c r="K285" s="237"/>
      <c r="L285" s="237"/>
      <c r="M285" s="237"/>
      <c r="N285" s="237"/>
      <c r="O285" s="237"/>
      <c r="P285" s="237"/>
      <c r="Q285" s="94"/>
      <c r="R285" s="94"/>
      <c r="S285" s="94"/>
      <c r="T285" s="94"/>
      <c r="U285" s="94"/>
      <c r="V285" s="94"/>
      <c r="W285" s="94"/>
      <c r="X285" s="94"/>
      <c r="Y285" s="94"/>
      <c r="Z285" s="94"/>
      <c r="AA285" s="94"/>
      <c r="AB285" s="94"/>
      <c r="AC285" s="94"/>
    </row>
    <row r="286" spans="1:29" s="118" customFormat="1" x14ac:dyDescent="0.3">
      <c r="A286" s="13"/>
      <c r="B286" s="11"/>
      <c r="C286" s="12"/>
      <c r="D286" s="94"/>
      <c r="E286" s="237"/>
      <c r="F286" s="237"/>
      <c r="G286" s="238"/>
      <c r="H286" s="238"/>
      <c r="I286" s="238"/>
      <c r="J286" s="238"/>
      <c r="K286" s="237"/>
      <c r="L286" s="237"/>
      <c r="M286" s="237"/>
      <c r="N286" s="237"/>
      <c r="O286" s="237"/>
      <c r="P286" s="237"/>
      <c r="Q286" s="94"/>
      <c r="R286" s="94"/>
      <c r="S286" s="94"/>
      <c r="T286" s="94"/>
      <c r="U286" s="94"/>
      <c r="V286" s="94"/>
      <c r="W286" s="94"/>
      <c r="X286" s="94"/>
      <c r="Y286" s="94"/>
      <c r="Z286" s="94"/>
      <c r="AA286" s="94"/>
      <c r="AB286" s="94"/>
      <c r="AC286" s="94"/>
    </row>
    <row r="287" spans="1:29" s="118" customFormat="1" x14ac:dyDescent="0.3">
      <c r="A287" s="13"/>
      <c r="B287" s="11"/>
      <c r="C287" s="12"/>
      <c r="D287" s="94"/>
      <c r="E287" s="237"/>
      <c r="F287" s="237"/>
      <c r="G287" s="238"/>
      <c r="H287" s="238"/>
      <c r="I287" s="238"/>
      <c r="J287" s="238"/>
      <c r="K287" s="237"/>
      <c r="L287" s="237"/>
      <c r="M287" s="237"/>
      <c r="N287" s="237"/>
      <c r="O287" s="237"/>
      <c r="P287" s="237"/>
      <c r="Q287" s="94"/>
      <c r="R287" s="94"/>
      <c r="S287" s="94"/>
      <c r="T287" s="94"/>
      <c r="U287" s="94"/>
      <c r="V287" s="94"/>
      <c r="W287" s="94"/>
      <c r="X287" s="94"/>
      <c r="Y287" s="94"/>
      <c r="Z287" s="94"/>
      <c r="AA287" s="94"/>
      <c r="AB287" s="94"/>
      <c r="AC287" s="94"/>
    </row>
    <row r="288" spans="1:29" s="118" customFormat="1" x14ac:dyDescent="0.3">
      <c r="A288" s="13"/>
      <c r="B288" s="11"/>
      <c r="C288" s="12"/>
      <c r="D288" s="94"/>
      <c r="E288" s="237"/>
      <c r="F288" s="237"/>
      <c r="G288" s="238"/>
      <c r="H288" s="238"/>
      <c r="I288" s="238"/>
      <c r="J288" s="238"/>
      <c r="K288" s="237"/>
      <c r="L288" s="237"/>
      <c r="M288" s="237"/>
      <c r="N288" s="237"/>
      <c r="O288" s="237"/>
      <c r="P288" s="237"/>
      <c r="Q288" s="94"/>
      <c r="R288" s="94"/>
      <c r="S288" s="94"/>
      <c r="T288" s="94"/>
      <c r="U288" s="94"/>
      <c r="V288" s="94"/>
      <c r="W288" s="94"/>
      <c r="X288" s="94"/>
      <c r="Y288" s="94"/>
      <c r="Z288" s="94"/>
      <c r="AA288" s="94"/>
      <c r="AB288" s="94"/>
      <c r="AC288" s="94"/>
    </row>
    <row r="289" spans="1:29" s="118" customFormat="1" x14ac:dyDescent="0.3">
      <c r="A289" s="13"/>
      <c r="B289" s="11"/>
      <c r="C289" s="12"/>
      <c r="D289" s="94"/>
      <c r="E289" s="237"/>
      <c r="F289" s="237"/>
      <c r="G289" s="238"/>
      <c r="H289" s="238"/>
      <c r="I289" s="238"/>
      <c r="J289" s="238"/>
      <c r="K289" s="237"/>
      <c r="L289" s="237"/>
      <c r="M289" s="237"/>
      <c r="N289" s="237"/>
      <c r="O289" s="237"/>
      <c r="P289" s="237"/>
      <c r="Q289" s="94"/>
      <c r="R289" s="94"/>
      <c r="S289" s="94"/>
      <c r="T289" s="94"/>
      <c r="U289" s="94"/>
      <c r="V289" s="94"/>
      <c r="W289" s="94"/>
      <c r="X289" s="94"/>
      <c r="Y289" s="94"/>
      <c r="Z289" s="94"/>
      <c r="AA289" s="94"/>
      <c r="AB289" s="94"/>
      <c r="AC289" s="94"/>
    </row>
    <row r="290" spans="1:29" s="118" customFormat="1" x14ac:dyDescent="0.3">
      <c r="A290" s="13"/>
      <c r="B290" s="11"/>
      <c r="C290" s="12"/>
      <c r="D290" s="94"/>
      <c r="E290" s="237"/>
      <c r="F290" s="237"/>
      <c r="G290" s="238"/>
      <c r="H290" s="238"/>
      <c r="I290" s="238"/>
      <c r="J290" s="238"/>
      <c r="K290" s="237"/>
      <c r="L290" s="237"/>
      <c r="M290" s="237"/>
      <c r="N290" s="237"/>
      <c r="O290" s="237"/>
      <c r="P290" s="237"/>
      <c r="Q290" s="94"/>
      <c r="R290" s="94"/>
      <c r="S290" s="94"/>
      <c r="T290" s="94"/>
      <c r="U290" s="94"/>
      <c r="V290" s="94"/>
      <c r="W290" s="94"/>
      <c r="X290" s="94"/>
      <c r="Y290" s="94"/>
      <c r="Z290" s="94"/>
      <c r="AA290" s="94"/>
      <c r="AB290" s="94"/>
      <c r="AC290" s="94"/>
    </row>
    <row r="291" spans="1:29" s="118" customFormat="1" x14ac:dyDescent="0.3">
      <c r="A291" s="13"/>
      <c r="B291" s="11"/>
      <c r="C291" s="12"/>
      <c r="D291" s="94"/>
      <c r="E291" s="237"/>
      <c r="F291" s="237"/>
      <c r="G291" s="238"/>
      <c r="H291" s="238"/>
      <c r="I291" s="238"/>
      <c r="J291" s="238"/>
      <c r="K291" s="237"/>
      <c r="L291" s="237"/>
      <c r="M291" s="237"/>
      <c r="N291" s="237"/>
      <c r="O291" s="237"/>
      <c r="P291" s="237"/>
      <c r="Q291" s="94"/>
      <c r="R291" s="94"/>
      <c r="S291" s="94"/>
      <c r="T291" s="94"/>
      <c r="U291" s="94"/>
      <c r="V291" s="94"/>
      <c r="W291" s="94"/>
      <c r="X291" s="94"/>
      <c r="Y291" s="94"/>
      <c r="Z291" s="94"/>
      <c r="AA291" s="94"/>
      <c r="AB291" s="94"/>
      <c r="AC291" s="94"/>
    </row>
    <row r="292" spans="1:29" s="118" customFormat="1" x14ac:dyDescent="0.3">
      <c r="A292" s="13"/>
      <c r="B292" s="11"/>
      <c r="C292" s="12"/>
      <c r="D292" s="94"/>
      <c r="E292" s="237"/>
      <c r="F292" s="237"/>
      <c r="G292" s="238"/>
      <c r="H292" s="238"/>
      <c r="I292" s="238"/>
      <c r="J292" s="238"/>
      <c r="K292" s="237"/>
      <c r="L292" s="237"/>
      <c r="M292" s="237"/>
      <c r="N292" s="237"/>
      <c r="O292" s="237"/>
      <c r="P292" s="237"/>
      <c r="Q292" s="94"/>
      <c r="R292" s="94"/>
      <c r="S292" s="94"/>
      <c r="T292" s="94"/>
      <c r="U292" s="94"/>
      <c r="V292" s="94"/>
      <c r="W292" s="94"/>
      <c r="X292" s="94"/>
      <c r="Y292" s="94"/>
      <c r="Z292" s="94"/>
      <c r="AA292" s="94"/>
      <c r="AB292" s="94"/>
      <c r="AC292" s="94"/>
    </row>
    <row r="293" spans="1:29" s="118" customFormat="1" x14ac:dyDescent="0.3">
      <c r="A293" s="13"/>
      <c r="B293" s="11"/>
      <c r="C293" s="12"/>
      <c r="D293" s="94"/>
      <c r="E293" s="237"/>
      <c r="F293" s="237"/>
      <c r="G293" s="238"/>
      <c r="H293" s="238"/>
      <c r="I293" s="238"/>
      <c r="J293" s="238"/>
      <c r="K293" s="237"/>
      <c r="L293" s="237"/>
      <c r="M293" s="237"/>
      <c r="N293" s="237"/>
      <c r="O293" s="237"/>
      <c r="P293" s="237"/>
      <c r="Q293" s="94"/>
      <c r="R293" s="94"/>
      <c r="S293" s="94"/>
      <c r="T293" s="94"/>
      <c r="U293" s="94"/>
      <c r="V293" s="94"/>
      <c r="W293" s="94"/>
      <c r="X293" s="94"/>
      <c r="Y293" s="94"/>
      <c r="Z293" s="94"/>
      <c r="AA293" s="94"/>
      <c r="AB293" s="94"/>
      <c r="AC293" s="94"/>
    </row>
    <row r="294" spans="1:29" s="118" customFormat="1" x14ac:dyDescent="0.3">
      <c r="A294" s="13"/>
      <c r="B294" s="11"/>
      <c r="C294" s="12"/>
      <c r="D294" s="94"/>
      <c r="E294" s="237"/>
      <c r="F294" s="237"/>
      <c r="G294" s="238"/>
      <c r="H294" s="238"/>
      <c r="I294" s="238"/>
      <c r="J294" s="238"/>
      <c r="K294" s="237"/>
      <c r="L294" s="237"/>
      <c r="M294" s="237"/>
      <c r="N294" s="237"/>
      <c r="O294" s="237"/>
      <c r="P294" s="237"/>
      <c r="Q294" s="94"/>
      <c r="R294" s="94"/>
      <c r="S294" s="94"/>
      <c r="T294" s="94"/>
      <c r="U294" s="94"/>
      <c r="V294" s="94"/>
      <c r="W294" s="94"/>
      <c r="X294" s="94"/>
      <c r="Y294" s="94"/>
      <c r="Z294" s="94"/>
      <c r="AA294" s="94"/>
      <c r="AB294" s="94"/>
      <c r="AC294" s="94"/>
    </row>
    <row r="295" spans="1:29" s="118" customFormat="1" x14ac:dyDescent="0.3">
      <c r="A295" s="13"/>
      <c r="B295" s="11"/>
      <c r="C295" s="12"/>
      <c r="D295" s="94"/>
      <c r="E295" s="237"/>
      <c r="F295" s="237"/>
      <c r="G295" s="238"/>
      <c r="H295" s="238"/>
      <c r="I295" s="238"/>
      <c r="J295" s="238"/>
      <c r="K295" s="237"/>
      <c r="L295" s="237"/>
      <c r="M295" s="237"/>
      <c r="N295" s="237"/>
      <c r="O295" s="237"/>
      <c r="P295" s="237"/>
      <c r="Q295" s="94"/>
      <c r="R295" s="94"/>
      <c r="S295" s="94"/>
      <c r="T295" s="94"/>
      <c r="U295" s="94"/>
      <c r="V295" s="94"/>
      <c r="W295" s="94"/>
      <c r="X295" s="94"/>
      <c r="Y295" s="94"/>
      <c r="Z295" s="94"/>
      <c r="AA295" s="94"/>
      <c r="AB295" s="94"/>
      <c r="AC295" s="94"/>
    </row>
    <row r="296" spans="1:29" s="118" customFormat="1" x14ac:dyDescent="0.3">
      <c r="A296" s="13"/>
      <c r="B296" s="11"/>
      <c r="C296" s="12"/>
      <c r="D296" s="94"/>
      <c r="E296" s="237"/>
      <c r="F296" s="237"/>
      <c r="G296" s="238"/>
      <c r="H296" s="238"/>
      <c r="I296" s="238"/>
      <c r="J296" s="238"/>
      <c r="K296" s="237"/>
      <c r="L296" s="237"/>
      <c r="M296" s="237"/>
      <c r="N296" s="237"/>
      <c r="O296" s="237"/>
      <c r="P296" s="237"/>
      <c r="Q296" s="94"/>
      <c r="R296" s="94"/>
      <c r="S296" s="94"/>
      <c r="T296" s="94"/>
      <c r="U296" s="94"/>
      <c r="V296" s="94"/>
      <c r="W296" s="94"/>
      <c r="X296" s="94"/>
      <c r="Y296" s="94"/>
      <c r="Z296" s="94"/>
      <c r="AA296" s="94"/>
      <c r="AB296" s="94"/>
      <c r="AC296" s="94"/>
    </row>
    <row r="297" spans="1:29" s="118" customFormat="1" x14ac:dyDescent="0.3">
      <c r="A297" s="13"/>
      <c r="B297" s="11"/>
      <c r="C297" s="12"/>
      <c r="D297" s="94"/>
      <c r="E297" s="237"/>
      <c r="F297" s="237"/>
      <c r="G297" s="238"/>
      <c r="H297" s="238"/>
      <c r="I297" s="238"/>
      <c r="J297" s="238"/>
      <c r="K297" s="237"/>
      <c r="L297" s="237"/>
      <c r="M297" s="237"/>
      <c r="N297" s="237"/>
      <c r="O297" s="237"/>
      <c r="P297" s="237"/>
      <c r="Q297" s="94"/>
      <c r="R297" s="94"/>
      <c r="S297" s="94"/>
      <c r="T297" s="94"/>
      <c r="U297" s="94"/>
      <c r="V297" s="94"/>
      <c r="W297" s="94"/>
      <c r="X297" s="94"/>
      <c r="Y297" s="94"/>
      <c r="Z297" s="94"/>
      <c r="AA297" s="94"/>
      <c r="AB297" s="94"/>
      <c r="AC297" s="94"/>
    </row>
    <row r="298" spans="1:29" s="118" customFormat="1" x14ac:dyDescent="0.3">
      <c r="A298" s="13"/>
      <c r="B298" s="11"/>
      <c r="C298" s="12"/>
      <c r="D298" s="94"/>
      <c r="E298" s="237"/>
      <c r="F298" s="237"/>
      <c r="G298" s="238"/>
      <c r="H298" s="238"/>
      <c r="I298" s="238"/>
      <c r="J298" s="238"/>
      <c r="K298" s="237"/>
      <c r="L298" s="237"/>
      <c r="M298" s="237"/>
      <c r="N298" s="237"/>
      <c r="O298" s="237"/>
      <c r="P298" s="237"/>
      <c r="Q298" s="94"/>
      <c r="R298" s="94"/>
      <c r="S298" s="94"/>
      <c r="T298" s="94"/>
      <c r="U298" s="94"/>
      <c r="V298" s="94"/>
      <c r="W298" s="94"/>
      <c r="X298" s="94"/>
      <c r="Y298" s="94"/>
      <c r="Z298" s="94"/>
      <c r="AA298" s="94"/>
      <c r="AB298" s="94"/>
      <c r="AC298" s="94"/>
    </row>
    <row r="299" spans="1:29" s="118" customFormat="1" x14ac:dyDescent="0.3">
      <c r="A299" s="13"/>
      <c r="B299" s="11"/>
      <c r="C299" s="12"/>
      <c r="D299" s="94"/>
      <c r="E299" s="237"/>
      <c r="F299" s="237"/>
      <c r="G299" s="238"/>
      <c r="H299" s="238"/>
      <c r="I299" s="238"/>
      <c r="J299" s="238"/>
      <c r="K299" s="237"/>
      <c r="L299" s="237"/>
      <c r="M299" s="237"/>
      <c r="N299" s="237"/>
      <c r="O299" s="237"/>
      <c r="P299" s="237"/>
      <c r="Q299" s="94"/>
      <c r="R299" s="94"/>
      <c r="S299" s="94"/>
      <c r="T299" s="94"/>
      <c r="U299" s="94"/>
      <c r="V299" s="94"/>
      <c r="W299" s="94"/>
      <c r="X299" s="94"/>
      <c r="Y299" s="94"/>
      <c r="Z299" s="94"/>
      <c r="AA299" s="94"/>
      <c r="AB299" s="94"/>
      <c r="AC299" s="94"/>
    </row>
    <row r="300" spans="1:29" s="118" customFormat="1" x14ac:dyDescent="0.3">
      <c r="A300" s="13"/>
      <c r="B300" s="11"/>
      <c r="C300" s="12"/>
      <c r="D300" s="94"/>
      <c r="E300" s="237"/>
      <c r="F300" s="237"/>
      <c r="G300" s="238"/>
      <c r="H300" s="238"/>
      <c r="I300" s="238"/>
      <c r="J300" s="238"/>
      <c r="K300" s="237"/>
      <c r="L300" s="237"/>
      <c r="M300" s="237"/>
      <c r="N300" s="237"/>
      <c r="O300" s="237"/>
      <c r="P300" s="237"/>
      <c r="Q300" s="94"/>
      <c r="R300" s="94"/>
      <c r="S300" s="94"/>
      <c r="T300" s="94"/>
      <c r="U300" s="94"/>
      <c r="V300" s="94"/>
      <c r="W300" s="94"/>
      <c r="X300" s="94"/>
      <c r="Y300" s="94"/>
      <c r="Z300" s="94"/>
      <c r="AA300" s="94"/>
      <c r="AB300" s="94"/>
      <c r="AC300" s="94"/>
    </row>
    <row r="301" spans="1:29" s="118" customFormat="1" x14ac:dyDescent="0.3">
      <c r="A301" s="13"/>
      <c r="B301" s="11"/>
      <c r="C301" s="12"/>
      <c r="D301" s="94"/>
      <c r="E301" s="237"/>
      <c r="F301" s="237"/>
      <c r="G301" s="238"/>
      <c r="H301" s="238"/>
      <c r="I301" s="238"/>
      <c r="J301" s="238"/>
      <c r="K301" s="237"/>
      <c r="L301" s="237"/>
      <c r="M301" s="237"/>
      <c r="N301" s="237"/>
      <c r="O301" s="237"/>
      <c r="P301" s="237"/>
      <c r="Q301" s="94"/>
      <c r="R301" s="94"/>
      <c r="S301" s="94"/>
      <c r="T301" s="94"/>
      <c r="U301" s="94"/>
      <c r="V301" s="94"/>
      <c r="W301" s="94"/>
      <c r="X301" s="94"/>
      <c r="Y301" s="94"/>
      <c r="Z301" s="94"/>
      <c r="AA301" s="94"/>
      <c r="AB301" s="94"/>
      <c r="AC301" s="94"/>
    </row>
    <row r="302" spans="1:29" s="118" customFormat="1" x14ac:dyDescent="0.3">
      <c r="A302" s="13"/>
      <c r="B302" s="11"/>
      <c r="C302" s="12"/>
      <c r="D302" s="94"/>
      <c r="E302" s="237"/>
      <c r="F302" s="237"/>
      <c r="G302" s="238"/>
      <c r="H302" s="238"/>
      <c r="I302" s="238"/>
      <c r="J302" s="238"/>
      <c r="K302" s="237"/>
      <c r="L302" s="237"/>
      <c r="M302" s="237"/>
      <c r="N302" s="237"/>
      <c r="O302" s="237"/>
      <c r="P302" s="237"/>
      <c r="Q302" s="94"/>
      <c r="R302" s="94"/>
      <c r="S302" s="94"/>
      <c r="T302" s="94"/>
      <c r="U302" s="94"/>
      <c r="V302" s="94"/>
      <c r="W302" s="94"/>
      <c r="X302" s="94"/>
      <c r="Y302" s="94"/>
      <c r="Z302" s="94"/>
      <c r="AA302" s="94"/>
      <c r="AB302" s="94"/>
      <c r="AC302" s="94"/>
    </row>
    <row r="303" spans="1:29" s="118" customFormat="1" x14ac:dyDescent="0.3">
      <c r="A303" s="13"/>
      <c r="B303" s="11"/>
      <c r="C303" s="12"/>
      <c r="D303" s="94"/>
      <c r="E303" s="237"/>
      <c r="F303" s="237"/>
      <c r="G303" s="238"/>
      <c r="H303" s="238"/>
      <c r="I303" s="238"/>
      <c r="J303" s="238"/>
      <c r="K303" s="237"/>
      <c r="L303" s="237"/>
      <c r="M303" s="237"/>
      <c r="N303" s="237"/>
      <c r="O303" s="237"/>
      <c r="P303" s="237"/>
      <c r="Q303" s="94"/>
      <c r="R303" s="94"/>
      <c r="S303" s="94"/>
      <c r="T303" s="94"/>
      <c r="U303" s="94"/>
      <c r="V303" s="94"/>
      <c r="W303" s="94"/>
      <c r="X303" s="94"/>
      <c r="Y303" s="94"/>
      <c r="Z303" s="94"/>
      <c r="AA303" s="94"/>
      <c r="AB303" s="94"/>
      <c r="AC303" s="94"/>
    </row>
    <row r="304" spans="1:29" s="118" customFormat="1" x14ac:dyDescent="0.3">
      <c r="A304" s="13"/>
      <c r="B304" s="11"/>
      <c r="C304" s="12"/>
      <c r="D304" s="94"/>
      <c r="E304" s="237"/>
      <c r="F304" s="237"/>
      <c r="G304" s="238"/>
      <c r="H304" s="238"/>
      <c r="I304" s="238"/>
      <c r="J304" s="238"/>
      <c r="K304" s="237"/>
      <c r="L304" s="237"/>
      <c r="M304" s="237"/>
      <c r="N304" s="237"/>
      <c r="O304" s="237"/>
      <c r="P304" s="237"/>
      <c r="Q304" s="94"/>
      <c r="R304" s="94"/>
      <c r="S304" s="94"/>
      <c r="T304" s="94"/>
      <c r="U304" s="94"/>
      <c r="V304" s="94"/>
      <c r="W304" s="94"/>
      <c r="X304" s="94"/>
      <c r="Y304" s="94"/>
      <c r="Z304" s="94"/>
      <c r="AA304" s="94"/>
      <c r="AB304" s="94"/>
      <c r="AC304" s="94"/>
    </row>
    <row r="305" spans="1:29" s="118" customFormat="1" x14ac:dyDescent="0.3">
      <c r="A305" s="13"/>
      <c r="B305" s="11"/>
      <c r="C305" s="12"/>
      <c r="D305" s="94"/>
      <c r="E305" s="237"/>
      <c r="F305" s="237"/>
      <c r="G305" s="238"/>
      <c r="H305" s="238"/>
      <c r="I305" s="238"/>
      <c r="J305" s="238"/>
      <c r="K305" s="237"/>
      <c r="L305" s="237"/>
      <c r="M305" s="237"/>
      <c r="N305" s="237"/>
      <c r="O305" s="237"/>
      <c r="P305" s="237"/>
      <c r="Q305" s="94"/>
      <c r="R305" s="94"/>
      <c r="S305" s="94"/>
      <c r="T305" s="94"/>
      <c r="U305" s="94"/>
      <c r="V305" s="94"/>
      <c r="W305" s="94"/>
      <c r="X305" s="94"/>
      <c r="Y305" s="94"/>
      <c r="Z305" s="94"/>
      <c r="AA305" s="94"/>
      <c r="AB305" s="94"/>
      <c r="AC305" s="94"/>
    </row>
    <row r="306" spans="1:29" s="118" customFormat="1" x14ac:dyDescent="0.3">
      <c r="A306" s="13"/>
      <c r="B306" s="11"/>
      <c r="C306" s="12"/>
      <c r="D306" s="94"/>
      <c r="E306" s="237"/>
      <c r="F306" s="237"/>
      <c r="G306" s="238"/>
      <c r="H306" s="238"/>
      <c r="I306" s="238"/>
      <c r="J306" s="238"/>
      <c r="K306" s="237"/>
      <c r="L306" s="237"/>
      <c r="M306" s="237"/>
      <c r="N306" s="237"/>
      <c r="O306" s="237"/>
      <c r="P306" s="237"/>
      <c r="Q306" s="94"/>
      <c r="R306" s="94"/>
      <c r="S306" s="94"/>
      <c r="T306" s="94"/>
      <c r="U306" s="94"/>
      <c r="V306" s="94"/>
      <c r="W306" s="94"/>
      <c r="X306" s="94"/>
      <c r="Y306" s="94"/>
      <c r="Z306" s="94"/>
      <c r="AA306" s="94"/>
      <c r="AB306" s="94"/>
      <c r="AC306" s="94"/>
    </row>
    <row r="307" spans="1:29" s="118" customFormat="1" x14ac:dyDescent="0.3">
      <c r="A307" s="13"/>
      <c r="B307" s="11"/>
      <c r="C307" s="12"/>
      <c r="D307" s="94"/>
      <c r="E307" s="237"/>
      <c r="F307" s="237"/>
      <c r="G307" s="238"/>
      <c r="H307" s="238"/>
      <c r="I307" s="238"/>
      <c r="J307" s="238"/>
      <c r="K307" s="237"/>
      <c r="L307" s="237"/>
      <c r="M307" s="237"/>
      <c r="N307" s="237"/>
      <c r="O307" s="237"/>
      <c r="P307" s="237"/>
      <c r="Q307" s="94"/>
      <c r="R307" s="94"/>
      <c r="S307" s="94"/>
      <c r="T307" s="94"/>
      <c r="U307" s="94"/>
      <c r="V307" s="94"/>
      <c r="W307" s="94"/>
      <c r="X307" s="94"/>
      <c r="Y307" s="94"/>
      <c r="Z307" s="94"/>
      <c r="AA307" s="94"/>
      <c r="AB307" s="94"/>
      <c r="AC307" s="94"/>
    </row>
    <row r="308" spans="1:29" s="118" customFormat="1" x14ac:dyDescent="0.3">
      <c r="A308" s="13"/>
      <c r="B308" s="11"/>
      <c r="C308" s="12"/>
      <c r="D308" s="94"/>
      <c r="E308" s="237"/>
      <c r="F308" s="237"/>
      <c r="G308" s="238"/>
      <c r="H308" s="238"/>
      <c r="I308" s="238"/>
      <c r="J308" s="238"/>
      <c r="K308" s="237"/>
      <c r="L308" s="237"/>
      <c r="M308" s="237"/>
      <c r="N308" s="237"/>
      <c r="O308" s="237"/>
      <c r="P308" s="237"/>
      <c r="Q308" s="94"/>
      <c r="R308" s="94"/>
      <c r="S308" s="94"/>
      <c r="T308" s="94"/>
      <c r="U308" s="94"/>
      <c r="V308" s="94"/>
      <c r="W308" s="94"/>
      <c r="X308" s="94"/>
      <c r="Y308" s="94"/>
      <c r="Z308" s="94"/>
      <c r="AA308" s="94"/>
      <c r="AB308" s="94"/>
      <c r="AC308" s="94"/>
    </row>
    <row r="309" spans="1:29" s="118" customFormat="1" x14ac:dyDescent="0.3">
      <c r="A309" s="13"/>
      <c r="B309" s="11"/>
      <c r="C309" s="12"/>
      <c r="D309" s="94"/>
      <c r="E309" s="237"/>
      <c r="F309" s="237"/>
      <c r="G309" s="238"/>
      <c r="H309" s="238"/>
      <c r="I309" s="238"/>
      <c r="J309" s="238"/>
      <c r="K309" s="237"/>
      <c r="L309" s="237"/>
      <c r="M309" s="237"/>
      <c r="N309" s="237"/>
      <c r="O309" s="237"/>
      <c r="P309" s="237"/>
      <c r="Q309" s="94"/>
      <c r="R309" s="94"/>
      <c r="S309" s="94"/>
      <c r="T309" s="94"/>
      <c r="U309" s="94"/>
      <c r="V309" s="94"/>
      <c r="W309" s="94"/>
      <c r="X309" s="94"/>
      <c r="Y309" s="94"/>
      <c r="Z309" s="94"/>
      <c r="AA309" s="94"/>
      <c r="AB309" s="94"/>
      <c r="AC309" s="94"/>
    </row>
    <row r="310" spans="1:29" s="118" customFormat="1" x14ac:dyDescent="0.3">
      <c r="A310" s="13"/>
      <c r="B310" s="11"/>
      <c r="C310" s="12"/>
      <c r="D310" s="94"/>
      <c r="E310" s="237"/>
      <c r="F310" s="237"/>
      <c r="G310" s="238"/>
      <c r="H310" s="238"/>
      <c r="I310" s="238"/>
      <c r="J310" s="238"/>
      <c r="K310" s="237"/>
      <c r="L310" s="237"/>
      <c r="M310" s="237"/>
      <c r="N310" s="237"/>
      <c r="O310" s="237"/>
      <c r="P310" s="237"/>
      <c r="Q310" s="94"/>
      <c r="R310" s="94"/>
      <c r="S310" s="94"/>
      <c r="T310" s="94"/>
      <c r="U310" s="94"/>
      <c r="V310" s="94"/>
      <c r="W310" s="94"/>
      <c r="X310" s="94"/>
      <c r="Y310" s="94"/>
      <c r="Z310" s="94"/>
      <c r="AA310" s="94"/>
      <c r="AB310" s="94"/>
      <c r="AC310" s="94"/>
    </row>
    <row r="311" spans="1:29" s="118" customFormat="1" x14ac:dyDescent="0.3">
      <c r="A311" s="13"/>
      <c r="B311" s="11"/>
      <c r="C311" s="12"/>
      <c r="D311" s="94"/>
      <c r="E311" s="237"/>
      <c r="F311" s="237"/>
      <c r="G311" s="238"/>
      <c r="H311" s="238"/>
      <c r="I311" s="238"/>
      <c r="J311" s="238"/>
      <c r="K311" s="237"/>
      <c r="L311" s="237"/>
      <c r="M311" s="237"/>
      <c r="N311" s="237"/>
      <c r="O311" s="237"/>
      <c r="P311" s="237"/>
      <c r="Q311" s="94"/>
      <c r="R311" s="94"/>
      <c r="S311" s="94"/>
      <c r="T311" s="94"/>
      <c r="U311" s="94"/>
      <c r="V311" s="94"/>
      <c r="W311" s="94"/>
      <c r="X311" s="94"/>
      <c r="Y311" s="94"/>
      <c r="Z311" s="94"/>
      <c r="AA311" s="94"/>
      <c r="AB311" s="94"/>
      <c r="AC311" s="94"/>
    </row>
    <row r="312" spans="1:29" s="118" customFormat="1" x14ac:dyDescent="0.3">
      <c r="A312" s="13"/>
      <c r="B312" s="11"/>
      <c r="C312" s="12"/>
      <c r="D312" s="12"/>
      <c r="E312" s="237"/>
      <c r="F312" s="237"/>
      <c r="G312" s="238"/>
      <c r="H312" s="238"/>
      <c r="I312" s="238"/>
      <c r="J312" s="238"/>
      <c r="K312" s="237"/>
      <c r="L312" s="237"/>
      <c r="M312" s="237"/>
      <c r="N312" s="237"/>
      <c r="O312" s="237"/>
      <c r="P312" s="237"/>
      <c r="Q312" s="94"/>
      <c r="R312" s="94"/>
      <c r="S312" s="94"/>
      <c r="T312" s="94"/>
      <c r="U312" s="94"/>
      <c r="V312" s="94"/>
      <c r="W312" s="94"/>
      <c r="X312" s="94"/>
      <c r="Y312" s="94"/>
      <c r="Z312" s="94"/>
      <c r="AA312" s="94"/>
      <c r="AB312" s="94"/>
      <c r="AC312" s="94"/>
    </row>
    <row r="313" spans="1:29" s="118" customFormat="1" x14ac:dyDescent="0.3">
      <c r="A313" s="13"/>
      <c r="B313" s="11"/>
      <c r="C313" s="12"/>
      <c r="D313" s="12"/>
      <c r="E313" s="237"/>
      <c r="F313" s="237"/>
      <c r="G313" s="238"/>
      <c r="H313" s="238"/>
      <c r="I313" s="238"/>
      <c r="J313" s="238"/>
      <c r="K313" s="237"/>
      <c r="L313" s="237"/>
      <c r="M313" s="237"/>
      <c r="N313" s="237"/>
      <c r="O313" s="237"/>
      <c r="P313" s="237"/>
      <c r="Q313" s="94"/>
      <c r="R313" s="94"/>
      <c r="S313" s="94"/>
      <c r="T313" s="94"/>
      <c r="U313" s="94"/>
      <c r="V313" s="94"/>
      <c r="W313" s="94"/>
      <c r="X313" s="94"/>
      <c r="Y313" s="94"/>
      <c r="Z313" s="94"/>
      <c r="AA313" s="94"/>
      <c r="AB313" s="94"/>
      <c r="AC313" s="94"/>
    </row>
    <row r="314" spans="1:29" s="118" customFormat="1" x14ac:dyDescent="0.3">
      <c r="A314" s="13"/>
      <c r="B314" s="11"/>
      <c r="C314" s="12"/>
      <c r="D314" s="12"/>
      <c r="E314" s="237"/>
      <c r="F314" s="237"/>
      <c r="G314" s="238"/>
      <c r="H314" s="238"/>
      <c r="I314" s="238"/>
      <c r="J314" s="238"/>
      <c r="K314" s="237"/>
      <c r="L314" s="237"/>
      <c r="M314" s="237"/>
      <c r="N314" s="237"/>
      <c r="O314" s="237"/>
      <c r="P314" s="237"/>
      <c r="Q314" s="94"/>
      <c r="R314" s="94"/>
      <c r="S314" s="94"/>
      <c r="T314" s="94"/>
      <c r="U314" s="94"/>
      <c r="V314" s="94"/>
      <c r="W314" s="94"/>
      <c r="X314" s="94"/>
      <c r="Y314" s="94"/>
      <c r="Z314" s="94"/>
      <c r="AA314" s="94"/>
      <c r="AB314" s="94"/>
      <c r="AC314" s="94"/>
    </row>
    <row r="315" spans="1:29" s="118" customFormat="1" x14ac:dyDescent="0.3">
      <c r="A315" s="13"/>
      <c r="B315" s="11"/>
      <c r="C315" s="12"/>
      <c r="D315" s="12"/>
      <c r="E315" s="237"/>
      <c r="F315" s="237"/>
      <c r="G315" s="238"/>
      <c r="H315" s="238"/>
      <c r="I315" s="238"/>
      <c r="J315" s="238"/>
      <c r="K315" s="237"/>
      <c r="L315" s="237"/>
      <c r="M315" s="237"/>
      <c r="N315" s="237"/>
      <c r="O315" s="237"/>
      <c r="P315" s="237"/>
      <c r="Q315" s="94"/>
      <c r="R315" s="94"/>
      <c r="S315" s="94"/>
      <c r="T315" s="94"/>
      <c r="U315" s="94"/>
      <c r="V315" s="94"/>
      <c r="W315" s="94"/>
      <c r="X315" s="94"/>
      <c r="Y315" s="94"/>
      <c r="Z315" s="94"/>
      <c r="AA315" s="94"/>
      <c r="AB315" s="94"/>
      <c r="AC315" s="94"/>
    </row>
    <row r="316" spans="1:29" s="118" customFormat="1" x14ac:dyDescent="0.3">
      <c r="A316" s="13"/>
      <c r="B316" s="11"/>
      <c r="C316" s="12"/>
      <c r="D316" s="12"/>
      <c r="E316" s="237"/>
      <c r="F316" s="237"/>
      <c r="G316" s="238"/>
      <c r="H316" s="238"/>
      <c r="I316" s="238"/>
      <c r="J316" s="238"/>
      <c r="K316" s="237"/>
      <c r="L316" s="237"/>
      <c r="M316" s="237"/>
      <c r="N316" s="237"/>
      <c r="O316" s="237"/>
      <c r="P316" s="237"/>
      <c r="Q316" s="94"/>
      <c r="R316" s="94"/>
      <c r="S316" s="94"/>
      <c r="T316" s="94"/>
      <c r="U316" s="94"/>
      <c r="V316" s="94"/>
      <c r="W316" s="94"/>
      <c r="X316" s="94"/>
      <c r="Y316" s="94"/>
      <c r="Z316" s="94"/>
      <c r="AA316" s="94"/>
      <c r="AB316" s="94"/>
      <c r="AC316" s="94"/>
    </row>
    <row r="317" spans="1:29" s="118" customFormat="1" x14ac:dyDescent="0.3">
      <c r="A317" s="13"/>
      <c r="B317" s="11"/>
      <c r="C317" s="12"/>
      <c r="D317" s="12"/>
      <c r="E317" s="237"/>
      <c r="F317" s="237"/>
      <c r="G317" s="238"/>
      <c r="H317" s="238"/>
      <c r="I317" s="238"/>
      <c r="J317" s="238"/>
      <c r="K317" s="237"/>
      <c r="L317" s="237"/>
      <c r="M317" s="237"/>
      <c r="N317" s="237"/>
      <c r="O317" s="237"/>
      <c r="P317" s="237"/>
      <c r="Q317" s="94"/>
      <c r="R317" s="94"/>
      <c r="S317" s="94"/>
      <c r="T317" s="94"/>
      <c r="U317" s="94"/>
      <c r="V317" s="94"/>
      <c r="W317" s="94"/>
      <c r="X317" s="94"/>
      <c r="Y317" s="94"/>
      <c r="Z317" s="94"/>
      <c r="AA317" s="94"/>
      <c r="AB317" s="94"/>
      <c r="AC317" s="94"/>
    </row>
    <row r="318" spans="1:29" s="118" customFormat="1" x14ac:dyDescent="0.3">
      <c r="A318" s="13"/>
      <c r="B318" s="11"/>
      <c r="C318" s="12"/>
      <c r="D318" s="12"/>
      <c r="E318" s="237"/>
      <c r="F318" s="237"/>
      <c r="G318" s="238"/>
      <c r="H318" s="238"/>
      <c r="I318" s="238"/>
      <c r="J318" s="238"/>
      <c r="K318" s="237"/>
      <c r="L318" s="237"/>
      <c r="M318" s="237"/>
      <c r="N318" s="237"/>
      <c r="O318" s="237"/>
      <c r="P318" s="237"/>
      <c r="Q318" s="94"/>
      <c r="R318" s="94"/>
      <c r="S318" s="94"/>
      <c r="T318" s="94"/>
      <c r="U318" s="94"/>
      <c r="V318" s="94"/>
      <c r="W318" s="94"/>
      <c r="X318" s="94"/>
      <c r="Y318" s="94"/>
      <c r="Z318" s="94"/>
      <c r="AA318" s="94"/>
      <c r="AB318" s="94"/>
      <c r="AC318" s="94"/>
    </row>
    <row r="319" spans="1:29" s="118" customFormat="1" x14ac:dyDescent="0.3">
      <c r="A319" s="13"/>
      <c r="B319" s="11"/>
      <c r="C319" s="12"/>
      <c r="D319" s="12"/>
      <c r="E319" s="237"/>
      <c r="F319" s="237"/>
      <c r="G319" s="238"/>
      <c r="H319" s="238"/>
      <c r="I319" s="238"/>
      <c r="J319" s="238"/>
      <c r="K319" s="237"/>
      <c r="L319" s="237"/>
      <c r="M319" s="237"/>
      <c r="N319" s="237"/>
      <c r="O319" s="237"/>
      <c r="P319" s="237"/>
      <c r="Q319" s="94"/>
      <c r="R319" s="94"/>
      <c r="S319" s="94"/>
      <c r="T319" s="94"/>
      <c r="U319" s="94"/>
      <c r="V319" s="94"/>
      <c r="W319" s="94"/>
      <c r="X319" s="94"/>
      <c r="Y319" s="94"/>
      <c r="Z319" s="94"/>
      <c r="AA319" s="94"/>
      <c r="AB319" s="94"/>
      <c r="AC319" s="94"/>
    </row>
    <row r="320" spans="1:29" s="118" customFormat="1" x14ac:dyDescent="0.3">
      <c r="A320" s="13"/>
      <c r="B320" s="11"/>
      <c r="C320" s="12"/>
      <c r="D320" s="12"/>
      <c r="E320" s="237"/>
      <c r="F320" s="237"/>
      <c r="G320" s="238"/>
      <c r="H320" s="238"/>
      <c r="I320" s="238"/>
      <c r="J320" s="238"/>
      <c r="K320" s="237"/>
      <c r="L320" s="237"/>
      <c r="M320" s="237"/>
      <c r="N320" s="237"/>
      <c r="O320" s="237"/>
      <c r="P320" s="237"/>
      <c r="Q320" s="94"/>
      <c r="R320" s="94"/>
      <c r="S320" s="94"/>
      <c r="T320" s="94"/>
      <c r="U320" s="94"/>
      <c r="V320" s="94"/>
      <c r="W320" s="94"/>
      <c r="X320" s="94"/>
      <c r="Y320" s="94"/>
      <c r="Z320" s="94"/>
      <c r="AA320" s="94"/>
      <c r="AB320" s="94"/>
      <c r="AC320" s="94"/>
    </row>
    <row r="321" spans="1:18" x14ac:dyDescent="0.3">
      <c r="C321" s="12"/>
      <c r="D321" s="12"/>
      <c r="E321" s="237"/>
      <c r="F321" s="237"/>
      <c r="G321" s="238"/>
      <c r="H321" s="238"/>
      <c r="I321" s="238"/>
      <c r="J321" s="238"/>
      <c r="K321" s="238"/>
      <c r="L321" s="238"/>
      <c r="M321" s="237"/>
      <c r="N321" s="237"/>
      <c r="O321" s="237"/>
      <c r="P321" s="237"/>
      <c r="Q321" s="94"/>
      <c r="R321" s="94"/>
    </row>
    <row r="322" spans="1:18" x14ac:dyDescent="0.3">
      <c r="C322" s="12"/>
      <c r="D322" s="12"/>
      <c r="E322" s="237"/>
      <c r="F322" s="237"/>
      <c r="G322" s="238"/>
      <c r="H322" s="238"/>
      <c r="I322" s="238"/>
      <c r="J322" s="238"/>
      <c r="K322" s="238"/>
      <c r="L322" s="238"/>
      <c r="M322" s="237"/>
      <c r="N322" s="237"/>
      <c r="O322" s="237"/>
      <c r="P322" s="237"/>
      <c r="Q322" s="94"/>
      <c r="R322" s="94"/>
    </row>
    <row r="323" spans="1:18" x14ac:dyDescent="0.3">
      <c r="C323" s="12"/>
      <c r="D323" s="12"/>
      <c r="E323" s="237"/>
      <c r="F323" s="237"/>
      <c r="G323" s="238"/>
      <c r="H323" s="238"/>
      <c r="I323" s="238"/>
      <c r="J323" s="238"/>
      <c r="K323" s="238"/>
      <c r="L323" s="238"/>
      <c r="M323" s="237"/>
      <c r="N323" s="237"/>
      <c r="O323" s="237"/>
      <c r="P323" s="237"/>
      <c r="Q323" s="94"/>
      <c r="R323" s="94"/>
    </row>
    <row r="324" spans="1:18" s="94" customFormat="1" x14ac:dyDescent="0.3">
      <c r="A324" s="13"/>
      <c r="B324" s="11"/>
      <c r="C324" s="12"/>
      <c r="D324" s="12"/>
      <c r="E324" s="237"/>
      <c r="F324" s="237"/>
      <c r="G324" s="238"/>
      <c r="H324" s="238"/>
      <c r="I324" s="238"/>
      <c r="J324" s="238"/>
      <c r="K324" s="238"/>
      <c r="L324" s="238"/>
      <c r="M324" s="237"/>
      <c r="N324" s="237"/>
      <c r="O324" s="237"/>
      <c r="P324" s="237"/>
    </row>
    <row r="325" spans="1:18" s="94" customFormat="1" x14ac:dyDescent="0.3">
      <c r="A325" s="13"/>
      <c r="B325" s="11"/>
      <c r="C325" s="12"/>
      <c r="D325" s="12"/>
      <c r="E325" s="237"/>
      <c r="F325" s="237"/>
      <c r="G325" s="238"/>
      <c r="H325" s="238"/>
      <c r="I325" s="238"/>
      <c r="J325" s="238"/>
      <c r="K325" s="238"/>
      <c r="L325" s="238"/>
      <c r="M325" s="237"/>
      <c r="N325" s="237"/>
      <c r="O325" s="237"/>
      <c r="P325" s="237"/>
    </row>
    <row r="326" spans="1:18" s="94" customFormat="1" x14ac:dyDescent="0.3">
      <c r="A326" s="13"/>
      <c r="B326" s="11"/>
      <c r="C326" s="12"/>
      <c r="D326" s="12"/>
      <c r="E326" s="237"/>
      <c r="F326" s="237"/>
      <c r="G326" s="238"/>
      <c r="H326" s="238"/>
      <c r="I326" s="238"/>
      <c r="J326" s="238"/>
      <c r="K326" s="238"/>
      <c r="L326" s="238"/>
      <c r="M326" s="237"/>
      <c r="N326" s="237"/>
      <c r="O326" s="237"/>
      <c r="P326" s="237"/>
    </row>
    <row r="327" spans="1:18" s="94" customFormat="1" x14ac:dyDescent="0.3">
      <c r="A327" s="13"/>
      <c r="B327" s="11"/>
      <c r="C327" s="12"/>
      <c r="D327" s="12"/>
      <c r="E327" s="237"/>
      <c r="F327" s="237"/>
      <c r="G327" s="238"/>
      <c r="H327" s="238"/>
      <c r="I327" s="238"/>
      <c r="J327" s="238"/>
      <c r="K327" s="238"/>
      <c r="L327" s="238"/>
      <c r="M327" s="237"/>
      <c r="N327" s="237"/>
      <c r="O327" s="237"/>
      <c r="P327" s="237"/>
    </row>
    <row r="328" spans="1:18" s="94" customFormat="1" x14ac:dyDescent="0.3">
      <c r="A328" s="13"/>
      <c r="B328" s="11"/>
      <c r="C328" s="12"/>
      <c r="D328" s="12"/>
      <c r="E328" s="237"/>
      <c r="F328" s="237"/>
      <c r="G328" s="238"/>
      <c r="H328" s="238"/>
      <c r="I328" s="238"/>
      <c r="J328" s="238"/>
      <c r="K328" s="238"/>
      <c r="L328" s="238"/>
      <c r="M328" s="237"/>
      <c r="N328" s="237"/>
      <c r="O328" s="237"/>
      <c r="P328" s="237"/>
    </row>
    <row r="329" spans="1:18" s="94" customFormat="1" x14ac:dyDescent="0.3">
      <c r="A329" s="13"/>
      <c r="B329" s="11"/>
      <c r="C329" s="12"/>
      <c r="D329" s="12"/>
      <c r="E329" s="237"/>
      <c r="F329" s="237"/>
      <c r="G329" s="238"/>
      <c r="H329" s="238"/>
      <c r="I329" s="238"/>
      <c r="J329" s="238"/>
      <c r="K329" s="238"/>
      <c r="L329" s="238"/>
      <c r="M329" s="237"/>
      <c r="N329" s="237"/>
      <c r="O329" s="237"/>
      <c r="P329" s="237"/>
    </row>
    <row r="330" spans="1:18" s="94" customFormat="1" x14ac:dyDescent="0.3">
      <c r="A330" s="13"/>
      <c r="B330" s="11"/>
      <c r="C330" s="12"/>
      <c r="D330" s="12"/>
      <c r="E330" s="237"/>
      <c r="F330" s="237"/>
      <c r="G330" s="238"/>
      <c r="H330" s="238"/>
      <c r="I330" s="238"/>
      <c r="J330" s="238"/>
      <c r="K330" s="238"/>
      <c r="L330" s="238"/>
      <c r="M330" s="237"/>
      <c r="N330" s="237"/>
      <c r="O330" s="237"/>
      <c r="P330" s="237"/>
    </row>
    <row r="331" spans="1:18" s="94" customFormat="1" x14ac:dyDescent="0.3">
      <c r="A331" s="13"/>
      <c r="B331" s="11"/>
      <c r="C331" s="12"/>
      <c r="D331" s="12"/>
      <c r="E331" s="237"/>
      <c r="F331" s="237"/>
      <c r="G331" s="238"/>
      <c r="H331" s="238"/>
      <c r="I331" s="238"/>
      <c r="J331" s="238"/>
      <c r="K331" s="238"/>
      <c r="L331" s="238"/>
      <c r="M331" s="237"/>
      <c r="N331" s="237"/>
      <c r="O331" s="237"/>
      <c r="P331" s="237"/>
    </row>
    <row r="332" spans="1:18" s="94" customFormat="1" x14ac:dyDescent="0.3">
      <c r="A332" s="13"/>
      <c r="B332" s="11"/>
      <c r="C332" s="12"/>
      <c r="D332" s="12"/>
      <c r="E332" s="237"/>
      <c r="F332" s="237"/>
      <c r="G332" s="238"/>
      <c r="H332" s="238"/>
      <c r="I332" s="238"/>
      <c r="J332" s="238"/>
      <c r="K332" s="238"/>
      <c r="L332" s="238"/>
      <c r="M332" s="237"/>
      <c r="N332" s="237"/>
      <c r="O332" s="237"/>
      <c r="P332" s="237"/>
    </row>
    <row r="333" spans="1:18" s="94" customFormat="1" x14ac:dyDescent="0.3">
      <c r="A333" s="13"/>
      <c r="B333" s="11"/>
      <c r="C333" s="12"/>
      <c r="D333" s="12"/>
      <c r="E333" s="237"/>
      <c r="F333" s="237"/>
      <c r="G333" s="238"/>
      <c r="H333" s="238"/>
      <c r="I333" s="238"/>
      <c r="J333" s="238"/>
      <c r="K333" s="238"/>
      <c r="L333" s="238"/>
      <c r="M333" s="237"/>
      <c r="N333" s="237"/>
      <c r="O333" s="237"/>
      <c r="P333" s="237"/>
    </row>
    <row r="334" spans="1:18" s="94" customFormat="1" x14ac:dyDescent="0.3">
      <c r="A334" s="13"/>
      <c r="B334" s="11"/>
      <c r="C334" s="12"/>
      <c r="D334" s="12"/>
      <c r="E334" s="237"/>
      <c r="F334" s="237"/>
      <c r="G334" s="238"/>
      <c r="H334" s="238"/>
      <c r="I334" s="238"/>
      <c r="J334" s="238"/>
      <c r="K334" s="238"/>
      <c r="L334" s="238"/>
      <c r="M334" s="237"/>
      <c r="N334" s="237"/>
      <c r="O334" s="237"/>
      <c r="P334" s="237"/>
    </row>
    <row r="335" spans="1:18" s="94" customFormat="1" x14ac:dyDescent="0.3">
      <c r="A335" s="13"/>
      <c r="B335" s="11"/>
      <c r="C335" s="12"/>
      <c r="D335" s="12"/>
      <c r="E335" s="237"/>
      <c r="F335" s="237"/>
      <c r="G335" s="238"/>
      <c r="H335" s="238"/>
      <c r="I335" s="238"/>
      <c r="J335" s="238"/>
      <c r="K335" s="238"/>
      <c r="L335" s="238"/>
      <c r="M335" s="237"/>
      <c r="N335" s="237"/>
      <c r="O335" s="237"/>
      <c r="P335" s="237"/>
    </row>
    <row r="336" spans="1:18" s="94" customFormat="1" x14ac:dyDescent="0.3">
      <c r="A336" s="13"/>
      <c r="B336" s="11"/>
      <c r="C336" s="12"/>
      <c r="D336" s="12"/>
      <c r="E336" s="237"/>
      <c r="F336" s="237"/>
      <c r="G336" s="238"/>
      <c r="H336" s="238"/>
      <c r="I336" s="238"/>
      <c r="J336" s="238"/>
      <c r="K336" s="238"/>
      <c r="L336" s="238"/>
      <c r="M336" s="237"/>
      <c r="N336" s="237"/>
      <c r="O336" s="237"/>
      <c r="P336" s="237"/>
    </row>
    <row r="337" spans="1:16" s="94" customFormat="1" x14ac:dyDescent="0.3">
      <c r="A337" s="13"/>
      <c r="B337" s="11"/>
      <c r="C337" s="12"/>
      <c r="D337" s="12"/>
      <c r="E337" s="237"/>
      <c r="F337" s="237"/>
      <c r="G337" s="238"/>
      <c r="H337" s="238"/>
      <c r="I337" s="238"/>
      <c r="J337" s="238"/>
      <c r="K337" s="238"/>
      <c r="L337" s="238"/>
      <c r="M337" s="237"/>
      <c r="N337" s="237"/>
      <c r="O337" s="237"/>
      <c r="P337" s="237"/>
    </row>
    <row r="338" spans="1:16" s="94" customFormat="1" x14ac:dyDescent="0.3">
      <c r="A338" s="13"/>
      <c r="B338" s="11"/>
      <c r="C338" s="12"/>
      <c r="D338" s="12"/>
      <c r="E338" s="237"/>
      <c r="F338" s="237"/>
      <c r="G338" s="238"/>
      <c r="H338" s="238"/>
      <c r="I338" s="238"/>
      <c r="J338" s="238"/>
      <c r="K338" s="238"/>
      <c r="L338" s="238"/>
      <c r="M338" s="237"/>
      <c r="N338" s="237"/>
      <c r="O338" s="237"/>
      <c r="P338" s="237"/>
    </row>
    <row r="339" spans="1:16" s="94" customFormat="1" x14ac:dyDescent="0.3">
      <c r="A339" s="13"/>
      <c r="B339" s="11"/>
      <c r="C339" s="12"/>
      <c r="D339" s="12"/>
      <c r="E339" s="237"/>
      <c r="F339" s="237"/>
      <c r="G339" s="238"/>
      <c r="H339" s="238"/>
      <c r="I339" s="238"/>
      <c r="J339" s="238"/>
      <c r="K339" s="238"/>
      <c r="L339" s="238"/>
      <c r="M339" s="237"/>
      <c r="N339" s="237"/>
      <c r="O339" s="237"/>
      <c r="P339" s="237"/>
    </row>
    <row r="340" spans="1:16" s="94" customFormat="1" x14ac:dyDescent="0.3">
      <c r="A340" s="13"/>
      <c r="B340" s="11"/>
      <c r="C340" s="12"/>
      <c r="D340" s="12"/>
      <c r="E340" s="237"/>
      <c r="F340" s="237"/>
      <c r="G340" s="238"/>
      <c r="H340" s="238"/>
      <c r="I340" s="238"/>
      <c r="J340" s="238"/>
      <c r="K340" s="238"/>
      <c r="L340" s="238"/>
      <c r="M340" s="237"/>
      <c r="N340" s="237"/>
      <c r="O340" s="237"/>
      <c r="P340" s="237"/>
    </row>
    <row r="341" spans="1:16" s="94" customFormat="1" x14ac:dyDescent="0.3">
      <c r="A341" s="13"/>
      <c r="B341" s="11"/>
      <c r="C341" s="12"/>
      <c r="D341" s="12"/>
      <c r="E341" s="237"/>
      <c r="F341" s="237"/>
      <c r="G341" s="238"/>
      <c r="H341" s="238"/>
      <c r="I341" s="238"/>
      <c r="J341" s="238"/>
      <c r="K341" s="238"/>
      <c r="L341" s="238"/>
      <c r="M341" s="237"/>
      <c r="N341" s="237"/>
      <c r="O341" s="237"/>
      <c r="P341" s="237"/>
    </row>
    <row r="342" spans="1:16" s="94" customFormat="1" x14ac:dyDescent="0.3">
      <c r="A342" s="13"/>
      <c r="B342" s="11"/>
      <c r="C342" s="12"/>
      <c r="D342" s="12"/>
      <c r="E342" s="237"/>
      <c r="F342" s="237"/>
      <c r="G342" s="238"/>
      <c r="H342" s="238"/>
      <c r="I342" s="238"/>
      <c r="J342" s="238"/>
      <c r="K342" s="238"/>
      <c r="L342" s="238"/>
      <c r="M342" s="237"/>
      <c r="N342" s="237"/>
      <c r="O342" s="237"/>
      <c r="P342" s="237"/>
    </row>
    <row r="343" spans="1:16" s="94" customFormat="1" x14ac:dyDescent="0.3">
      <c r="A343" s="13"/>
      <c r="B343" s="11"/>
      <c r="C343" s="12"/>
      <c r="D343" s="12"/>
      <c r="E343" s="237"/>
      <c r="F343" s="237"/>
      <c r="G343" s="238"/>
      <c r="H343" s="238"/>
      <c r="I343" s="238"/>
      <c r="J343" s="238"/>
      <c r="K343" s="238"/>
      <c r="L343" s="238"/>
      <c r="M343" s="237"/>
      <c r="N343" s="237"/>
      <c r="O343" s="237"/>
      <c r="P343" s="237"/>
    </row>
    <row r="344" spans="1:16" s="94" customFormat="1" x14ac:dyDescent="0.3">
      <c r="A344" s="13"/>
      <c r="B344" s="11"/>
      <c r="C344" s="12"/>
      <c r="D344" s="12"/>
      <c r="E344" s="237"/>
      <c r="F344" s="237"/>
      <c r="G344" s="238"/>
      <c r="H344" s="238"/>
      <c r="I344" s="238"/>
      <c r="J344" s="238"/>
      <c r="K344" s="238"/>
      <c r="L344" s="238"/>
      <c r="M344" s="237"/>
      <c r="N344" s="237"/>
      <c r="O344" s="237"/>
      <c r="P344" s="237"/>
    </row>
    <row r="345" spans="1:16" s="94" customFormat="1" x14ac:dyDescent="0.3">
      <c r="A345" s="13"/>
      <c r="B345" s="11"/>
      <c r="C345" s="12"/>
      <c r="D345" s="12"/>
      <c r="E345" s="237"/>
      <c r="F345" s="237"/>
      <c r="G345" s="238"/>
      <c r="H345" s="238"/>
      <c r="I345" s="238"/>
      <c r="J345" s="238"/>
      <c r="K345" s="238"/>
      <c r="L345" s="238"/>
      <c r="M345" s="237"/>
      <c r="N345" s="237"/>
      <c r="O345" s="237"/>
      <c r="P345" s="237"/>
    </row>
    <row r="346" spans="1:16" s="94" customFormat="1" x14ac:dyDescent="0.3">
      <c r="A346" s="13"/>
      <c r="B346" s="11"/>
      <c r="C346" s="12"/>
      <c r="D346" s="12"/>
      <c r="E346" s="237"/>
      <c r="F346" s="237"/>
      <c r="G346" s="238"/>
      <c r="H346" s="238"/>
      <c r="I346" s="238"/>
      <c r="J346" s="238"/>
      <c r="K346" s="238"/>
      <c r="L346" s="238"/>
      <c r="M346" s="237"/>
      <c r="N346" s="237"/>
      <c r="O346" s="237"/>
      <c r="P346" s="237"/>
    </row>
    <row r="347" spans="1:16" s="94" customFormat="1" x14ac:dyDescent="0.3">
      <c r="A347" s="13"/>
      <c r="B347" s="11"/>
      <c r="C347" s="12"/>
      <c r="D347" s="12"/>
      <c r="E347" s="237"/>
      <c r="F347" s="237"/>
      <c r="G347" s="238"/>
      <c r="H347" s="238"/>
      <c r="I347" s="238"/>
      <c r="J347" s="238"/>
      <c r="K347" s="238"/>
      <c r="L347" s="238"/>
      <c r="M347" s="237"/>
      <c r="N347" s="237"/>
      <c r="O347" s="237"/>
      <c r="P347" s="237"/>
    </row>
    <row r="348" spans="1:16" s="94" customFormat="1" x14ac:dyDescent="0.3">
      <c r="A348" s="13"/>
      <c r="B348" s="11"/>
      <c r="C348" s="12"/>
      <c r="D348" s="12"/>
      <c r="E348" s="237"/>
      <c r="F348" s="237"/>
      <c r="G348" s="238"/>
      <c r="H348" s="238"/>
      <c r="I348" s="238"/>
      <c r="J348" s="238"/>
      <c r="K348" s="238"/>
      <c r="L348" s="238"/>
      <c r="M348" s="237"/>
      <c r="N348" s="237"/>
      <c r="O348" s="237"/>
      <c r="P348" s="237"/>
    </row>
    <row r="349" spans="1:16" s="94" customFormat="1" x14ac:dyDescent="0.3">
      <c r="A349" s="13"/>
      <c r="B349" s="11"/>
      <c r="C349" s="12"/>
      <c r="D349" s="12"/>
      <c r="E349" s="237"/>
      <c r="F349" s="237"/>
      <c r="G349" s="238"/>
      <c r="H349" s="238"/>
      <c r="I349" s="238"/>
      <c r="J349" s="238"/>
      <c r="K349" s="238"/>
      <c r="L349" s="238"/>
      <c r="M349" s="237"/>
      <c r="N349" s="237"/>
      <c r="O349" s="237"/>
      <c r="P349" s="237"/>
    </row>
    <row r="350" spans="1:16" s="94" customFormat="1" x14ac:dyDescent="0.3">
      <c r="A350" s="13"/>
      <c r="B350" s="11"/>
      <c r="C350" s="12"/>
      <c r="D350" s="12"/>
      <c r="E350" s="237"/>
      <c r="F350" s="237"/>
      <c r="G350" s="238"/>
      <c r="H350" s="238"/>
      <c r="I350" s="238"/>
      <c r="J350" s="238"/>
      <c r="K350" s="238"/>
      <c r="L350" s="238"/>
      <c r="M350" s="237"/>
      <c r="N350" s="237"/>
      <c r="O350" s="237"/>
      <c r="P350" s="237"/>
    </row>
    <row r="351" spans="1:16" s="94" customFormat="1" x14ac:dyDescent="0.3">
      <c r="A351" s="13"/>
      <c r="B351" s="11"/>
      <c r="C351" s="12"/>
      <c r="D351" s="12"/>
      <c r="E351" s="237"/>
      <c r="F351" s="237"/>
      <c r="G351" s="238"/>
      <c r="H351" s="238"/>
      <c r="I351" s="238"/>
      <c r="J351" s="238"/>
      <c r="K351" s="238"/>
      <c r="L351" s="238"/>
      <c r="M351" s="237"/>
      <c r="N351" s="237"/>
      <c r="O351" s="237"/>
      <c r="P351" s="237"/>
    </row>
    <row r="352" spans="1:16" s="94" customFormat="1" x14ac:dyDescent="0.3">
      <c r="A352" s="13"/>
      <c r="B352" s="11"/>
      <c r="C352" s="12"/>
      <c r="D352" s="12"/>
      <c r="E352" s="237"/>
      <c r="F352" s="237"/>
      <c r="G352" s="238"/>
      <c r="H352" s="238"/>
      <c r="I352" s="238"/>
      <c r="J352" s="238"/>
      <c r="K352" s="238"/>
      <c r="L352" s="238"/>
      <c r="M352" s="237"/>
      <c r="N352" s="237"/>
      <c r="O352" s="237"/>
      <c r="P352" s="237"/>
    </row>
    <row r="353" spans="1:16" s="94" customFormat="1" x14ac:dyDescent="0.3">
      <c r="A353" s="13"/>
      <c r="B353" s="11"/>
      <c r="C353" s="12"/>
      <c r="D353" s="12"/>
      <c r="E353" s="237"/>
      <c r="F353" s="237"/>
      <c r="G353" s="238"/>
      <c r="H353" s="238"/>
      <c r="I353" s="238"/>
      <c r="J353" s="238"/>
      <c r="K353" s="238"/>
      <c r="L353" s="238"/>
      <c r="M353" s="237"/>
      <c r="N353" s="237"/>
      <c r="O353" s="237"/>
      <c r="P353" s="237"/>
    </row>
    <row r="354" spans="1:16" s="94" customFormat="1" x14ac:dyDescent="0.3">
      <c r="A354" s="13"/>
      <c r="B354" s="11"/>
      <c r="C354" s="12"/>
      <c r="D354" s="12"/>
      <c r="E354" s="237"/>
      <c r="F354" s="237"/>
      <c r="G354" s="238"/>
      <c r="H354" s="238"/>
      <c r="I354" s="238"/>
      <c r="J354" s="238"/>
      <c r="K354" s="238"/>
      <c r="L354" s="238"/>
      <c r="M354" s="237"/>
      <c r="N354" s="237"/>
      <c r="O354" s="237"/>
      <c r="P354" s="237"/>
    </row>
    <row r="355" spans="1:16" s="94" customFormat="1" x14ac:dyDescent="0.3">
      <c r="A355" s="13"/>
      <c r="B355" s="11"/>
      <c r="C355" s="12"/>
      <c r="D355" s="12"/>
      <c r="E355" s="237"/>
      <c r="F355" s="237"/>
      <c r="G355" s="238"/>
      <c r="H355" s="238"/>
      <c r="I355" s="238"/>
      <c r="J355" s="238"/>
      <c r="K355" s="238"/>
      <c r="L355" s="238"/>
      <c r="M355" s="237"/>
      <c r="N355" s="237"/>
      <c r="O355" s="237"/>
      <c r="P355" s="237"/>
    </row>
    <row r="356" spans="1:16" s="94" customFormat="1" x14ac:dyDescent="0.3">
      <c r="A356" s="13"/>
      <c r="B356" s="11"/>
      <c r="C356" s="12"/>
      <c r="D356" s="12"/>
      <c r="E356" s="237"/>
      <c r="F356" s="237"/>
      <c r="G356" s="238"/>
      <c r="H356" s="238"/>
      <c r="I356" s="238"/>
      <c r="J356" s="238"/>
      <c r="K356" s="238"/>
      <c r="L356" s="238"/>
      <c r="M356" s="237"/>
      <c r="N356" s="237"/>
      <c r="O356" s="237"/>
      <c r="P356" s="237"/>
    </row>
    <row r="357" spans="1:16" s="94" customFormat="1" x14ac:dyDescent="0.3">
      <c r="A357" s="13"/>
      <c r="B357" s="11"/>
      <c r="C357" s="12"/>
      <c r="D357" s="12"/>
      <c r="E357" s="237"/>
      <c r="F357" s="237"/>
      <c r="G357" s="238"/>
      <c r="H357" s="238"/>
      <c r="I357" s="238"/>
      <c r="J357" s="238"/>
      <c r="K357" s="238"/>
      <c r="L357" s="238"/>
      <c r="M357" s="237"/>
      <c r="N357" s="237"/>
      <c r="O357" s="237"/>
      <c r="P357" s="237"/>
    </row>
    <row r="358" spans="1:16" s="94" customFormat="1" x14ac:dyDescent="0.3">
      <c r="A358" s="13"/>
      <c r="B358" s="11"/>
      <c r="C358" s="12"/>
      <c r="D358" s="12"/>
      <c r="E358" s="237"/>
      <c r="F358" s="237"/>
      <c r="G358" s="238"/>
      <c r="H358" s="238"/>
      <c r="I358" s="238"/>
      <c r="J358" s="238"/>
      <c r="K358" s="238"/>
      <c r="L358" s="238"/>
      <c r="M358" s="237"/>
      <c r="N358" s="237"/>
      <c r="O358" s="237"/>
      <c r="P358" s="237"/>
    </row>
    <row r="359" spans="1:16" s="94" customFormat="1" x14ac:dyDescent="0.3">
      <c r="A359" s="13"/>
      <c r="B359" s="11"/>
      <c r="C359" s="12"/>
      <c r="D359" s="12"/>
      <c r="E359" s="237"/>
      <c r="F359" s="237"/>
      <c r="G359" s="238"/>
      <c r="H359" s="238"/>
      <c r="I359" s="238"/>
      <c r="J359" s="238"/>
      <c r="K359" s="238"/>
      <c r="L359" s="238"/>
      <c r="M359" s="237"/>
      <c r="N359" s="237"/>
      <c r="O359" s="237"/>
      <c r="P359" s="237"/>
    </row>
    <row r="360" spans="1:16" s="94" customFormat="1" x14ac:dyDescent="0.3">
      <c r="A360" s="13"/>
      <c r="B360" s="11"/>
      <c r="C360" s="12"/>
      <c r="D360" s="12"/>
      <c r="E360" s="237"/>
      <c r="F360" s="237"/>
      <c r="G360" s="238"/>
      <c r="H360" s="238"/>
      <c r="I360" s="238"/>
      <c r="J360" s="238"/>
      <c r="K360" s="238"/>
      <c r="L360" s="238"/>
      <c r="M360" s="237"/>
      <c r="N360" s="237"/>
      <c r="O360" s="237"/>
      <c r="P360" s="237"/>
    </row>
    <row r="361" spans="1:16" s="94" customFormat="1" x14ac:dyDescent="0.3">
      <c r="A361" s="13"/>
      <c r="B361" s="11"/>
      <c r="C361" s="12"/>
      <c r="D361" s="12"/>
      <c r="E361" s="237"/>
      <c r="F361" s="237"/>
      <c r="G361" s="238"/>
      <c r="H361" s="238"/>
      <c r="I361" s="238"/>
      <c r="J361" s="238"/>
      <c r="K361" s="238"/>
      <c r="L361" s="238"/>
      <c r="M361" s="237"/>
      <c r="N361" s="237"/>
      <c r="O361" s="237"/>
      <c r="P361" s="237"/>
    </row>
    <row r="362" spans="1:16" s="94" customFormat="1" x14ac:dyDescent="0.3">
      <c r="A362" s="13"/>
      <c r="B362" s="11"/>
      <c r="C362" s="12"/>
      <c r="D362" s="12"/>
      <c r="E362" s="237"/>
      <c r="F362" s="237"/>
      <c r="G362" s="238"/>
      <c r="H362" s="238"/>
      <c r="I362" s="238"/>
      <c r="J362" s="238"/>
      <c r="K362" s="238"/>
      <c r="L362" s="238"/>
      <c r="M362" s="237"/>
      <c r="N362" s="237"/>
      <c r="O362" s="237"/>
      <c r="P362" s="237"/>
    </row>
    <row r="363" spans="1:16" s="94" customFormat="1" x14ac:dyDescent="0.3">
      <c r="A363" s="13"/>
      <c r="B363" s="11"/>
      <c r="C363" s="12"/>
      <c r="D363" s="12"/>
      <c r="E363" s="237"/>
      <c r="F363" s="237"/>
      <c r="G363" s="238"/>
      <c r="H363" s="238"/>
      <c r="I363" s="238"/>
      <c r="J363" s="238"/>
      <c r="K363" s="238"/>
      <c r="L363" s="238"/>
      <c r="M363" s="237"/>
      <c r="N363" s="237"/>
      <c r="O363" s="237"/>
      <c r="P363" s="237"/>
    </row>
    <row r="364" spans="1:16" s="94" customFormat="1" x14ac:dyDescent="0.3">
      <c r="A364" s="13"/>
      <c r="B364" s="11"/>
      <c r="C364" s="12"/>
      <c r="D364" s="12"/>
      <c r="E364" s="237"/>
      <c r="F364" s="237"/>
      <c r="G364" s="238"/>
      <c r="H364" s="238"/>
      <c r="I364" s="238"/>
      <c r="J364" s="238"/>
      <c r="K364" s="238"/>
      <c r="L364" s="238"/>
      <c r="M364" s="237"/>
      <c r="N364" s="237"/>
      <c r="O364" s="237"/>
      <c r="P364" s="237"/>
    </row>
    <row r="365" spans="1:16" s="94" customFormat="1" x14ac:dyDescent="0.3">
      <c r="A365" s="13"/>
      <c r="B365" s="11"/>
      <c r="C365" s="12"/>
      <c r="D365" s="12"/>
      <c r="E365" s="237"/>
      <c r="F365" s="237"/>
      <c r="G365" s="238"/>
      <c r="H365" s="238"/>
      <c r="I365" s="238"/>
      <c r="J365" s="238"/>
      <c r="K365" s="238"/>
      <c r="L365" s="238"/>
      <c r="M365" s="237"/>
      <c r="N365" s="237"/>
      <c r="O365" s="237"/>
      <c r="P365" s="237"/>
    </row>
    <row r="366" spans="1:16" s="94" customFormat="1" x14ac:dyDescent="0.3">
      <c r="A366" s="13"/>
      <c r="B366" s="11"/>
      <c r="C366" s="12"/>
      <c r="D366" s="12"/>
      <c r="E366" s="237"/>
      <c r="F366" s="237"/>
      <c r="G366" s="238"/>
      <c r="H366" s="238"/>
      <c r="I366" s="238"/>
      <c r="J366" s="238"/>
      <c r="K366" s="238"/>
      <c r="L366" s="238"/>
      <c r="M366" s="237"/>
      <c r="N366" s="237"/>
      <c r="O366" s="237"/>
      <c r="P366" s="237"/>
    </row>
    <row r="367" spans="1:16" s="94" customFormat="1" x14ac:dyDescent="0.3">
      <c r="A367" s="13"/>
      <c r="B367" s="11"/>
      <c r="C367" s="12"/>
      <c r="D367" s="12"/>
      <c r="E367" s="237"/>
      <c r="F367" s="237"/>
      <c r="G367" s="238"/>
      <c r="H367" s="238"/>
      <c r="I367" s="238"/>
      <c r="J367" s="238"/>
      <c r="K367" s="238"/>
      <c r="L367" s="238"/>
      <c r="M367" s="237"/>
      <c r="N367" s="237"/>
      <c r="O367" s="237"/>
      <c r="P367" s="237"/>
    </row>
    <row r="368" spans="1:16" s="94" customFormat="1" x14ac:dyDescent="0.3">
      <c r="A368" s="13"/>
      <c r="B368" s="11"/>
      <c r="C368" s="12"/>
      <c r="D368" s="12"/>
      <c r="E368" s="237"/>
      <c r="F368" s="237"/>
      <c r="G368" s="238"/>
      <c r="H368" s="238"/>
      <c r="I368" s="238"/>
      <c r="J368" s="238"/>
      <c r="K368" s="238"/>
      <c r="L368" s="238"/>
      <c r="M368" s="237"/>
      <c r="N368" s="237"/>
      <c r="O368" s="237"/>
      <c r="P368" s="237"/>
    </row>
    <row r="369" spans="1:16" s="94" customFormat="1" x14ac:dyDescent="0.3">
      <c r="A369" s="13"/>
      <c r="B369" s="11"/>
      <c r="C369" s="12"/>
      <c r="D369" s="12"/>
      <c r="E369" s="237"/>
      <c r="F369" s="237"/>
      <c r="G369" s="238"/>
      <c r="H369" s="238"/>
      <c r="I369" s="238"/>
      <c r="J369" s="238"/>
      <c r="K369" s="238"/>
      <c r="L369" s="238"/>
      <c r="M369" s="237"/>
      <c r="N369" s="237"/>
      <c r="O369" s="237"/>
      <c r="P369" s="237"/>
    </row>
    <row r="370" spans="1:16" s="94" customFormat="1" x14ac:dyDescent="0.3">
      <c r="A370" s="13"/>
      <c r="B370" s="11"/>
      <c r="C370" s="12"/>
      <c r="D370" s="12"/>
      <c r="E370" s="237"/>
      <c r="F370" s="237"/>
      <c r="G370" s="238"/>
      <c r="H370" s="238"/>
      <c r="I370" s="238"/>
      <c r="J370" s="238"/>
      <c r="K370" s="238"/>
      <c r="L370" s="238"/>
      <c r="M370" s="237"/>
      <c r="N370" s="237"/>
      <c r="O370" s="237"/>
      <c r="P370" s="237"/>
    </row>
    <row r="371" spans="1:16" s="94" customFormat="1" x14ac:dyDescent="0.3">
      <c r="A371" s="13"/>
      <c r="B371" s="11"/>
      <c r="C371" s="12"/>
      <c r="D371" s="12"/>
      <c r="E371" s="237"/>
      <c r="F371" s="237"/>
      <c r="G371" s="238"/>
      <c r="H371" s="238"/>
      <c r="I371" s="238"/>
      <c r="J371" s="238"/>
      <c r="K371" s="238"/>
      <c r="L371" s="238"/>
      <c r="M371" s="237"/>
      <c r="N371" s="237"/>
      <c r="O371" s="237"/>
      <c r="P371" s="237"/>
    </row>
    <row r="372" spans="1:16" s="94" customFormat="1" x14ac:dyDescent="0.3">
      <c r="A372" s="13"/>
      <c r="B372" s="11"/>
      <c r="C372" s="12"/>
      <c r="D372" s="12"/>
      <c r="E372" s="237"/>
      <c r="F372" s="237"/>
      <c r="G372" s="238"/>
      <c r="H372" s="238"/>
      <c r="I372" s="238"/>
      <c r="J372" s="238"/>
      <c r="K372" s="238"/>
      <c r="L372" s="238"/>
      <c r="M372" s="237"/>
      <c r="N372" s="237"/>
      <c r="O372" s="237"/>
      <c r="P372" s="237"/>
    </row>
    <row r="373" spans="1:16" s="94" customFormat="1" x14ac:dyDescent="0.3">
      <c r="A373" s="13"/>
      <c r="B373" s="11"/>
      <c r="C373" s="12"/>
      <c r="D373" s="12"/>
      <c r="E373" s="237"/>
      <c r="F373" s="237"/>
      <c r="G373" s="238"/>
      <c r="H373" s="238"/>
      <c r="I373" s="238"/>
      <c r="J373" s="238"/>
      <c r="K373" s="238"/>
      <c r="L373" s="238"/>
      <c r="M373" s="237"/>
      <c r="N373" s="237"/>
      <c r="O373" s="237"/>
      <c r="P373" s="237"/>
    </row>
    <row r="374" spans="1:16" s="94" customFormat="1" x14ac:dyDescent="0.3">
      <c r="A374" s="13"/>
      <c r="B374" s="11"/>
      <c r="C374" s="12"/>
      <c r="D374" s="12"/>
      <c r="E374" s="237"/>
      <c r="F374" s="237"/>
      <c r="G374" s="238"/>
      <c r="H374" s="238"/>
      <c r="I374" s="238"/>
      <c r="J374" s="238"/>
      <c r="K374" s="238"/>
      <c r="L374" s="238"/>
      <c r="M374" s="237"/>
      <c r="N374" s="237"/>
      <c r="O374" s="237"/>
      <c r="P374" s="237"/>
    </row>
    <row r="375" spans="1:16" s="94" customFormat="1" x14ac:dyDescent="0.3">
      <c r="A375" s="13"/>
      <c r="B375" s="11"/>
      <c r="C375" s="12"/>
      <c r="D375" s="12"/>
      <c r="E375" s="237"/>
      <c r="F375" s="237"/>
      <c r="G375" s="238"/>
      <c r="H375" s="238"/>
      <c r="I375" s="238"/>
      <c r="J375" s="238"/>
      <c r="K375" s="238"/>
      <c r="L375" s="238"/>
      <c r="M375" s="237"/>
      <c r="N375" s="237"/>
      <c r="O375" s="237"/>
      <c r="P375" s="237"/>
    </row>
    <row r="376" spans="1:16" s="94" customFormat="1" x14ac:dyDescent="0.3">
      <c r="A376" s="13"/>
      <c r="B376" s="11"/>
      <c r="C376" s="12"/>
      <c r="D376" s="12"/>
      <c r="E376" s="237"/>
      <c r="F376" s="237"/>
      <c r="G376" s="238"/>
      <c r="H376" s="238"/>
      <c r="I376" s="238"/>
      <c r="J376" s="238"/>
      <c r="K376" s="238"/>
      <c r="L376" s="238"/>
      <c r="M376" s="237"/>
      <c r="N376" s="237"/>
      <c r="O376" s="237"/>
      <c r="P376" s="237"/>
    </row>
    <row r="377" spans="1:16" s="94" customFormat="1" x14ac:dyDescent="0.3">
      <c r="A377" s="13"/>
      <c r="B377" s="11"/>
      <c r="C377" s="12"/>
      <c r="D377" s="12"/>
      <c r="E377" s="237"/>
      <c r="F377" s="237"/>
      <c r="G377" s="238"/>
      <c r="H377" s="238"/>
      <c r="I377" s="238"/>
      <c r="J377" s="238"/>
      <c r="K377" s="238"/>
      <c r="L377" s="238"/>
      <c r="M377" s="237"/>
      <c r="N377" s="237"/>
      <c r="O377" s="237"/>
      <c r="P377" s="237"/>
    </row>
    <row r="378" spans="1:16" s="94" customFormat="1" x14ac:dyDescent="0.3">
      <c r="A378" s="13"/>
      <c r="B378" s="11"/>
      <c r="C378" s="12"/>
      <c r="D378" s="12"/>
      <c r="E378" s="237"/>
      <c r="F378" s="237"/>
      <c r="G378" s="238"/>
      <c r="H378" s="238"/>
      <c r="I378" s="238"/>
      <c r="J378" s="238"/>
      <c r="K378" s="238"/>
      <c r="L378" s="238"/>
      <c r="M378" s="237"/>
      <c r="N378" s="237"/>
      <c r="O378" s="237"/>
      <c r="P378" s="237"/>
    </row>
    <row r="379" spans="1:16" s="94" customFormat="1" x14ac:dyDescent="0.3">
      <c r="A379" s="13"/>
      <c r="B379" s="11"/>
      <c r="C379" s="12"/>
      <c r="D379" s="12"/>
      <c r="E379" s="237"/>
      <c r="F379" s="237"/>
      <c r="G379" s="238"/>
      <c r="H379" s="238"/>
      <c r="I379" s="238"/>
      <c r="J379" s="238"/>
      <c r="K379" s="238"/>
      <c r="L379" s="238"/>
      <c r="M379" s="237"/>
      <c r="N379" s="237"/>
      <c r="O379" s="237"/>
      <c r="P379" s="237"/>
    </row>
    <row r="380" spans="1:16" s="94" customFormat="1" x14ac:dyDescent="0.3">
      <c r="A380" s="13"/>
      <c r="B380" s="11"/>
      <c r="C380" s="12"/>
      <c r="D380" s="12"/>
      <c r="E380" s="237"/>
      <c r="F380" s="237"/>
      <c r="G380" s="238"/>
      <c r="H380" s="238"/>
      <c r="I380" s="238"/>
      <c r="J380" s="238"/>
      <c r="K380" s="238"/>
      <c r="L380" s="238"/>
      <c r="M380" s="237"/>
      <c r="N380" s="237"/>
      <c r="O380" s="237"/>
      <c r="P380" s="237"/>
    </row>
    <row r="381" spans="1:16" s="94" customFormat="1" x14ac:dyDescent="0.3">
      <c r="A381" s="13"/>
      <c r="B381" s="11"/>
      <c r="C381" s="12"/>
      <c r="D381" s="12"/>
      <c r="E381" s="237"/>
      <c r="F381" s="237"/>
      <c r="G381" s="238"/>
      <c r="H381" s="238"/>
      <c r="I381" s="238"/>
      <c r="J381" s="238"/>
      <c r="K381" s="238"/>
      <c r="L381" s="238"/>
      <c r="M381" s="237"/>
      <c r="N381" s="237"/>
      <c r="O381" s="237"/>
      <c r="P381" s="237"/>
    </row>
    <row r="382" spans="1:16" s="94" customFormat="1" x14ac:dyDescent="0.3">
      <c r="A382" s="13"/>
      <c r="B382" s="11"/>
      <c r="C382" s="12"/>
      <c r="D382" s="12"/>
      <c r="E382" s="237"/>
      <c r="F382" s="237"/>
      <c r="G382" s="238"/>
      <c r="H382" s="238"/>
      <c r="I382" s="238"/>
      <c r="J382" s="238"/>
      <c r="K382" s="238"/>
      <c r="L382" s="238"/>
      <c r="M382" s="237"/>
      <c r="N382" s="237"/>
      <c r="O382" s="237"/>
      <c r="P382" s="237"/>
    </row>
    <row r="383" spans="1:16" s="94" customFormat="1" x14ac:dyDescent="0.3">
      <c r="A383" s="13"/>
      <c r="B383" s="11"/>
      <c r="C383" s="12"/>
      <c r="D383" s="12"/>
      <c r="E383" s="237"/>
      <c r="F383" s="237"/>
      <c r="G383" s="238"/>
      <c r="H383" s="238"/>
      <c r="I383" s="238"/>
      <c r="J383" s="238"/>
      <c r="K383" s="238"/>
      <c r="L383" s="238"/>
      <c r="M383" s="237"/>
      <c r="N383" s="237"/>
      <c r="O383" s="237"/>
      <c r="P383" s="237"/>
    </row>
    <row r="384" spans="1:16" s="94" customFormat="1" x14ac:dyDescent="0.3">
      <c r="A384" s="13"/>
      <c r="B384" s="11"/>
      <c r="C384" s="12"/>
      <c r="D384" s="12"/>
      <c r="E384" s="237"/>
      <c r="F384" s="237"/>
      <c r="G384" s="238"/>
      <c r="H384" s="238"/>
      <c r="I384" s="238"/>
      <c r="J384" s="238"/>
      <c r="K384" s="238"/>
      <c r="L384" s="238"/>
      <c r="M384" s="237"/>
      <c r="N384" s="237"/>
      <c r="O384" s="237"/>
      <c r="P384" s="237"/>
    </row>
    <row r="385" spans="1:18" s="94" customFormat="1" x14ac:dyDescent="0.3">
      <c r="A385" s="13"/>
      <c r="B385" s="11"/>
      <c r="C385" s="12"/>
      <c r="D385" s="12"/>
      <c r="E385" s="237"/>
      <c r="F385" s="237"/>
      <c r="G385" s="238"/>
      <c r="H385" s="238"/>
      <c r="I385" s="238"/>
      <c r="J385" s="238"/>
      <c r="K385" s="238"/>
      <c r="L385" s="238"/>
      <c r="M385" s="237"/>
      <c r="N385" s="237"/>
      <c r="O385" s="237"/>
      <c r="P385" s="237"/>
    </row>
    <row r="386" spans="1:18" s="94" customFormat="1" x14ac:dyDescent="0.3">
      <c r="A386" s="13"/>
      <c r="B386" s="11"/>
      <c r="C386" s="12"/>
      <c r="D386" s="12"/>
      <c r="E386" s="237"/>
      <c r="F386" s="237"/>
      <c r="G386" s="238"/>
      <c r="H386" s="238"/>
      <c r="I386" s="238"/>
      <c r="J386" s="238"/>
      <c r="K386" s="238"/>
      <c r="L386" s="238"/>
      <c r="M386" s="237"/>
      <c r="N386" s="237"/>
      <c r="O386" s="237"/>
      <c r="P386" s="237"/>
    </row>
    <row r="387" spans="1:18" s="94" customFormat="1" x14ac:dyDescent="0.3">
      <c r="A387" s="13"/>
      <c r="B387" s="11"/>
      <c r="C387" s="12"/>
      <c r="D387" s="12"/>
      <c r="E387" s="237"/>
      <c r="F387" s="237"/>
      <c r="G387" s="238"/>
      <c r="H387" s="238"/>
      <c r="I387" s="238"/>
      <c r="J387" s="238"/>
      <c r="K387" s="238"/>
      <c r="L387" s="238"/>
      <c r="M387" s="237"/>
      <c r="N387" s="237"/>
      <c r="O387" s="237"/>
      <c r="P387" s="237"/>
      <c r="Q387" s="12"/>
      <c r="R387" s="12"/>
    </row>
    <row r="388" spans="1:18" s="94" customFormat="1" x14ac:dyDescent="0.3">
      <c r="A388" s="13"/>
      <c r="B388" s="11"/>
      <c r="C388" s="12"/>
      <c r="D388" s="12"/>
      <c r="E388" s="237"/>
      <c r="F388" s="237"/>
      <c r="G388" s="238"/>
      <c r="H388" s="238"/>
      <c r="I388" s="238"/>
      <c r="J388" s="238"/>
      <c r="K388" s="238"/>
      <c r="L388" s="238"/>
      <c r="M388" s="237"/>
      <c r="N388" s="237"/>
      <c r="O388" s="237"/>
      <c r="P388" s="237"/>
      <c r="Q388" s="12"/>
      <c r="R388" s="12"/>
    </row>
    <row r="389" spans="1:18" s="94" customFormat="1" x14ac:dyDescent="0.3">
      <c r="A389" s="13"/>
      <c r="B389" s="11"/>
      <c r="C389" s="12"/>
      <c r="D389" s="12"/>
      <c r="E389" s="237"/>
      <c r="F389" s="237"/>
      <c r="G389" s="238"/>
      <c r="H389" s="238"/>
      <c r="I389" s="238"/>
      <c r="J389" s="238"/>
      <c r="K389" s="238"/>
      <c r="L389" s="238"/>
      <c r="M389" s="237"/>
      <c r="N389" s="237"/>
      <c r="O389" s="237"/>
      <c r="P389" s="237"/>
      <c r="Q389" s="12"/>
      <c r="R389" s="12"/>
    </row>
    <row r="390" spans="1:18" s="94" customFormat="1" x14ac:dyDescent="0.3">
      <c r="A390" s="13"/>
      <c r="B390" s="11"/>
      <c r="C390" s="12"/>
      <c r="D390" s="12"/>
      <c r="E390" s="237"/>
      <c r="F390" s="237"/>
      <c r="G390" s="238"/>
      <c r="H390" s="238"/>
      <c r="I390" s="238"/>
      <c r="J390" s="238"/>
      <c r="K390" s="238"/>
      <c r="L390" s="238"/>
      <c r="M390" s="237"/>
      <c r="N390" s="237"/>
      <c r="O390" s="237"/>
      <c r="P390" s="237"/>
      <c r="Q390" s="12"/>
      <c r="R390" s="12"/>
    </row>
    <row r="391" spans="1:18" s="94" customFormat="1" x14ac:dyDescent="0.3">
      <c r="A391" s="13"/>
      <c r="B391" s="11"/>
      <c r="C391" s="12"/>
      <c r="D391" s="12"/>
      <c r="E391" s="237"/>
      <c r="F391" s="237"/>
      <c r="G391" s="238"/>
      <c r="H391" s="238"/>
      <c r="I391" s="238"/>
      <c r="J391" s="238"/>
      <c r="K391" s="238"/>
      <c r="L391" s="238"/>
      <c r="M391" s="237"/>
      <c r="N391" s="237"/>
      <c r="O391" s="237"/>
      <c r="P391" s="237"/>
      <c r="Q391" s="12"/>
      <c r="R391" s="12"/>
    </row>
    <row r="392" spans="1:18" s="94" customFormat="1" x14ac:dyDescent="0.3">
      <c r="A392" s="13"/>
      <c r="B392" s="11"/>
      <c r="C392" s="12"/>
      <c r="D392" s="12"/>
      <c r="E392" s="237"/>
      <c r="F392" s="237"/>
      <c r="G392" s="238"/>
      <c r="H392" s="238"/>
      <c r="I392" s="238"/>
      <c r="J392" s="238"/>
      <c r="K392" s="238"/>
      <c r="L392" s="238"/>
      <c r="M392" s="237"/>
      <c r="N392" s="237"/>
      <c r="O392" s="237"/>
      <c r="P392" s="237"/>
      <c r="Q392" s="12"/>
      <c r="R392" s="12"/>
    </row>
    <row r="393" spans="1:18" s="94" customFormat="1" x14ac:dyDescent="0.3">
      <c r="A393" s="13"/>
      <c r="B393" s="11"/>
      <c r="C393" s="12"/>
      <c r="D393" s="12"/>
      <c r="E393" s="237"/>
      <c r="F393" s="237"/>
      <c r="G393" s="238"/>
      <c r="H393" s="238"/>
      <c r="I393" s="238"/>
      <c r="J393" s="238"/>
      <c r="K393" s="238"/>
      <c r="L393" s="238"/>
      <c r="M393" s="237"/>
      <c r="N393" s="237"/>
      <c r="O393" s="237"/>
      <c r="P393" s="237"/>
      <c r="Q393" s="12"/>
      <c r="R393" s="12"/>
    </row>
    <row r="394" spans="1:18" s="94" customFormat="1" x14ac:dyDescent="0.3">
      <c r="A394" s="13"/>
      <c r="B394" s="11"/>
      <c r="C394" s="12"/>
      <c r="D394" s="12"/>
      <c r="E394" s="237"/>
      <c r="F394" s="237"/>
      <c r="G394" s="238"/>
      <c r="H394" s="238"/>
      <c r="I394" s="238"/>
      <c r="J394" s="238"/>
      <c r="K394" s="238"/>
      <c r="L394" s="238"/>
      <c r="M394" s="237"/>
      <c r="N394" s="237"/>
      <c r="O394" s="237"/>
      <c r="P394" s="237"/>
      <c r="Q394" s="12"/>
      <c r="R394" s="12"/>
    </row>
    <row r="395" spans="1:18" s="94" customFormat="1" x14ac:dyDescent="0.3">
      <c r="A395" s="13"/>
      <c r="B395" s="11"/>
      <c r="C395" s="12"/>
      <c r="D395" s="12"/>
      <c r="E395" s="237"/>
      <c r="F395" s="237"/>
      <c r="G395" s="238"/>
      <c r="H395" s="238"/>
      <c r="I395" s="238"/>
      <c r="J395" s="238"/>
      <c r="K395" s="238"/>
      <c r="L395" s="238"/>
      <c r="M395" s="237"/>
      <c r="N395" s="237"/>
      <c r="O395" s="237"/>
      <c r="P395" s="237"/>
      <c r="Q395" s="12"/>
      <c r="R395" s="12"/>
    </row>
    <row r="396" spans="1:18" s="94" customFormat="1" x14ac:dyDescent="0.3">
      <c r="A396" s="13"/>
      <c r="B396" s="11"/>
      <c r="C396" s="12"/>
      <c r="D396" s="12"/>
      <c r="E396" s="237"/>
      <c r="F396" s="237"/>
      <c r="G396" s="238"/>
      <c r="H396" s="238"/>
      <c r="I396" s="238"/>
      <c r="J396" s="238"/>
      <c r="K396" s="238"/>
      <c r="L396" s="238"/>
      <c r="M396" s="237"/>
      <c r="N396" s="237"/>
      <c r="O396" s="237"/>
      <c r="P396" s="237"/>
      <c r="Q396" s="12"/>
      <c r="R396" s="12"/>
    </row>
    <row r="397" spans="1:18" s="94" customFormat="1" x14ac:dyDescent="0.3">
      <c r="A397" s="13"/>
      <c r="B397" s="11"/>
      <c r="C397" s="12"/>
      <c r="D397" s="12"/>
      <c r="E397" s="237"/>
      <c r="F397" s="237"/>
      <c r="G397" s="238"/>
      <c r="H397" s="238"/>
      <c r="I397" s="238"/>
      <c r="J397" s="238"/>
      <c r="K397" s="238"/>
      <c r="L397" s="238"/>
      <c r="M397" s="237"/>
      <c r="N397" s="237"/>
      <c r="O397" s="237"/>
      <c r="P397" s="237"/>
      <c r="Q397" s="12"/>
      <c r="R397" s="12"/>
    </row>
    <row r="398" spans="1:18" s="94" customFormat="1" x14ac:dyDescent="0.3">
      <c r="A398" s="13"/>
      <c r="B398" s="11"/>
      <c r="C398" s="12"/>
      <c r="D398" s="12"/>
      <c r="E398" s="237"/>
      <c r="F398" s="237"/>
      <c r="G398" s="238"/>
      <c r="H398" s="238"/>
      <c r="I398" s="238"/>
      <c r="J398" s="238"/>
      <c r="K398" s="238"/>
      <c r="L398" s="238"/>
      <c r="M398" s="237"/>
      <c r="N398" s="237"/>
      <c r="O398" s="237"/>
      <c r="P398" s="237"/>
      <c r="Q398" s="12"/>
      <c r="R398" s="12"/>
    </row>
    <row r="399" spans="1:18" s="94" customFormat="1" x14ac:dyDescent="0.3">
      <c r="A399" s="13"/>
      <c r="B399" s="11"/>
      <c r="C399" s="12"/>
      <c r="D399" s="12"/>
      <c r="E399" s="237"/>
      <c r="F399" s="237"/>
      <c r="G399" s="238"/>
      <c r="H399" s="238"/>
      <c r="I399" s="238"/>
      <c r="J399" s="238"/>
      <c r="K399" s="238"/>
      <c r="L399" s="238"/>
      <c r="M399" s="237"/>
      <c r="N399" s="237"/>
      <c r="O399" s="237"/>
      <c r="P399" s="237"/>
      <c r="Q399" s="12"/>
      <c r="R399" s="12"/>
    </row>
    <row r="400" spans="1:18" s="94" customFormat="1" x14ac:dyDescent="0.3">
      <c r="A400" s="13"/>
      <c r="B400" s="11"/>
      <c r="C400" s="12"/>
      <c r="D400" s="12"/>
      <c r="E400" s="237"/>
      <c r="F400" s="237"/>
      <c r="G400" s="238"/>
      <c r="H400" s="238"/>
      <c r="I400" s="238"/>
      <c r="J400" s="238"/>
      <c r="K400" s="238"/>
      <c r="L400" s="238"/>
      <c r="M400" s="237"/>
      <c r="N400" s="237"/>
      <c r="O400" s="237"/>
      <c r="P400" s="237"/>
      <c r="Q400" s="12"/>
      <c r="R400" s="12"/>
    </row>
    <row r="401" spans="1:18" s="94" customFormat="1" x14ac:dyDescent="0.3">
      <c r="A401" s="13"/>
      <c r="B401" s="11"/>
      <c r="C401" s="12"/>
      <c r="D401" s="12"/>
      <c r="E401" s="237"/>
      <c r="F401" s="237"/>
      <c r="G401" s="238"/>
      <c r="H401" s="238"/>
      <c r="I401" s="238"/>
      <c r="J401" s="238"/>
      <c r="K401" s="238"/>
      <c r="L401" s="238"/>
      <c r="M401" s="237"/>
      <c r="N401" s="237"/>
      <c r="O401" s="237"/>
      <c r="P401" s="237"/>
      <c r="Q401" s="12"/>
      <c r="R401" s="12"/>
    </row>
    <row r="402" spans="1:18" s="94" customFormat="1" x14ac:dyDescent="0.3">
      <c r="A402" s="13"/>
      <c r="B402" s="11"/>
      <c r="C402" s="12"/>
      <c r="D402" s="12"/>
      <c r="E402" s="237"/>
      <c r="F402" s="237"/>
      <c r="G402" s="238"/>
      <c r="H402" s="238"/>
      <c r="I402" s="238"/>
      <c r="J402" s="238"/>
      <c r="K402" s="238"/>
      <c r="L402" s="238"/>
      <c r="M402" s="237"/>
      <c r="N402" s="237"/>
      <c r="O402" s="237"/>
      <c r="P402" s="237"/>
      <c r="Q402" s="12"/>
      <c r="R402" s="12"/>
    </row>
    <row r="403" spans="1:18" s="94" customFormat="1" x14ac:dyDescent="0.3">
      <c r="A403" s="13"/>
      <c r="B403" s="11"/>
      <c r="C403" s="12"/>
      <c r="D403" s="12"/>
      <c r="E403" s="237"/>
      <c r="F403" s="237"/>
      <c r="G403" s="238"/>
      <c r="H403" s="238"/>
      <c r="I403" s="238"/>
      <c r="J403" s="238"/>
      <c r="K403" s="238"/>
      <c r="L403" s="238"/>
      <c r="M403" s="237"/>
      <c r="N403" s="237"/>
      <c r="O403" s="237"/>
      <c r="P403" s="237"/>
      <c r="Q403" s="12"/>
      <c r="R403" s="12"/>
    </row>
    <row r="404" spans="1:18" x14ac:dyDescent="0.3">
      <c r="C404" s="12"/>
      <c r="D404" s="12"/>
      <c r="E404" s="237"/>
      <c r="F404" s="237"/>
      <c r="G404" s="238"/>
      <c r="H404" s="238"/>
      <c r="I404" s="238"/>
      <c r="J404" s="238"/>
      <c r="K404" s="238"/>
      <c r="L404" s="238"/>
      <c r="M404" s="237"/>
      <c r="N404" s="237"/>
      <c r="O404" s="237"/>
      <c r="P404" s="237"/>
      <c r="Q404" s="12"/>
      <c r="R404" s="12"/>
    </row>
    <row r="405" spans="1:18" x14ac:dyDescent="0.3">
      <c r="C405" s="12"/>
      <c r="D405" s="12"/>
      <c r="E405" s="237"/>
      <c r="F405" s="237"/>
      <c r="G405" s="238"/>
      <c r="H405" s="238"/>
      <c r="I405" s="238"/>
      <c r="J405" s="238"/>
      <c r="K405" s="238"/>
      <c r="L405" s="238"/>
      <c r="M405" s="237"/>
      <c r="N405" s="237"/>
      <c r="O405" s="237"/>
      <c r="P405" s="237"/>
      <c r="Q405" s="12"/>
      <c r="R405" s="12"/>
    </row>
    <row r="406" spans="1:18" x14ac:dyDescent="0.3">
      <c r="C406" s="12"/>
      <c r="D406" s="12"/>
      <c r="E406" s="237"/>
      <c r="F406" s="237"/>
      <c r="G406" s="238"/>
      <c r="H406" s="238"/>
      <c r="I406" s="238"/>
      <c r="J406" s="238"/>
      <c r="K406" s="238"/>
      <c r="L406" s="238"/>
      <c r="M406" s="237"/>
      <c r="N406" s="237"/>
      <c r="O406" s="237"/>
      <c r="P406" s="237"/>
      <c r="Q406" s="12"/>
      <c r="R406" s="12"/>
    </row>
    <row r="407" spans="1:18" x14ac:dyDescent="0.3">
      <c r="C407" s="12"/>
      <c r="D407" s="12"/>
      <c r="E407" s="237"/>
      <c r="F407" s="237"/>
      <c r="G407" s="238"/>
      <c r="H407" s="238"/>
      <c r="I407" s="238"/>
      <c r="J407" s="238"/>
      <c r="K407" s="238"/>
      <c r="L407" s="238"/>
      <c r="M407" s="237"/>
      <c r="N407" s="237"/>
      <c r="O407" s="237"/>
      <c r="P407" s="237"/>
      <c r="Q407" s="12"/>
      <c r="R407" s="12"/>
    </row>
    <row r="408" spans="1:18" x14ac:dyDescent="0.3">
      <c r="C408" s="12"/>
      <c r="D408" s="12"/>
      <c r="E408" s="237"/>
      <c r="F408" s="237"/>
      <c r="G408" s="238"/>
      <c r="H408" s="238"/>
      <c r="I408" s="238"/>
      <c r="J408" s="238"/>
      <c r="K408" s="238"/>
      <c r="L408" s="238"/>
      <c r="M408" s="237"/>
      <c r="N408" s="237"/>
      <c r="O408" s="237"/>
      <c r="P408" s="237"/>
      <c r="Q408" s="12"/>
      <c r="R408" s="12"/>
    </row>
    <row r="409" spans="1:18" x14ac:dyDescent="0.3">
      <c r="C409" s="12"/>
      <c r="D409" s="12"/>
      <c r="E409" s="237"/>
      <c r="F409" s="237"/>
      <c r="G409" s="238"/>
      <c r="H409" s="238"/>
      <c r="I409" s="238"/>
      <c r="J409" s="238"/>
      <c r="K409" s="238"/>
      <c r="L409" s="238"/>
      <c r="M409" s="237"/>
      <c r="N409" s="237"/>
      <c r="O409" s="237"/>
      <c r="P409" s="237"/>
      <c r="Q409" s="12"/>
      <c r="R409" s="12"/>
    </row>
    <row r="410" spans="1:18" x14ac:dyDescent="0.3">
      <c r="C410" s="12"/>
      <c r="D410" s="12"/>
      <c r="E410" s="237"/>
      <c r="F410" s="237"/>
      <c r="G410" s="238"/>
      <c r="H410" s="238"/>
      <c r="I410" s="238"/>
      <c r="J410" s="238"/>
      <c r="K410" s="238"/>
      <c r="L410" s="238"/>
      <c r="M410" s="237"/>
      <c r="N410" s="237"/>
      <c r="O410" s="237"/>
      <c r="P410" s="237"/>
      <c r="Q410" s="12"/>
      <c r="R410" s="12"/>
    </row>
    <row r="411" spans="1:18" x14ac:dyDescent="0.3">
      <c r="C411" s="12"/>
      <c r="D411" s="12"/>
      <c r="E411" s="237"/>
      <c r="F411" s="237"/>
      <c r="G411" s="238"/>
      <c r="H411" s="238"/>
      <c r="I411" s="238"/>
      <c r="J411" s="238"/>
      <c r="K411" s="238"/>
      <c r="L411" s="238"/>
      <c r="M411" s="237"/>
      <c r="N411" s="237"/>
      <c r="O411" s="237"/>
      <c r="P411" s="237"/>
      <c r="Q411" s="12"/>
      <c r="R411" s="12"/>
    </row>
    <row r="412" spans="1:18" x14ac:dyDescent="0.3">
      <c r="C412" s="12"/>
      <c r="D412" s="12"/>
      <c r="E412" s="237"/>
      <c r="F412" s="237"/>
      <c r="G412" s="238"/>
      <c r="H412" s="238"/>
      <c r="I412" s="238"/>
      <c r="J412" s="238"/>
      <c r="K412" s="238"/>
      <c r="L412" s="238"/>
      <c r="M412" s="237"/>
      <c r="N412" s="237"/>
      <c r="O412" s="237"/>
      <c r="P412" s="237"/>
      <c r="Q412" s="12"/>
      <c r="R412" s="12"/>
    </row>
    <row r="413" spans="1:18" x14ac:dyDescent="0.3">
      <c r="C413" s="12"/>
      <c r="D413" s="12"/>
      <c r="E413" s="237"/>
      <c r="F413" s="237"/>
      <c r="G413" s="238"/>
      <c r="H413" s="238"/>
      <c r="I413" s="238"/>
      <c r="J413" s="238"/>
      <c r="K413" s="238"/>
      <c r="L413" s="238"/>
      <c r="M413" s="237"/>
      <c r="N413" s="237"/>
      <c r="O413" s="237"/>
      <c r="P413" s="237"/>
      <c r="Q413" s="12"/>
      <c r="R413" s="12"/>
    </row>
    <row r="414" spans="1:18" x14ac:dyDescent="0.3">
      <c r="C414" s="12"/>
      <c r="D414" s="12"/>
      <c r="E414" s="237"/>
      <c r="F414" s="237"/>
      <c r="G414" s="238"/>
      <c r="H414" s="238"/>
      <c r="I414" s="238"/>
      <c r="J414" s="238"/>
      <c r="K414" s="238"/>
      <c r="L414" s="238"/>
      <c r="M414" s="237"/>
      <c r="N414" s="237"/>
      <c r="O414" s="237"/>
      <c r="P414" s="237"/>
      <c r="Q414" s="12"/>
      <c r="R414" s="12"/>
    </row>
    <row r="415" spans="1:18" x14ac:dyDescent="0.3">
      <c r="C415" s="12"/>
      <c r="D415" s="12"/>
      <c r="E415" s="237"/>
      <c r="F415" s="237"/>
      <c r="G415" s="238"/>
      <c r="H415" s="238"/>
      <c r="I415" s="238"/>
      <c r="J415" s="238"/>
      <c r="K415" s="238"/>
      <c r="L415" s="238"/>
      <c r="M415" s="237"/>
      <c r="N415" s="237"/>
      <c r="O415" s="237"/>
      <c r="P415" s="237"/>
      <c r="Q415" s="12"/>
      <c r="R415" s="12"/>
    </row>
    <row r="416" spans="1:18" x14ac:dyDescent="0.3">
      <c r="C416" s="12"/>
      <c r="D416" s="12"/>
      <c r="E416" s="237"/>
      <c r="F416" s="237"/>
      <c r="G416" s="238"/>
      <c r="H416" s="238"/>
      <c r="I416" s="238"/>
      <c r="J416" s="238"/>
      <c r="K416" s="238"/>
      <c r="L416" s="238"/>
      <c r="M416" s="237"/>
      <c r="N416" s="237"/>
      <c r="O416" s="237"/>
      <c r="P416" s="237"/>
      <c r="Q416" s="12"/>
      <c r="R416" s="12"/>
    </row>
    <row r="417" spans="3:18" x14ac:dyDescent="0.3">
      <c r="C417" s="12"/>
      <c r="D417" s="12"/>
      <c r="E417" s="237"/>
      <c r="F417" s="237"/>
      <c r="G417" s="238"/>
      <c r="H417" s="238"/>
      <c r="I417" s="238"/>
      <c r="J417" s="238"/>
      <c r="K417" s="238"/>
      <c r="L417" s="238"/>
      <c r="M417" s="237"/>
      <c r="N417" s="237"/>
      <c r="O417" s="237"/>
      <c r="P417" s="237"/>
      <c r="Q417" s="12"/>
      <c r="R417" s="12"/>
    </row>
    <row r="418" spans="3:18" x14ac:dyDescent="0.3">
      <c r="C418" s="12"/>
      <c r="D418" s="12"/>
      <c r="E418" s="237"/>
      <c r="F418" s="237"/>
      <c r="G418" s="238"/>
      <c r="H418" s="238"/>
      <c r="I418" s="238"/>
      <c r="J418" s="238"/>
      <c r="K418" s="238"/>
      <c r="L418" s="238"/>
      <c r="M418" s="237"/>
      <c r="N418" s="237"/>
      <c r="O418" s="237"/>
      <c r="P418" s="237"/>
      <c r="Q418" s="12"/>
      <c r="R418" s="12"/>
    </row>
    <row r="419" spans="3:18" x14ac:dyDescent="0.3">
      <c r="C419" s="12"/>
      <c r="D419" s="12"/>
      <c r="E419" s="237"/>
      <c r="F419" s="237"/>
      <c r="G419" s="238"/>
      <c r="H419" s="238"/>
      <c r="I419" s="238"/>
      <c r="J419" s="238"/>
      <c r="K419" s="238"/>
      <c r="L419" s="238"/>
      <c r="M419" s="237"/>
      <c r="N419" s="237"/>
      <c r="O419" s="237"/>
      <c r="P419" s="237"/>
      <c r="Q419" s="12"/>
      <c r="R419" s="12"/>
    </row>
    <row r="420" spans="3:18" x14ac:dyDescent="0.3">
      <c r="C420" s="12"/>
      <c r="D420" s="12"/>
      <c r="E420" s="237"/>
      <c r="F420" s="237"/>
      <c r="G420" s="238"/>
      <c r="H420" s="238"/>
      <c r="I420" s="238"/>
      <c r="J420" s="238"/>
      <c r="K420" s="238"/>
      <c r="L420" s="238"/>
      <c r="M420" s="237"/>
      <c r="N420" s="237"/>
      <c r="O420" s="237"/>
      <c r="P420" s="237"/>
      <c r="Q420" s="12"/>
      <c r="R420" s="12"/>
    </row>
    <row r="421" spans="3:18" x14ac:dyDescent="0.3">
      <c r="C421" s="12"/>
      <c r="D421" s="12"/>
      <c r="E421" s="237"/>
      <c r="F421" s="237"/>
      <c r="G421" s="238"/>
      <c r="H421" s="238"/>
      <c r="I421" s="238"/>
      <c r="J421" s="238"/>
      <c r="K421" s="238"/>
      <c r="L421" s="238"/>
      <c r="M421" s="237"/>
      <c r="N421" s="237"/>
      <c r="O421" s="237"/>
      <c r="P421" s="237"/>
      <c r="Q421" s="12"/>
      <c r="R421" s="12"/>
    </row>
    <row r="422" spans="3:18" x14ac:dyDescent="0.3">
      <c r="C422" s="12"/>
      <c r="D422" s="12"/>
      <c r="E422" s="237"/>
      <c r="F422" s="237"/>
      <c r="G422" s="238"/>
      <c r="H422" s="238"/>
      <c r="I422" s="238"/>
      <c r="J422" s="238"/>
      <c r="K422" s="238"/>
      <c r="L422" s="238"/>
      <c r="M422" s="237"/>
      <c r="N422" s="237"/>
      <c r="O422" s="237"/>
      <c r="P422" s="237"/>
      <c r="Q422" s="12"/>
      <c r="R422" s="12"/>
    </row>
    <row r="423" spans="3:18" x14ac:dyDescent="0.3">
      <c r="C423" s="12"/>
      <c r="D423" s="12"/>
      <c r="E423" s="237"/>
      <c r="F423" s="237"/>
      <c r="G423" s="238"/>
      <c r="H423" s="238"/>
      <c r="I423" s="238"/>
      <c r="J423" s="238"/>
      <c r="K423" s="238"/>
      <c r="L423" s="238"/>
      <c r="M423" s="237"/>
      <c r="N423" s="237"/>
      <c r="O423" s="237"/>
      <c r="P423" s="237"/>
      <c r="Q423" s="12"/>
      <c r="R423" s="12"/>
    </row>
    <row r="424" spans="3:18" x14ac:dyDescent="0.3">
      <c r="C424" s="12"/>
      <c r="D424" s="12"/>
      <c r="E424" s="237"/>
      <c r="F424" s="237"/>
      <c r="G424" s="238"/>
      <c r="H424" s="238"/>
      <c r="I424" s="238"/>
      <c r="J424" s="238"/>
      <c r="K424" s="238"/>
      <c r="L424" s="238"/>
      <c r="M424" s="237"/>
      <c r="N424" s="237"/>
      <c r="O424" s="237"/>
      <c r="P424" s="237"/>
      <c r="Q424" s="12"/>
      <c r="R424" s="12"/>
    </row>
    <row r="425" spans="3:18" x14ac:dyDescent="0.3">
      <c r="C425" s="12"/>
      <c r="D425" s="12"/>
      <c r="E425" s="237"/>
      <c r="F425" s="237"/>
      <c r="G425" s="238"/>
      <c r="H425" s="238"/>
      <c r="I425" s="238"/>
      <c r="J425" s="238"/>
      <c r="K425" s="238"/>
      <c r="L425" s="238"/>
      <c r="M425" s="237"/>
      <c r="N425" s="237"/>
      <c r="O425" s="237"/>
      <c r="P425" s="237"/>
      <c r="Q425" s="12"/>
      <c r="R425" s="12"/>
    </row>
    <row r="426" spans="3:18" x14ac:dyDescent="0.3">
      <c r="C426" s="12"/>
      <c r="D426" s="12"/>
      <c r="E426" s="237"/>
      <c r="F426" s="237"/>
      <c r="G426" s="238"/>
      <c r="H426" s="238"/>
      <c r="I426" s="238"/>
      <c r="J426" s="238"/>
      <c r="K426" s="238"/>
      <c r="L426" s="238"/>
      <c r="M426" s="237"/>
      <c r="N426" s="237"/>
      <c r="O426" s="237"/>
      <c r="P426" s="237"/>
      <c r="Q426" s="12"/>
      <c r="R426" s="12"/>
    </row>
    <row r="427" spans="3:18" x14ac:dyDescent="0.3">
      <c r="C427" s="12"/>
      <c r="D427" s="12"/>
      <c r="E427" s="237"/>
      <c r="F427" s="237"/>
      <c r="G427" s="238"/>
      <c r="H427" s="238"/>
      <c r="I427" s="238"/>
      <c r="J427" s="238"/>
      <c r="K427" s="238"/>
      <c r="L427" s="238"/>
      <c r="M427" s="237"/>
      <c r="N427" s="237"/>
      <c r="O427" s="237"/>
      <c r="P427" s="237"/>
      <c r="Q427" s="12"/>
      <c r="R427" s="12"/>
    </row>
    <row r="428" spans="3:18" x14ac:dyDescent="0.3">
      <c r="C428" s="12"/>
      <c r="D428" s="12"/>
      <c r="E428" s="237"/>
      <c r="F428" s="237"/>
      <c r="G428" s="238"/>
      <c r="H428" s="238"/>
      <c r="I428" s="238"/>
      <c r="J428" s="238"/>
      <c r="K428" s="238"/>
      <c r="L428" s="238"/>
      <c r="M428" s="237"/>
      <c r="N428" s="237"/>
      <c r="O428" s="237"/>
      <c r="P428" s="237"/>
      <c r="Q428" s="12"/>
      <c r="R428" s="12"/>
    </row>
    <row r="429" spans="3:18" x14ac:dyDescent="0.3">
      <c r="C429" s="12"/>
      <c r="D429" s="12"/>
      <c r="E429" s="237"/>
      <c r="F429" s="237"/>
      <c r="G429" s="238"/>
      <c r="H429" s="238"/>
      <c r="I429" s="238"/>
      <c r="J429" s="238"/>
      <c r="K429" s="238"/>
      <c r="L429" s="238"/>
      <c r="M429" s="237"/>
      <c r="N429" s="237"/>
      <c r="O429" s="237"/>
      <c r="P429" s="237"/>
      <c r="Q429" s="12"/>
      <c r="R429" s="12"/>
    </row>
    <row r="430" spans="3:18" x14ac:dyDescent="0.3">
      <c r="C430" s="12"/>
      <c r="D430" s="12"/>
      <c r="E430" s="237"/>
      <c r="F430" s="237"/>
      <c r="G430" s="238"/>
      <c r="H430" s="238"/>
      <c r="I430" s="238"/>
      <c r="J430" s="238"/>
      <c r="K430" s="238"/>
      <c r="L430" s="238"/>
      <c r="M430" s="237"/>
      <c r="N430" s="237"/>
      <c r="O430" s="237"/>
      <c r="P430" s="237"/>
      <c r="Q430" s="12"/>
      <c r="R430" s="12"/>
    </row>
    <row r="431" spans="3:18" x14ac:dyDescent="0.3">
      <c r="C431" s="12"/>
      <c r="D431" s="12"/>
      <c r="E431" s="237"/>
      <c r="F431" s="237"/>
      <c r="G431" s="238"/>
      <c r="H431" s="238"/>
      <c r="I431" s="238"/>
      <c r="J431" s="238"/>
      <c r="K431" s="238"/>
      <c r="L431" s="238"/>
      <c r="M431" s="237"/>
      <c r="N431" s="237"/>
      <c r="O431" s="237"/>
      <c r="P431" s="237"/>
      <c r="Q431" s="12"/>
      <c r="R431" s="12"/>
    </row>
    <row r="432" spans="3:18" x14ac:dyDescent="0.3">
      <c r="C432" s="12"/>
      <c r="D432" s="12"/>
      <c r="E432" s="237"/>
      <c r="F432" s="237"/>
      <c r="G432" s="238"/>
      <c r="H432" s="238"/>
      <c r="I432" s="238"/>
      <c r="J432" s="238"/>
      <c r="K432" s="238"/>
      <c r="L432" s="238"/>
      <c r="M432" s="237"/>
      <c r="N432" s="237"/>
      <c r="O432" s="237"/>
      <c r="P432" s="237"/>
      <c r="Q432" s="12"/>
      <c r="R432" s="12"/>
    </row>
    <row r="433" spans="3:18" x14ac:dyDescent="0.3">
      <c r="C433" s="12"/>
      <c r="D433" s="12"/>
      <c r="E433" s="237"/>
      <c r="F433" s="237"/>
      <c r="G433" s="238"/>
      <c r="H433" s="238"/>
      <c r="I433" s="238"/>
      <c r="J433" s="238"/>
      <c r="K433" s="238"/>
      <c r="L433" s="238"/>
      <c r="M433" s="237"/>
      <c r="N433" s="237"/>
      <c r="O433" s="237"/>
      <c r="P433" s="237"/>
      <c r="Q433" s="12"/>
      <c r="R433" s="12"/>
    </row>
    <row r="434" spans="3:18" x14ac:dyDescent="0.3">
      <c r="C434" s="12"/>
      <c r="D434" s="12"/>
      <c r="E434" s="237"/>
      <c r="F434" s="237"/>
      <c r="G434" s="238"/>
      <c r="H434" s="238"/>
      <c r="I434" s="238"/>
      <c r="J434" s="238"/>
      <c r="K434" s="238"/>
      <c r="L434" s="238"/>
      <c r="M434" s="237"/>
      <c r="N434" s="237"/>
      <c r="O434" s="237"/>
      <c r="P434" s="237"/>
      <c r="Q434" s="12"/>
      <c r="R434" s="12"/>
    </row>
    <row r="435" spans="3:18" x14ac:dyDescent="0.3">
      <c r="C435" s="12"/>
      <c r="D435" s="12"/>
      <c r="E435" s="237"/>
      <c r="F435" s="237"/>
      <c r="G435" s="238"/>
      <c r="H435" s="238"/>
      <c r="I435" s="238"/>
      <c r="J435" s="238"/>
      <c r="K435" s="238"/>
      <c r="L435" s="238"/>
      <c r="M435" s="237"/>
      <c r="N435" s="237"/>
      <c r="O435" s="237"/>
      <c r="P435" s="237"/>
      <c r="Q435" s="12"/>
      <c r="R435" s="12"/>
    </row>
    <row r="436" spans="3:18" x14ac:dyDescent="0.3">
      <c r="C436" s="12"/>
      <c r="D436" s="12"/>
      <c r="E436" s="237"/>
      <c r="F436" s="237"/>
      <c r="G436" s="238"/>
      <c r="H436" s="238"/>
      <c r="I436" s="238"/>
      <c r="J436" s="238"/>
      <c r="K436" s="238"/>
      <c r="L436" s="238"/>
      <c r="M436" s="237"/>
      <c r="N436" s="237"/>
      <c r="O436" s="237"/>
      <c r="P436" s="237"/>
      <c r="Q436" s="12"/>
      <c r="R436" s="12"/>
    </row>
    <row r="437" spans="3:18" x14ac:dyDescent="0.3">
      <c r="C437" s="12"/>
      <c r="D437" s="12"/>
      <c r="E437" s="237"/>
      <c r="F437" s="237"/>
      <c r="G437" s="238"/>
      <c r="H437" s="238"/>
      <c r="I437" s="238"/>
      <c r="J437" s="238"/>
      <c r="K437" s="238"/>
      <c r="L437" s="238"/>
      <c r="M437" s="237"/>
      <c r="N437" s="237"/>
      <c r="O437" s="237"/>
      <c r="P437" s="237"/>
      <c r="Q437" s="12"/>
      <c r="R437" s="12"/>
    </row>
    <row r="438" spans="3:18" x14ac:dyDescent="0.3">
      <c r="C438" s="12"/>
      <c r="D438" s="12"/>
      <c r="E438" s="237"/>
      <c r="F438" s="237"/>
      <c r="G438" s="238"/>
      <c r="H438" s="238"/>
      <c r="I438" s="238"/>
      <c r="J438" s="238"/>
      <c r="K438" s="238"/>
      <c r="L438" s="238"/>
      <c r="M438" s="237"/>
      <c r="N438" s="237"/>
      <c r="O438" s="237"/>
      <c r="P438" s="237"/>
      <c r="Q438" s="12"/>
      <c r="R438" s="12"/>
    </row>
    <row r="439" spans="3:18" x14ac:dyDescent="0.3">
      <c r="C439" s="12"/>
      <c r="D439" s="12"/>
      <c r="E439" s="237"/>
      <c r="F439" s="237"/>
      <c r="G439" s="238"/>
      <c r="H439" s="238"/>
      <c r="I439" s="238"/>
      <c r="J439" s="238"/>
      <c r="K439" s="238"/>
      <c r="L439" s="238"/>
      <c r="M439" s="237"/>
      <c r="N439" s="237"/>
      <c r="O439" s="237"/>
      <c r="P439" s="237"/>
      <c r="Q439" s="12"/>
      <c r="R439" s="12"/>
    </row>
    <row r="440" spans="3:18" x14ac:dyDescent="0.3">
      <c r="C440" s="12"/>
      <c r="D440" s="12"/>
      <c r="E440" s="237"/>
      <c r="F440" s="237"/>
      <c r="G440" s="238"/>
      <c r="H440" s="238"/>
      <c r="I440" s="238"/>
      <c r="J440" s="238"/>
      <c r="K440" s="238"/>
      <c r="L440" s="238"/>
      <c r="M440" s="237"/>
      <c r="N440" s="237"/>
      <c r="O440" s="237"/>
      <c r="P440" s="237"/>
      <c r="Q440" s="12"/>
      <c r="R440" s="12"/>
    </row>
    <row r="441" spans="3:18" x14ac:dyDescent="0.3">
      <c r="C441" s="12"/>
      <c r="D441" s="12"/>
      <c r="E441" s="237"/>
      <c r="F441" s="237"/>
      <c r="G441" s="238"/>
      <c r="H441" s="238"/>
      <c r="I441" s="238"/>
      <c r="J441" s="238"/>
      <c r="K441" s="238"/>
      <c r="L441" s="238"/>
      <c r="M441" s="237"/>
      <c r="N441" s="237"/>
      <c r="O441" s="237"/>
      <c r="P441" s="237"/>
      <c r="Q441" s="12"/>
      <c r="R441" s="12"/>
    </row>
    <row r="442" spans="3:18" x14ac:dyDescent="0.3">
      <c r="C442" s="12"/>
      <c r="D442" s="12"/>
      <c r="E442" s="94"/>
      <c r="F442" s="94"/>
      <c r="G442" s="21"/>
      <c r="H442" s="21"/>
      <c r="I442" s="21"/>
      <c r="J442" s="21"/>
      <c r="K442" s="21"/>
      <c r="L442" s="21"/>
      <c r="M442" s="94"/>
      <c r="N442" s="94"/>
      <c r="O442" s="94"/>
      <c r="P442" s="94"/>
      <c r="Q442" s="12"/>
      <c r="R442" s="12"/>
    </row>
    <row r="443" spans="3:18" x14ac:dyDescent="0.3">
      <c r="C443" s="12"/>
      <c r="D443" s="12"/>
      <c r="E443" s="94"/>
      <c r="F443" s="94"/>
      <c r="G443" s="21"/>
      <c r="H443" s="21"/>
      <c r="I443" s="21"/>
      <c r="J443" s="21"/>
      <c r="K443" s="21"/>
      <c r="L443" s="21"/>
      <c r="M443" s="94"/>
      <c r="N443" s="94"/>
      <c r="O443" s="94"/>
      <c r="P443" s="94"/>
      <c r="Q443" s="12"/>
      <c r="R443" s="12"/>
    </row>
    <row r="444" spans="3:18" x14ac:dyDescent="0.3">
      <c r="C444" s="12"/>
      <c r="D444" s="12"/>
      <c r="E444" s="94"/>
      <c r="F444" s="94"/>
      <c r="G444" s="21"/>
      <c r="H444" s="21"/>
      <c r="I444" s="21"/>
      <c r="J444" s="21"/>
      <c r="K444" s="21"/>
      <c r="L444" s="21"/>
      <c r="M444" s="94"/>
      <c r="N444" s="94"/>
      <c r="O444" s="94"/>
      <c r="P444" s="94"/>
      <c r="Q444" s="12"/>
      <c r="R444" s="12"/>
    </row>
    <row r="445" spans="3:18" x14ac:dyDescent="0.3">
      <c r="C445" s="12"/>
      <c r="D445" s="12"/>
      <c r="E445" s="94"/>
      <c r="F445" s="94"/>
      <c r="G445" s="21"/>
      <c r="H445" s="21"/>
      <c r="I445" s="21"/>
      <c r="J445" s="21"/>
      <c r="K445" s="21"/>
      <c r="L445" s="21"/>
      <c r="M445" s="94"/>
      <c r="N445" s="94"/>
      <c r="O445" s="94"/>
      <c r="P445" s="94"/>
      <c r="Q445" s="12"/>
      <c r="R445" s="12"/>
    </row>
    <row r="446" spans="3:18" x14ac:dyDescent="0.3">
      <c r="C446" s="12"/>
      <c r="D446" s="12"/>
      <c r="E446" s="94"/>
      <c r="F446" s="94"/>
      <c r="G446" s="21"/>
      <c r="H446" s="21"/>
      <c r="I446" s="21"/>
      <c r="J446" s="21"/>
      <c r="K446" s="21"/>
      <c r="L446" s="21"/>
      <c r="M446" s="94"/>
      <c r="N446" s="94"/>
      <c r="O446" s="94"/>
      <c r="P446" s="94"/>
      <c r="Q446" s="12"/>
      <c r="R446" s="12"/>
    </row>
    <row r="447" spans="3:18" x14ac:dyDescent="0.3">
      <c r="C447" s="12"/>
      <c r="D447" s="12"/>
      <c r="E447" s="94"/>
      <c r="F447" s="94"/>
      <c r="G447" s="21"/>
      <c r="H447" s="21"/>
      <c r="I447" s="21"/>
      <c r="J447" s="21"/>
      <c r="K447" s="21"/>
      <c r="L447" s="21"/>
      <c r="M447" s="94"/>
      <c r="N447" s="94"/>
      <c r="O447" s="94"/>
      <c r="P447" s="94"/>
      <c r="Q447" s="12"/>
      <c r="R447" s="12"/>
    </row>
    <row r="448" spans="3:18" x14ac:dyDescent="0.3">
      <c r="C448" s="12"/>
      <c r="D448" s="12"/>
      <c r="E448" s="94"/>
      <c r="F448" s="94"/>
      <c r="G448" s="21"/>
      <c r="H448" s="21"/>
      <c r="I448" s="21"/>
      <c r="J448" s="21"/>
      <c r="K448" s="21"/>
      <c r="L448" s="21"/>
      <c r="M448" s="94"/>
      <c r="N448" s="94"/>
      <c r="O448" s="94"/>
      <c r="P448" s="94"/>
      <c r="Q448" s="12"/>
      <c r="R448" s="12"/>
    </row>
    <row r="449" spans="3:18" x14ac:dyDescent="0.3">
      <c r="C449" s="12"/>
      <c r="D449" s="12"/>
      <c r="E449" s="94"/>
      <c r="F449" s="94"/>
      <c r="G449" s="21"/>
      <c r="H449" s="21"/>
      <c r="I449" s="21"/>
      <c r="J449" s="21"/>
      <c r="K449" s="21"/>
      <c r="L449" s="21"/>
      <c r="M449" s="94"/>
      <c r="N449" s="94"/>
      <c r="O449" s="94"/>
      <c r="P449" s="94"/>
      <c r="Q449" s="12"/>
      <c r="R449" s="12"/>
    </row>
    <row r="450" spans="3:18" x14ac:dyDescent="0.3">
      <c r="C450" s="12"/>
      <c r="D450" s="12"/>
      <c r="E450" s="94"/>
      <c r="F450" s="94"/>
      <c r="G450" s="21"/>
      <c r="H450" s="21"/>
      <c r="I450" s="21"/>
      <c r="J450" s="21"/>
      <c r="K450" s="21"/>
      <c r="L450" s="21"/>
      <c r="M450" s="94"/>
      <c r="N450" s="94"/>
      <c r="O450" s="94"/>
      <c r="P450" s="94"/>
      <c r="Q450" s="12"/>
      <c r="R450" s="12"/>
    </row>
    <row r="451" spans="3:18" x14ac:dyDescent="0.3">
      <c r="C451" s="12"/>
      <c r="D451" s="12"/>
      <c r="E451" s="94"/>
      <c r="F451" s="94"/>
      <c r="G451" s="21"/>
      <c r="H451" s="21"/>
      <c r="I451" s="21"/>
      <c r="J451" s="21"/>
      <c r="K451" s="21"/>
      <c r="L451" s="21"/>
      <c r="M451" s="94"/>
      <c r="N451" s="94"/>
      <c r="O451" s="94"/>
      <c r="P451" s="94"/>
      <c r="Q451" s="12"/>
      <c r="R451" s="12"/>
    </row>
    <row r="452" spans="3:18" x14ac:dyDescent="0.3">
      <c r="C452" s="12"/>
      <c r="D452" s="12"/>
      <c r="E452" s="94"/>
      <c r="F452" s="94"/>
      <c r="G452" s="21"/>
      <c r="H452" s="21"/>
      <c r="I452" s="21"/>
      <c r="J452" s="21"/>
      <c r="K452" s="21"/>
      <c r="L452" s="21"/>
      <c r="M452" s="94"/>
      <c r="N452" s="94"/>
      <c r="O452" s="94"/>
      <c r="P452" s="94"/>
      <c r="Q452" s="12"/>
      <c r="R452" s="12"/>
    </row>
    <row r="453" spans="3:18" x14ac:dyDescent="0.3">
      <c r="C453" s="12"/>
      <c r="D453" s="12"/>
      <c r="E453" s="94"/>
      <c r="F453" s="94"/>
      <c r="G453" s="21"/>
      <c r="H453" s="21"/>
      <c r="I453" s="21"/>
      <c r="J453" s="21"/>
      <c r="K453" s="21"/>
      <c r="L453" s="21"/>
      <c r="M453" s="94"/>
      <c r="N453" s="94"/>
      <c r="O453" s="94"/>
      <c r="P453" s="94"/>
      <c r="Q453" s="12"/>
      <c r="R453" s="12"/>
    </row>
    <row r="454" spans="3:18" x14ac:dyDescent="0.3">
      <c r="C454" s="12"/>
      <c r="D454" s="12"/>
      <c r="E454" s="94"/>
      <c r="F454" s="94"/>
      <c r="G454" s="21"/>
      <c r="H454" s="21"/>
      <c r="I454" s="21"/>
      <c r="J454" s="21"/>
      <c r="K454" s="21"/>
      <c r="L454" s="21"/>
      <c r="M454" s="94"/>
      <c r="N454" s="94"/>
      <c r="O454" s="94"/>
      <c r="P454" s="94"/>
      <c r="Q454" s="12"/>
      <c r="R454" s="12"/>
    </row>
    <row r="455" spans="3:18" x14ac:dyDescent="0.3">
      <c r="C455" s="12"/>
      <c r="D455" s="12"/>
      <c r="E455" s="94"/>
      <c r="F455" s="94"/>
      <c r="G455" s="21"/>
      <c r="H455" s="21"/>
      <c r="I455" s="21"/>
      <c r="J455" s="21"/>
      <c r="K455" s="21"/>
      <c r="L455" s="21"/>
      <c r="M455" s="94"/>
      <c r="N455" s="94"/>
      <c r="O455" s="94"/>
      <c r="P455" s="94"/>
      <c r="Q455" s="12"/>
      <c r="R455" s="12"/>
    </row>
    <row r="456" spans="3:18" x14ac:dyDescent="0.3">
      <c r="C456" s="12"/>
      <c r="D456" s="12"/>
      <c r="E456" s="94"/>
      <c r="F456" s="94"/>
      <c r="G456" s="21"/>
      <c r="H456" s="21"/>
      <c r="I456" s="21"/>
      <c r="J456" s="21"/>
      <c r="K456" s="21"/>
      <c r="L456" s="21"/>
      <c r="M456" s="94"/>
      <c r="N456" s="94"/>
      <c r="O456" s="94"/>
      <c r="P456" s="94"/>
      <c r="Q456" s="12"/>
      <c r="R456" s="12"/>
    </row>
    <row r="457" spans="3:18" x14ac:dyDescent="0.3">
      <c r="C457" s="12"/>
      <c r="D457" s="12"/>
      <c r="E457" s="94"/>
      <c r="F457" s="94"/>
      <c r="G457" s="21"/>
      <c r="H457" s="21"/>
      <c r="I457" s="21"/>
      <c r="J457" s="21"/>
      <c r="K457" s="21"/>
      <c r="L457" s="21"/>
      <c r="M457" s="94"/>
      <c r="N457" s="94"/>
      <c r="O457" s="94"/>
      <c r="P457" s="94"/>
      <c r="Q457" s="12"/>
      <c r="R457" s="12"/>
    </row>
    <row r="458" spans="3:18" x14ac:dyDescent="0.3">
      <c r="C458" s="12"/>
      <c r="D458" s="12"/>
      <c r="E458" s="94"/>
      <c r="F458" s="94"/>
      <c r="G458" s="21"/>
      <c r="H458" s="21"/>
      <c r="I458" s="21"/>
      <c r="J458" s="21"/>
      <c r="K458" s="21"/>
      <c r="L458" s="21"/>
      <c r="M458" s="94"/>
      <c r="N458" s="94"/>
      <c r="O458" s="94"/>
      <c r="P458" s="94"/>
      <c r="Q458" s="12"/>
      <c r="R458" s="12"/>
    </row>
    <row r="459" spans="3:18" x14ac:dyDescent="0.3">
      <c r="C459" s="12"/>
      <c r="D459" s="12"/>
      <c r="E459" s="94"/>
      <c r="F459" s="94"/>
      <c r="G459" s="21"/>
      <c r="H459" s="21"/>
      <c r="I459" s="21"/>
      <c r="J459" s="21"/>
      <c r="K459" s="21"/>
      <c r="L459" s="21"/>
      <c r="M459" s="94"/>
      <c r="N459" s="94"/>
      <c r="O459" s="94"/>
      <c r="P459" s="94"/>
      <c r="Q459" s="12"/>
      <c r="R459" s="12"/>
    </row>
    <row r="460" spans="3:18" x14ac:dyDescent="0.3">
      <c r="C460" s="12"/>
      <c r="D460" s="12"/>
      <c r="E460" s="94"/>
      <c r="F460" s="94"/>
      <c r="G460" s="21"/>
      <c r="H460" s="21"/>
      <c r="I460" s="21"/>
      <c r="J460" s="21"/>
      <c r="K460" s="21"/>
      <c r="L460" s="21"/>
      <c r="M460" s="94"/>
      <c r="N460" s="94"/>
      <c r="O460" s="94"/>
      <c r="P460" s="94"/>
      <c r="Q460" s="12"/>
      <c r="R460" s="12"/>
    </row>
    <row r="461" spans="3:18" x14ac:dyDescent="0.3">
      <c r="C461" s="12"/>
      <c r="D461" s="12"/>
      <c r="E461" s="94"/>
      <c r="F461" s="94"/>
      <c r="G461" s="21"/>
      <c r="H461" s="21"/>
      <c r="I461" s="21"/>
      <c r="J461" s="21"/>
      <c r="K461" s="21"/>
      <c r="L461" s="21"/>
      <c r="M461" s="94"/>
      <c r="N461" s="94"/>
      <c r="O461" s="94"/>
      <c r="P461" s="94"/>
      <c r="Q461" s="12"/>
      <c r="R461" s="12"/>
    </row>
    <row r="462" spans="3:18" x14ac:dyDescent="0.3">
      <c r="C462" s="12"/>
      <c r="D462" s="12"/>
      <c r="E462" s="94"/>
      <c r="F462" s="94"/>
      <c r="G462" s="21"/>
      <c r="H462" s="21"/>
      <c r="I462" s="21"/>
      <c r="J462" s="21"/>
      <c r="K462" s="21"/>
      <c r="L462" s="21"/>
      <c r="M462" s="94"/>
      <c r="N462" s="94"/>
      <c r="O462" s="94"/>
      <c r="P462" s="94"/>
      <c r="Q462" s="12"/>
      <c r="R462" s="12"/>
    </row>
    <row r="463" spans="3:18" x14ac:dyDescent="0.3">
      <c r="C463" s="12"/>
      <c r="D463" s="12"/>
      <c r="E463" s="94"/>
      <c r="F463" s="94"/>
      <c r="G463" s="21"/>
      <c r="H463" s="21"/>
      <c r="I463" s="21"/>
      <c r="J463" s="21"/>
      <c r="K463" s="21"/>
      <c r="L463" s="21"/>
      <c r="M463" s="94"/>
      <c r="N463" s="94"/>
      <c r="O463" s="94"/>
      <c r="P463" s="94"/>
      <c r="Q463" s="12"/>
      <c r="R463" s="12"/>
    </row>
    <row r="464" spans="3:18" x14ac:dyDescent="0.3">
      <c r="C464" s="12"/>
      <c r="D464" s="12"/>
      <c r="E464" s="94"/>
      <c r="F464" s="94"/>
      <c r="G464" s="21"/>
      <c r="H464" s="21"/>
      <c r="I464" s="21"/>
      <c r="J464" s="21"/>
      <c r="K464" s="21"/>
      <c r="L464" s="21"/>
      <c r="M464" s="94"/>
      <c r="N464" s="94"/>
      <c r="O464" s="94"/>
      <c r="P464" s="94"/>
      <c r="Q464" s="12"/>
      <c r="R464" s="12"/>
    </row>
    <row r="465" spans="3:18" x14ac:dyDescent="0.3">
      <c r="C465" s="12"/>
      <c r="D465" s="12"/>
      <c r="E465" s="94"/>
      <c r="F465" s="94"/>
      <c r="G465" s="21"/>
      <c r="H465" s="21"/>
      <c r="I465" s="21"/>
      <c r="J465" s="21"/>
      <c r="K465" s="21"/>
      <c r="L465" s="21"/>
      <c r="M465" s="94"/>
      <c r="N465" s="94"/>
      <c r="O465" s="94"/>
      <c r="P465" s="94"/>
      <c r="Q465" s="12"/>
      <c r="R465" s="12"/>
    </row>
    <row r="466" spans="3:18" x14ac:dyDescent="0.3">
      <c r="C466" s="12"/>
      <c r="D466" s="12"/>
      <c r="E466" s="94"/>
      <c r="F466" s="94"/>
      <c r="G466" s="21"/>
      <c r="H466" s="21"/>
      <c r="I466" s="21"/>
      <c r="J466" s="21"/>
      <c r="K466" s="21"/>
      <c r="L466" s="21"/>
      <c r="M466" s="94"/>
      <c r="N466" s="94"/>
      <c r="O466" s="94"/>
      <c r="P466" s="94"/>
      <c r="Q466" s="12"/>
      <c r="R466" s="12"/>
    </row>
    <row r="467" spans="3:18" x14ac:dyDescent="0.3">
      <c r="C467" s="12"/>
      <c r="D467" s="12"/>
      <c r="E467" s="94"/>
      <c r="F467" s="94"/>
      <c r="G467" s="21"/>
      <c r="H467" s="21"/>
      <c r="I467" s="21"/>
      <c r="J467" s="21"/>
      <c r="K467" s="21"/>
      <c r="L467" s="21"/>
      <c r="M467" s="94"/>
      <c r="N467" s="94"/>
      <c r="O467" s="94"/>
      <c r="P467" s="94"/>
      <c r="Q467" s="12"/>
      <c r="R467" s="12"/>
    </row>
    <row r="468" spans="3:18" x14ac:dyDescent="0.3">
      <c r="C468" s="12"/>
      <c r="D468" s="12"/>
      <c r="E468" s="94"/>
      <c r="F468" s="94"/>
      <c r="G468" s="21"/>
      <c r="H468" s="21"/>
      <c r="I468" s="21"/>
      <c r="J468" s="21"/>
      <c r="K468" s="21"/>
      <c r="L468" s="21"/>
      <c r="M468" s="94"/>
      <c r="N468" s="94"/>
      <c r="O468" s="94"/>
      <c r="P468" s="94"/>
      <c r="Q468" s="12"/>
      <c r="R468" s="12"/>
    </row>
    <row r="469" spans="3:18" x14ac:dyDescent="0.3">
      <c r="C469" s="12"/>
      <c r="D469" s="12"/>
      <c r="E469" s="94"/>
      <c r="F469" s="94"/>
      <c r="G469" s="21"/>
      <c r="H469" s="21"/>
      <c r="I469" s="21"/>
      <c r="J469" s="21"/>
      <c r="K469" s="21"/>
      <c r="L469" s="21"/>
      <c r="M469" s="94"/>
      <c r="N469" s="94"/>
      <c r="O469" s="94"/>
      <c r="P469" s="94"/>
      <c r="Q469" s="12"/>
      <c r="R469" s="12"/>
    </row>
    <row r="470" spans="3:18" x14ac:dyDescent="0.3">
      <c r="C470" s="12"/>
      <c r="D470" s="12"/>
      <c r="E470" s="94"/>
      <c r="F470" s="94"/>
      <c r="G470" s="21"/>
      <c r="H470" s="21"/>
      <c r="I470" s="21"/>
      <c r="J470" s="21"/>
      <c r="K470" s="21"/>
      <c r="L470" s="21"/>
      <c r="M470" s="94"/>
      <c r="N470" s="94"/>
      <c r="O470" s="94"/>
      <c r="P470" s="94"/>
      <c r="Q470" s="12"/>
      <c r="R470" s="12"/>
    </row>
    <row r="471" spans="3:18" x14ac:dyDescent="0.3">
      <c r="C471" s="12"/>
      <c r="D471" s="12"/>
      <c r="E471" s="94"/>
      <c r="F471" s="94"/>
      <c r="G471" s="21"/>
      <c r="H471" s="21"/>
      <c r="I471" s="21"/>
      <c r="J471" s="21"/>
      <c r="K471" s="21"/>
      <c r="L471" s="21"/>
      <c r="M471" s="94"/>
      <c r="N471" s="94"/>
      <c r="O471" s="94"/>
      <c r="P471" s="94"/>
      <c r="Q471" s="12"/>
      <c r="R471" s="12"/>
    </row>
    <row r="472" spans="3:18" x14ac:dyDescent="0.3">
      <c r="C472" s="12"/>
      <c r="D472" s="12"/>
      <c r="E472" s="94"/>
      <c r="F472" s="94"/>
      <c r="G472" s="21"/>
      <c r="H472" s="21"/>
      <c r="I472" s="21"/>
      <c r="J472" s="21"/>
      <c r="K472" s="21"/>
      <c r="L472" s="21"/>
      <c r="M472" s="94"/>
      <c r="N472" s="94"/>
      <c r="O472" s="94"/>
      <c r="P472" s="94"/>
      <c r="Q472" s="12"/>
      <c r="R472" s="12"/>
    </row>
    <row r="473" spans="3:18" x14ac:dyDescent="0.3">
      <c r="C473" s="12"/>
      <c r="D473" s="12"/>
      <c r="E473" s="94"/>
      <c r="F473" s="94"/>
      <c r="G473" s="21"/>
      <c r="H473" s="21"/>
      <c r="I473" s="21"/>
      <c r="J473" s="21"/>
      <c r="K473" s="21"/>
      <c r="L473" s="21"/>
      <c r="M473" s="94"/>
      <c r="N473" s="94"/>
      <c r="O473" s="94"/>
      <c r="P473" s="94"/>
      <c r="Q473" s="12"/>
      <c r="R473" s="12"/>
    </row>
    <row r="474" spans="3:18" x14ac:dyDescent="0.3">
      <c r="C474" s="12"/>
      <c r="D474" s="12"/>
      <c r="E474" s="94"/>
      <c r="F474" s="94"/>
      <c r="G474" s="21"/>
      <c r="H474" s="21"/>
      <c r="I474" s="21"/>
      <c r="J474" s="21"/>
      <c r="K474" s="21"/>
      <c r="L474" s="21"/>
      <c r="M474" s="94"/>
      <c r="N474" s="94"/>
      <c r="O474" s="94"/>
      <c r="P474" s="94"/>
      <c r="Q474" s="12"/>
      <c r="R474" s="12"/>
    </row>
    <row r="475" spans="3:18" x14ac:dyDescent="0.3">
      <c r="C475" s="12"/>
      <c r="D475" s="12"/>
      <c r="E475" s="94"/>
      <c r="F475" s="94"/>
      <c r="G475" s="21"/>
      <c r="H475" s="21"/>
      <c r="I475" s="21"/>
      <c r="J475" s="21"/>
      <c r="K475" s="21"/>
      <c r="L475" s="21"/>
      <c r="M475" s="94"/>
      <c r="N475" s="94"/>
      <c r="O475" s="94"/>
      <c r="P475" s="94"/>
      <c r="Q475" s="12"/>
      <c r="R475" s="12"/>
    </row>
    <row r="476" spans="3:18" x14ac:dyDescent="0.3">
      <c r="C476" s="12"/>
      <c r="D476" s="12"/>
      <c r="E476" s="94"/>
      <c r="F476" s="94"/>
      <c r="G476" s="21"/>
      <c r="H476" s="21"/>
      <c r="I476" s="21"/>
      <c r="J476" s="21"/>
      <c r="K476" s="21"/>
      <c r="L476" s="21"/>
      <c r="M476" s="94"/>
      <c r="N476" s="94"/>
      <c r="O476" s="94"/>
      <c r="P476" s="94"/>
      <c r="Q476" s="12"/>
      <c r="R476" s="12"/>
    </row>
    <row r="477" spans="3:18" x14ac:dyDescent="0.3">
      <c r="C477" s="12"/>
      <c r="D477" s="12"/>
      <c r="E477" s="94"/>
      <c r="F477" s="94"/>
      <c r="G477" s="21"/>
      <c r="H477" s="21"/>
      <c r="I477" s="21"/>
      <c r="J477" s="21"/>
      <c r="K477" s="21"/>
      <c r="L477" s="21"/>
      <c r="M477" s="94"/>
      <c r="N477" s="94"/>
      <c r="O477" s="94"/>
      <c r="P477" s="94"/>
      <c r="Q477" s="12"/>
      <c r="R477" s="12"/>
    </row>
    <row r="478" spans="3:18" x14ac:dyDescent="0.3">
      <c r="C478" s="12"/>
      <c r="D478" s="12"/>
      <c r="E478" s="94"/>
      <c r="F478" s="94"/>
      <c r="G478" s="21"/>
      <c r="H478" s="21"/>
      <c r="I478" s="21"/>
      <c r="J478" s="21"/>
      <c r="K478" s="21"/>
      <c r="L478" s="21"/>
      <c r="M478" s="94"/>
      <c r="N478" s="94"/>
      <c r="O478" s="94"/>
      <c r="P478" s="94"/>
      <c r="Q478" s="12"/>
      <c r="R478" s="12"/>
    </row>
    <row r="479" spans="3:18" x14ac:dyDescent="0.3">
      <c r="C479" s="12"/>
      <c r="D479" s="12"/>
      <c r="E479" s="94"/>
      <c r="F479" s="94"/>
      <c r="G479" s="21"/>
      <c r="H479" s="21"/>
      <c r="I479" s="21"/>
      <c r="J479" s="21"/>
      <c r="K479" s="21"/>
      <c r="L479" s="21"/>
      <c r="M479" s="94"/>
      <c r="N479" s="94"/>
      <c r="O479" s="94"/>
      <c r="P479" s="94"/>
      <c r="Q479" s="12"/>
      <c r="R479" s="12"/>
    </row>
    <row r="480" spans="3:18" x14ac:dyDescent="0.3">
      <c r="C480" s="12"/>
      <c r="D480" s="12"/>
      <c r="E480" s="94"/>
      <c r="F480" s="94"/>
      <c r="G480" s="21"/>
      <c r="H480" s="21"/>
      <c r="I480" s="21"/>
      <c r="J480" s="21"/>
      <c r="K480" s="21"/>
      <c r="L480" s="21"/>
      <c r="M480" s="94"/>
      <c r="N480" s="94"/>
      <c r="O480" s="94"/>
      <c r="P480" s="94"/>
      <c r="Q480" s="12"/>
      <c r="R480" s="12"/>
    </row>
    <row r="481" spans="3:18" x14ac:dyDescent="0.3">
      <c r="C481" s="12"/>
      <c r="D481" s="12"/>
      <c r="E481" s="94"/>
      <c r="F481" s="94"/>
      <c r="G481" s="21"/>
      <c r="H481" s="21"/>
      <c r="I481" s="21"/>
      <c r="J481" s="21"/>
      <c r="K481" s="21"/>
      <c r="L481" s="21"/>
      <c r="M481" s="94"/>
      <c r="N481" s="94"/>
      <c r="O481" s="94"/>
      <c r="P481" s="94"/>
      <c r="Q481" s="12"/>
      <c r="R481" s="12"/>
    </row>
    <row r="482" spans="3:18" x14ac:dyDescent="0.3">
      <c r="C482" s="12"/>
      <c r="D482" s="12"/>
      <c r="E482" s="94"/>
      <c r="F482" s="94"/>
      <c r="G482" s="21"/>
      <c r="H482" s="21"/>
      <c r="I482" s="21"/>
      <c r="J482" s="21"/>
      <c r="K482" s="21"/>
      <c r="L482" s="21"/>
      <c r="M482" s="94"/>
      <c r="N482" s="94"/>
      <c r="O482" s="94"/>
      <c r="P482" s="94"/>
      <c r="Q482" s="12"/>
      <c r="R482" s="12"/>
    </row>
    <row r="483" spans="3:18" x14ac:dyDescent="0.3">
      <c r="C483" s="12"/>
      <c r="D483" s="12"/>
      <c r="E483" s="94"/>
      <c r="F483" s="94"/>
      <c r="G483" s="21"/>
      <c r="H483" s="21"/>
      <c r="I483" s="21"/>
      <c r="J483" s="21"/>
      <c r="K483" s="21"/>
      <c r="L483" s="21"/>
      <c r="M483" s="94"/>
      <c r="N483" s="94"/>
      <c r="O483" s="94"/>
      <c r="P483" s="94"/>
      <c r="Q483" s="12"/>
      <c r="R483" s="12"/>
    </row>
    <row r="484" spans="3:18" x14ac:dyDescent="0.3">
      <c r="C484" s="12"/>
      <c r="D484" s="12"/>
      <c r="E484" s="94"/>
      <c r="F484" s="94"/>
      <c r="G484" s="21"/>
      <c r="H484" s="21"/>
      <c r="I484" s="21"/>
      <c r="J484" s="21"/>
      <c r="K484" s="21"/>
      <c r="L484" s="21"/>
      <c r="M484" s="94"/>
      <c r="N484" s="94"/>
      <c r="O484" s="94"/>
      <c r="P484" s="94"/>
      <c r="Q484" s="12"/>
      <c r="R484" s="12"/>
    </row>
    <row r="485" spans="3:18" x14ac:dyDescent="0.3">
      <c r="C485" s="12"/>
      <c r="D485" s="12"/>
      <c r="E485" s="94"/>
      <c r="F485" s="94"/>
      <c r="G485" s="21"/>
      <c r="H485" s="21"/>
      <c r="I485" s="21"/>
      <c r="J485" s="21"/>
      <c r="K485" s="21"/>
      <c r="L485" s="21"/>
      <c r="M485" s="94"/>
      <c r="N485" s="94"/>
      <c r="O485" s="94"/>
      <c r="P485" s="94"/>
      <c r="Q485" s="12"/>
      <c r="R485" s="12"/>
    </row>
    <row r="486" spans="3:18" x14ac:dyDescent="0.3">
      <c r="C486" s="12"/>
      <c r="D486" s="12"/>
      <c r="E486" s="94"/>
      <c r="F486" s="94"/>
      <c r="G486" s="21"/>
      <c r="H486" s="21"/>
      <c r="I486" s="21"/>
      <c r="J486" s="21"/>
      <c r="K486" s="21"/>
      <c r="L486" s="21"/>
      <c r="M486" s="94"/>
      <c r="N486" s="94"/>
      <c r="O486" s="94"/>
      <c r="P486" s="94"/>
      <c r="Q486" s="12"/>
      <c r="R486" s="12"/>
    </row>
    <row r="487" spans="3:18" x14ac:dyDescent="0.3">
      <c r="C487" s="12"/>
      <c r="D487" s="12"/>
      <c r="E487" s="94"/>
      <c r="F487" s="94"/>
      <c r="G487" s="21"/>
      <c r="H487" s="21"/>
      <c r="I487" s="21"/>
      <c r="J487" s="21"/>
      <c r="K487" s="21"/>
      <c r="L487" s="21"/>
      <c r="M487" s="94"/>
      <c r="N487" s="94"/>
      <c r="O487" s="94"/>
      <c r="P487" s="94"/>
      <c r="Q487" s="12"/>
      <c r="R487" s="12"/>
    </row>
    <row r="488" spans="3:18" x14ac:dyDescent="0.3">
      <c r="C488" s="12"/>
      <c r="D488" s="12"/>
      <c r="E488" s="94"/>
      <c r="F488" s="94"/>
      <c r="G488" s="21"/>
      <c r="H488" s="21"/>
      <c r="I488" s="21"/>
      <c r="J488" s="21"/>
      <c r="K488" s="21"/>
      <c r="L488" s="21"/>
      <c r="M488" s="94"/>
      <c r="N488" s="94"/>
      <c r="O488" s="94"/>
      <c r="P488" s="94"/>
      <c r="Q488" s="12"/>
      <c r="R488" s="12"/>
    </row>
    <row r="489" spans="3:18" x14ac:dyDescent="0.3">
      <c r="C489" s="12"/>
      <c r="D489" s="12"/>
      <c r="E489" s="94"/>
      <c r="F489" s="94"/>
      <c r="G489" s="21"/>
      <c r="H489" s="21"/>
      <c r="I489" s="21"/>
      <c r="J489" s="21"/>
      <c r="K489" s="21"/>
      <c r="L489" s="21"/>
      <c r="M489" s="94"/>
      <c r="N489" s="94"/>
      <c r="O489" s="94"/>
      <c r="P489" s="94"/>
      <c r="Q489" s="12"/>
      <c r="R489" s="12"/>
    </row>
    <row r="490" spans="3:18" x14ac:dyDescent="0.3">
      <c r="C490" s="12"/>
      <c r="D490" s="12"/>
      <c r="E490" s="94"/>
      <c r="F490" s="94"/>
      <c r="G490" s="21"/>
      <c r="H490" s="21"/>
      <c r="I490" s="21"/>
      <c r="J490" s="21"/>
      <c r="K490" s="21"/>
      <c r="L490" s="21"/>
      <c r="M490" s="94"/>
      <c r="N490" s="94"/>
      <c r="O490" s="94"/>
      <c r="P490" s="94"/>
      <c r="Q490" s="12"/>
      <c r="R490" s="12"/>
    </row>
    <row r="491" spans="3:18" x14ac:dyDescent="0.3">
      <c r="C491" s="12"/>
      <c r="D491" s="12"/>
      <c r="E491" s="94"/>
      <c r="F491" s="94"/>
      <c r="G491" s="21"/>
      <c r="H491" s="21"/>
      <c r="I491" s="21"/>
      <c r="J491" s="21"/>
      <c r="K491" s="21"/>
      <c r="L491" s="21"/>
      <c r="M491" s="94"/>
      <c r="N491" s="94"/>
      <c r="O491" s="94"/>
      <c r="P491" s="94"/>
      <c r="Q491" s="12"/>
      <c r="R491" s="12"/>
    </row>
    <row r="492" spans="3:18" x14ac:dyDescent="0.3">
      <c r="C492" s="12"/>
      <c r="D492" s="12"/>
      <c r="E492" s="94"/>
      <c r="F492" s="94"/>
      <c r="G492" s="21"/>
      <c r="H492" s="21"/>
      <c r="I492" s="21"/>
      <c r="J492" s="21"/>
      <c r="K492" s="21"/>
      <c r="L492" s="21"/>
      <c r="M492" s="94"/>
      <c r="N492" s="94"/>
      <c r="O492" s="94"/>
      <c r="P492" s="94"/>
      <c r="Q492" s="12"/>
      <c r="R492" s="12"/>
    </row>
    <row r="493" spans="3:18" x14ac:dyDescent="0.3">
      <c r="C493" s="12"/>
      <c r="D493" s="12"/>
      <c r="E493" s="94"/>
      <c r="F493" s="94"/>
      <c r="G493" s="21"/>
      <c r="H493" s="21"/>
      <c r="I493" s="21"/>
      <c r="J493" s="21"/>
      <c r="K493" s="21"/>
      <c r="L493" s="21"/>
      <c r="M493" s="94"/>
      <c r="N493" s="94"/>
      <c r="O493" s="94"/>
      <c r="P493" s="94"/>
      <c r="Q493" s="12"/>
      <c r="R493" s="12"/>
    </row>
    <row r="494" spans="3:18" x14ac:dyDescent="0.3">
      <c r="C494" s="12"/>
      <c r="D494" s="12"/>
      <c r="E494" s="94"/>
      <c r="F494" s="94"/>
      <c r="G494" s="21"/>
      <c r="H494" s="21"/>
      <c r="I494" s="21"/>
      <c r="J494" s="21"/>
      <c r="K494" s="21"/>
      <c r="L494" s="21"/>
      <c r="M494" s="94"/>
      <c r="N494" s="94"/>
      <c r="O494" s="94"/>
      <c r="P494" s="94"/>
      <c r="Q494" s="12"/>
      <c r="R494" s="12"/>
    </row>
    <row r="495" spans="3:18" x14ac:dyDescent="0.3">
      <c r="C495" s="12"/>
      <c r="D495" s="12"/>
      <c r="E495" s="94"/>
      <c r="F495" s="94"/>
      <c r="G495" s="21"/>
      <c r="H495" s="21"/>
      <c r="I495" s="21"/>
      <c r="J495" s="21"/>
      <c r="K495" s="21"/>
      <c r="L495" s="21"/>
      <c r="M495" s="94"/>
      <c r="N495" s="94"/>
      <c r="O495" s="94"/>
      <c r="P495" s="94"/>
      <c r="Q495" s="12"/>
      <c r="R495" s="12"/>
    </row>
    <row r="496" spans="3:18" x14ac:dyDescent="0.3">
      <c r="C496" s="12"/>
      <c r="D496" s="12"/>
      <c r="E496" s="94"/>
      <c r="F496" s="94"/>
      <c r="G496" s="21"/>
      <c r="H496" s="21"/>
      <c r="I496" s="21"/>
      <c r="J496" s="21"/>
      <c r="K496" s="21"/>
      <c r="L496" s="21"/>
      <c r="M496" s="94"/>
      <c r="N496" s="94"/>
      <c r="O496" s="94"/>
      <c r="P496" s="94"/>
      <c r="Q496" s="12"/>
      <c r="R496" s="12"/>
    </row>
    <row r="497" spans="3:18" x14ac:dyDescent="0.3">
      <c r="C497" s="12"/>
      <c r="D497" s="12"/>
      <c r="E497" s="94"/>
      <c r="F497" s="94"/>
      <c r="G497" s="21"/>
      <c r="H497" s="21"/>
      <c r="I497" s="21"/>
      <c r="J497" s="21"/>
      <c r="K497" s="21"/>
      <c r="L497" s="21"/>
      <c r="M497" s="94"/>
      <c r="N497" s="94"/>
      <c r="O497" s="94"/>
      <c r="P497" s="94"/>
      <c r="Q497" s="12"/>
      <c r="R497" s="12"/>
    </row>
    <row r="498" spans="3:18" x14ac:dyDescent="0.3">
      <c r="C498" s="12"/>
      <c r="D498" s="12"/>
      <c r="E498" s="94"/>
      <c r="F498" s="94"/>
      <c r="G498" s="21"/>
      <c r="H498" s="21"/>
      <c r="I498" s="21"/>
      <c r="J498" s="21"/>
      <c r="K498" s="21"/>
      <c r="L498" s="21"/>
      <c r="M498" s="94"/>
      <c r="N498" s="94"/>
      <c r="O498" s="94"/>
      <c r="P498" s="94"/>
      <c r="Q498" s="12"/>
      <c r="R498" s="12"/>
    </row>
    <row r="499" spans="3:18" x14ac:dyDescent="0.3">
      <c r="C499" s="12"/>
      <c r="D499" s="12"/>
      <c r="E499" s="94"/>
      <c r="F499" s="94"/>
      <c r="G499" s="21"/>
      <c r="H499" s="21"/>
      <c r="I499" s="21"/>
      <c r="J499" s="21"/>
      <c r="K499" s="21"/>
      <c r="L499" s="21"/>
      <c r="M499" s="94"/>
      <c r="N499" s="94"/>
      <c r="O499" s="94"/>
      <c r="P499" s="94"/>
      <c r="Q499" s="12"/>
      <c r="R499" s="12"/>
    </row>
    <row r="500" spans="3:18" x14ac:dyDescent="0.3">
      <c r="C500" s="12"/>
      <c r="D500" s="12"/>
      <c r="E500" s="94"/>
      <c r="F500" s="94"/>
      <c r="G500" s="21"/>
      <c r="H500" s="21"/>
      <c r="I500" s="21"/>
      <c r="J500" s="21"/>
      <c r="K500" s="21"/>
      <c r="L500" s="21"/>
      <c r="M500" s="94"/>
      <c r="N500" s="94"/>
      <c r="O500" s="94"/>
      <c r="P500" s="94"/>
      <c r="Q500" s="12"/>
      <c r="R500" s="12"/>
    </row>
    <row r="501" spans="3:18" x14ac:dyDescent="0.3">
      <c r="C501" s="12"/>
      <c r="D501" s="12"/>
      <c r="E501" s="94"/>
      <c r="F501" s="94"/>
      <c r="G501" s="21"/>
      <c r="H501" s="21"/>
      <c r="I501" s="21"/>
      <c r="J501" s="21"/>
      <c r="K501" s="21"/>
      <c r="L501" s="21"/>
      <c r="M501" s="94"/>
      <c r="N501" s="94"/>
      <c r="O501" s="94"/>
      <c r="P501" s="94"/>
      <c r="Q501" s="12"/>
      <c r="R501" s="12"/>
    </row>
    <row r="502" spans="3:18" x14ac:dyDescent="0.3">
      <c r="C502" s="12"/>
      <c r="D502" s="12"/>
      <c r="E502" s="94"/>
      <c r="F502" s="94"/>
      <c r="G502" s="21"/>
      <c r="H502" s="21"/>
      <c r="I502" s="21"/>
      <c r="J502" s="21"/>
      <c r="K502" s="21"/>
      <c r="L502" s="21"/>
      <c r="M502" s="94"/>
      <c r="N502" s="94"/>
      <c r="O502" s="94"/>
      <c r="P502" s="94"/>
      <c r="Q502" s="12"/>
      <c r="R502" s="12"/>
    </row>
    <row r="503" spans="3:18" x14ac:dyDescent="0.3">
      <c r="C503" s="12"/>
      <c r="D503" s="12"/>
      <c r="E503" s="94"/>
      <c r="F503" s="94"/>
      <c r="G503" s="21"/>
      <c r="H503" s="21"/>
      <c r="I503" s="21"/>
      <c r="J503" s="21"/>
      <c r="K503" s="21"/>
      <c r="L503" s="21"/>
      <c r="M503" s="94"/>
      <c r="N503" s="94"/>
      <c r="O503" s="94"/>
      <c r="P503" s="94"/>
      <c r="Q503" s="12"/>
      <c r="R503" s="12"/>
    </row>
    <row r="504" spans="3:18" x14ac:dyDescent="0.3">
      <c r="C504" s="12"/>
      <c r="D504" s="12"/>
      <c r="E504" s="94"/>
      <c r="F504" s="94"/>
      <c r="G504" s="21"/>
      <c r="H504" s="21"/>
      <c r="I504" s="21"/>
      <c r="J504" s="21"/>
      <c r="K504" s="21"/>
      <c r="L504" s="21"/>
      <c r="M504" s="94"/>
      <c r="N504" s="94"/>
      <c r="O504" s="94"/>
      <c r="P504" s="94"/>
      <c r="Q504" s="12"/>
      <c r="R504" s="12"/>
    </row>
    <row r="505" spans="3:18" x14ac:dyDescent="0.3">
      <c r="C505" s="12"/>
      <c r="D505" s="12"/>
      <c r="E505" s="94"/>
      <c r="F505" s="94"/>
      <c r="G505" s="21"/>
      <c r="H505" s="21"/>
      <c r="I505" s="21"/>
      <c r="J505" s="21"/>
      <c r="K505" s="21"/>
      <c r="L505" s="21"/>
      <c r="M505" s="94"/>
      <c r="N505" s="94"/>
      <c r="O505" s="94"/>
      <c r="P505" s="94"/>
      <c r="Q505" s="12"/>
      <c r="R505" s="12"/>
    </row>
    <row r="506" spans="3:18" x14ac:dyDescent="0.3">
      <c r="C506" s="12"/>
      <c r="D506" s="12"/>
      <c r="E506" s="94"/>
      <c r="F506" s="94"/>
      <c r="G506" s="21"/>
      <c r="H506" s="21"/>
      <c r="I506" s="21"/>
      <c r="J506" s="21"/>
      <c r="K506" s="21"/>
      <c r="L506" s="21"/>
      <c r="M506" s="94"/>
      <c r="N506" s="94"/>
      <c r="O506" s="94"/>
      <c r="P506" s="94"/>
      <c r="Q506" s="12"/>
      <c r="R506" s="12"/>
    </row>
    <row r="507" spans="3:18" x14ac:dyDescent="0.3">
      <c r="C507" s="12"/>
      <c r="D507" s="12"/>
      <c r="E507" s="94"/>
      <c r="F507" s="94"/>
      <c r="G507" s="21"/>
      <c r="H507" s="21"/>
      <c r="I507" s="21"/>
      <c r="J507" s="21"/>
      <c r="K507" s="21"/>
      <c r="L507" s="21"/>
      <c r="M507" s="94"/>
      <c r="N507" s="94"/>
      <c r="O507" s="94"/>
      <c r="P507" s="94"/>
      <c r="Q507" s="12"/>
      <c r="R507" s="12"/>
    </row>
    <row r="508" spans="3:18" x14ac:dyDescent="0.3">
      <c r="C508" s="12"/>
      <c r="D508" s="12"/>
      <c r="E508" s="94"/>
      <c r="F508" s="94"/>
      <c r="G508" s="21"/>
      <c r="H508" s="21"/>
      <c r="I508" s="21"/>
      <c r="J508" s="21"/>
      <c r="K508" s="21"/>
      <c r="L508" s="21"/>
      <c r="M508" s="94"/>
      <c r="N508" s="94"/>
      <c r="O508" s="94"/>
      <c r="P508" s="94"/>
      <c r="Q508" s="12"/>
      <c r="R508" s="12"/>
    </row>
    <row r="509" spans="3:18" x14ac:dyDescent="0.3">
      <c r="C509" s="12"/>
      <c r="D509" s="12"/>
      <c r="E509" s="94"/>
      <c r="F509" s="94"/>
      <c r="G509" s="21"/>
      <c r="H509" s="21"/>
      <c r="I509" s="21"/>
      <c r="J509" s="21"/>
      <c r="K509" s="21"/>
      <c r="L509" s="21"/>
      <c r="M509" s="94"/>
      <c r="N509" s="94"/>
      <c r="O509" s="94"/>
      <c r="P509" s="94"/>
      <c r="Q509" s="12"/>
      <c r="R509" s="12"/>
    </row>
    <row r="510" spans="3:18" x14ac:dyDescent="0.3">
      <c r="C510" s="12"/>
      <c r="D510" s="12"/>
      <c r="E510" s="94"/>
      <c r="F510" s="94"/>
      <c r="G510" s="21"/>
      <c r="H510" s="21"/>
      <c r="I510" s="21"/>
      <c r="J510" s="21"/>
      <c r="K510" s="21"/>
      <c r="L510" s="21"/>
      <c r="M510" s="94"/>
      <c r="N510" s="94"/>
      <c r="O510" s="94"/>
      <c r="P510" s="94"/>
      <c r="Q510" s="12"/>
      <c r="R510" s="12"/>
    </row>
    <row r="511" spans="3:18" x14ac:dyDescent="0.3">
      <c r="C511" s="12"/>
      <c r="D511" s="12"/>
      <c r="E511" s="94"/>
      <c r="F511" s="94"/>
      <c r="G511" s="21"/>
      <c r="H511" s="21"/>
      <c r="I511" s="21"/>
      <c r="J511" s="21"/>
      <c r="K511" s="21"/>
      <c r="L511" s="21"/>
      <c r="M511" s="94"/>
      <c r="N511" s="94"/>
      <c r="O511" s="94"/>
      <c r="P511" s="94"/>
      <c r="Q511" s="12"/>
      <c r="R511" s="12"/>
    </row>
    <row r="512" spans="3:18" x14ac:dyDescent="0.3">
      <c r="C512" s="12"/>
      <c r="D512" s="12"/>
      <c r="E512" s="94"/>
      <c r="F512" s="94"/>
      <c r="G512" s="21"/>
      <c r="H512" s="21"/>
      <c r="I512" s="21"/>
      <c r="J512" s="21"/>
      <c r="K512" s="21"/>
      <c r="L512" s="21"/>
      <c r="M512" s="94"/>
      <c r="N512" s="94"/>
      <c r="O512" s="94"/>
      <c r="P512" s="94"/>
      <c r="Q512" s="12"/>
      <c r="R512" s="12"/>
    </row>
    <row r="513" spans="3:18" x14ac:dyDescent="0.3">
      <c r="C513" s="12"/>
      <c r="D513" s="12"/>
      <c r="E513" s="94"/>
      <c r="F513" s="94"/>
      <c r="G513" s="21"/>
      <c r="H513" s="21"/>
      <c r="I513" s="21"/>
      <c r="J513" s="21"/>
      <c r="K513" s="21"/>
      <c r="L513" s="21"/>
      <c r="M513" s="94"/>
      <c r="N513" s="94"/>
      <c r="O513" s="94"/>
      <c r="P513" s="94"/>
      <c r="Q513" s="12"/>
      <c r="R513" s="12"/>
    </row>
    <row r="514" spans="3:18" x14ac:dyDescent="0.3">
      <c r="C514" s="12"/>
      <c r="D514" s="12"/>
      <c r="E514" s="94"/>
      <c r="F514" s="94"/>
      <c r="G514" s="21"/>
      <c r="H514" s="21"/>
      <c r="I514" s="21"/>
      <c r="J514" s="21"/>
      <c r="K514" s="21"/>
      <c r="L514" s="21"/>
      <c r="M514" s="94"/>
      <c r="N514" s="94"/>
      <c r="O514" s="94"/>
      <c r="P514" s="94"/>
      <c r="Q514" s="12"/>
      <c r="R514" s="12"/>
    </row>
    <row r="515" spans="3:18" x14ac:dyDescent="0.3">
      <c r="C515" s="12"/>
      <c r="D515" s="12"/>
      <c r="E515" s="94"/>
      <c r="F515" s="94"/>
      <c r="G515" s="21"/>
      <c r="H515" s="21"/>
      <c r="I515" s="21"/>
      <c r="J515" s="21"/>
      <c r="K515" s="21"/>
      <c r="L515" s="21"/>
      <c r="M515" s="94"/>
      <c r="N515" s="94"/>
      <c r="O515" s="94"/>
      <c r="P515" s="94"/>
      <c r="Q515" s="12"/>
      <c r="R515" s="12"/>
    </row>
    <row r="516" spans="3:18" x14ac:dyDescent="0.3">
      <c r="C516" s="12"/>
      <c r="D516" s="12"/>
      <c r="E516" s="94"/>
      <c r="F516" s="94"/>
      <c r="G516" s="21"/>
      <c r="H516" s="21"/>
      <c r="I516" s="21"/>
      <c r="J516" s="21"/>
      <c r="K516" s="21"/>
      <c r="L516" s="21"/>
      <c r="M516" s="94"/>
      <c r="N516" s="94"/>
      <c r="O516" s="94"/>
      <c r="P516" s="94"/>
      <c r="Q516" s="12"/>
      <c r="R516" s="12"/>
    </row>
    <row r="517" spans="3:18" x14ac:dyDescent="0.3">
      <c r="C517" s="12"/>
      <c r="D517" s="12"/>
      <c r="E517" s="94"/>
      <c r="F517" s="94"/>
      <c r="G517" s="21"/>
      <c r="H517" s="21"/>
      <c r="I517" s="21"/>
      <c r="J517" s="21"/>
      <c r="K517" s="21"/>
      <c r="L517" s="21"/>
      <c r="M517" s="94"/>
      <c r="N517" s="94"/>
      <c r="O517" s="94"/>
      <c r="P517" s="94"/>
      <c r="Q517" s="12"/>
      <c r="R517" s="12"/>
    </row>
    <row r="518" spans="3:18" x14ac:dyDescent="0.3">
      <c r="C518" s="12"/>
      <c r="D518" s="12"/>
      <c r="E518" s="94"/>
      <c r="F518" s="94"/>
      <c r="G518" s="21"/>
      <c r="H518" s="21"/>
      <c r="I518" s="21"/>
      <c r="J518" s="21"/>
      <c r="K518" s="21"/>
      <c r="L518" s="21"/>
      <c r="M518" s="94"/>
      <c r="N518" s="94"/>
      <c r="O518" s="94"/>
      <c r="P518" s="94"/>
      <c r="Q518" s="12"/>
      <c r="R518" s="12"/>
    </row>
    <row r="519" spans="3:18" x14ac:dyDescent="0.3">
      <c r="C519" s="12"/>
      <c r="D519" s="12"/>
      <c r="E519" s="94"/>
      <c r="F519" s="94"/>
      <c r="G519" s="21"/>
      <c r="H519" s="21"/>
      <c r="I519" s="21"/>
      <c r="J519" s="21"/>
      <c r="K519" s="21"/>
      <c r="L519" s="21"/>
      <c r="M519" s="94"/>
      <c r="N519" s="94"/>
      <c r="O519" s="94"/>
      <c r="P519" s="94"/>
      <c r="Q519" s="12"/>
      <c r="R519" s="12"/>
    </row>
    <row r="520" spans="3:18" x14ac:dyDescent="0.3">
      <c r="C520" s="12"/>
      <c r="D520" s="12"/>
      <c r="E520" s="94"/>
      <c r="F520" s="94"/>
      <c r="G520" s="21"/>
      <c r="H520" s="21"/>
      <c r="I520" s="21"/>
      <c r="J520" s="21"/>
      <c r="K520" s="21"/>
      <c r="L520" s="21"/>
      <c r="M520" s="94"/>
      <c r="N520" s="94"/>
      <c r="O520" s="94"/>
      <c r="P520" s="94"/>
      <c r="Q520" s="12"/>
      <c r="R520" s="12"/>
    </row>
    <row r="521" spans="3:18" x14ac:dyDescent="0.3">
      <c r="C521" s="12"/>
      <c r="D521" s="12"/>
      <c r="E521" s="94"/>
      <c r="F521" s="94"/>
      <c r="G521" s="21"/>
      <c r="H521" s="21"/>
      <c r="I521" s="21"/>
      <c r="J521" s="21"/>
      <c r="K521" s="21"/>
      <c r="L521" s="21"/>
      <c r="M521" s="94"/>
      <c r="N521" s="94"/>
      <c r="O521" s="94"/>
      <c r="P521" s="94"/>
      <c r="Q521" s="12"/>
      <c r="R521" s="12"/>
    </row>
    <row r="522" spans="3:18" x14ac:dyDescent="0.3">
      <c r="C522" s="12"/>
      <c r="D522" s="12"/>
      <c r="E522" s="94"/>
      <c r="F522" s="94"/>
      <c r="G522" s="21"/>
      <c r="H522" s="21"/>
      <c r="I522" s="21"/>
      <c r="J522" s="21"/>
      <c r="K522" s="21"/>
      <c r="L522" s="21"/>
      <c r="M522" s="94"/>
      <c r="N522" s="94"/>
      <c r="O522" s="94"/>
      <c r="P522" s="94"/>
      <c r="Q522" s="12"/>
      <c r="R522" s="12"/>
    </row>
    <row r="523" spans="3:18" x14ac:dyDescent="0.3">
      <c r="C523" s="12"/>
      <c r="D523" s="12"/>
      <c r="E523" s="94"/>
      <c r="F523" s="94"/>
      <c r="G523" s="21"/>
      <c r="H523" s="21"/>
      <c r="I523" s="21"/>
      <c r="J523" s="21"/>
      <c r="K523" s="21"/>
      <c r="L523" s="21"/>
      <c r="M523" s="94"/>
      <c r="N523" s="94"/>
      <c r="O523" s="94"/>
      <c r="P523" s="94"/>
      <c r="Q523" s="12"/>
      <c r="R523" s="12"/>
    </row>
    <row r="524" spans="3:18" x14ac:dyDescent="0.3">
      <c r="C524" s="12"/>
      <c r="D524" s="12"/>
      <c r="E524" s="94"/>
      <c r="F524" s="94"/>
      <c r="G524" s="21"/>
      <c r="H524" s="21"/>
      <c r="I524" s="21"/>
      <c r="J524" s="21"/>
      <c r="K524" s="21"/>
      <c r="L524" s="21"/>
      <c r="M524" s="94"/>
      <c r="N524" s="94"/>
      <c r="O524" s="94"/>
      <c r="P524" s="94"/>
      <c r="Q524" s="12"/>
      <c r="R524" s="12"/>
    </row>
    <row r="525" spans="3:18" x14ac:dyDescent="0.3">
      <c r="C525" s="12"/>
      <c r="D525" s="12"/>
      <c r="E525" s="94"/>
      <c r="F525" s="94"/>
      <c r="G525" s="21"/>
      <c r="H525" s="21"/>
      <c r="I525" s="21"/>
      <c r="J525" s="21"/>
      <c r="K525" s="21"/>
      <c r="L525" s="21"/>
      <c r="M525" s="94"/>
      <c r="N525" s="94"/>
      <c r="O525" s="94"/>
      <c r="P525" s="94"/>
      <c r="Q525" s="12"/>
      <c r="R525" s="12"/>
    </row>
    <row r="526" spans="3:18" x14ac:dyDescent="0.3">
      <c r="C526" s="12"/>
      <c r="D526" s="12"/>
      <c r="E526" s="94"/>
      <c r="F526" s="94"/>
      <c r="G526" s="21"/>
      <c r="H526" s="21"/>
      <c r="I526" s="21"/>
      <c r="J526" s="21"/>
      <c r="K526" s="21"/>
      <c r="L526" s="21"/>
      <c r="M526" s="94"/>
      <c r="N526" s="94"/>
      <c r="O526" s="94"/>
      <c r="P526" s="94"/>
      <c r="Q526" s="12"/>
      <c r="R526" s="12"/>
    </row>
    <row r="527" spans="3:18" x14ac:dyDescent="0.3">
      <c r="C527" s="12"/>
      <c r="D527" s="12"/>
      <c r="E527" s="94"/>
      <c r="F527" s="94"/>
      <c r="G527" s="21"/>
      <c r="H527" s="21"/>
      <c r="I527" s="21"/>
      <c r="J527" s="21"/>
      <c r="K527" s="21"/>
      <c r="L527" s="21"/>
      <c r="M527" s="94"/>
      <c r="N527" s="94"/>
      <c r="O527" s="94"/>
      <c r="P527" s="94"/>
      <c r="Q527" s="12"/>
      <c r="R527" s="12"/>
    </row>
    <row r="528" spans="3:18" x14ac:dyDescent="0.3">
      <c r="C528" s="12"/>
      <c r="D528" s="12"/>
      <c r="E528" s="94"/>
      <c r="F528" s="94"/>
      <c r="G528" s="21"/>
      <c r="H528" s="21"/>
      <c r="I528" s="21"/>
      <c r="J528" s="21"/>
      <c r="K528" s="21"/>
      <c r="L528" s="21"/>
      <c r="M528" s="94"/>
      <c r="N528" s="94"/>
      <c r="O528" s="94"/>
      <c r="P528" s="94"/>
      <c r="Q528" s="12"/>
      <c r="R528" s="12"/>
    </row>
    <row r="529" spans="3:18" x14ac:dyDescent="0.3">
      <c r="C529" s="12"/>
      <c r="D529" s="12"/>
      <c r="E529" s="94"/>
      <c r="F529" s="94"/>
      <c r="G529" s="21"/>
      <c r="H529" s="21"/>
      <c r="I529" s="21"/>
      <c r="J529" s="21"/>
      <c r="K529" s="21"/>
      <c r="L529" s="21"/>
      <c r="M529" s="94"/>
      <c r="N529" s="94"/>
      <c r="O529" s="94"/>
      <c r="P529" s="94"/>
      <c r="Q529" s="12"/>
      <c r="R529" s="12"/>
    </row>
    <row r="530" spans="3:18" x14ac:dyDescent="0.3">
      <c r="C530" s="12"/>
      <c r="D530" s="12"/>
      <c r="E530" s="94"/>
      <c r="F530" s="94"/>
      <c r="G530" s="21"/>
      <c r="H530" s="21"/>
      <c r="I530" s="21"/>
      <c r="J530" s="21"/>
      <c r="K530" s="21"/>
      <c r="L530" s="21"/>
      <c r="M530" s="94"/>
      <c r="N530" s="94"/>
      <c r="O530" s="94"/>
      <c r="P530" s="94"/>
      <c r="Q530" s="12"/>
      <c r="R530" s="12"/>
    </row>
    <row r="531" spans="3:18" x14ac:dyDescent="0.3">
      <c r="C531" s="12"/>
      <c r="D531" s="12"/>
      <c r="E531" s="94"/>
      <c r="F531" s="94"/>
      <c r="G531" s="21"/>
      <c r="H531" s="21"/>
      <c r="I531" s="21"/>
      <c r="J531" s="21"/>
      <c r="K531" s="21"/>
      <c r="L531" s="21"/>
      <c r="M531" s="94"/>
      <c r="N531" s="94"/>
      <c r="O531" s="94"/>
      <c r="P531" s="94"/>
      <c r="Q531" s="12"/>
      <c r="R531" s="12"/>
    </row>
    <row r="532" spans="3:18" x14ac:dyDescent="0.3">
      <c r="C532" s="12"/>
      <c r="D532" s="12"/>
      <c r="E532" s="94"/>
      <c r="F532" s="94"/>
      <c r="G532" s="21"/>
      <c r="H532" s="21"/>
      <c r="I532" s="21"/>
      <c r="J532" s="21"/>
      <c r="K532" s="21"/>
      <c r="L532" s="21"/>
      <c r="M532" s="94"/>
      <c r="N532" s="94"/>
      <c r="O532" s="94"/>
      <c r="P532" s="94"/>
      <c r="Q532" s="12"/>
      <c r="R532" s="12"/>
    </row>
    <row r="533" spans="3:18" x14ac:dyDescent="0.3">
      <c r="C533" s="12"/>
      <c r="D533" s="12"/>
      <c r="E533" s="94"/>
      <c r="F533" s="94"/>
      <c r="G533" s="21"/>
      <c r="H533" s="21"/>
      <c r="I533" s="21"/>
      <c r="J533" s="21"/>
      <c r="K533" s="21"/>
      <c r="L533" s="21"/>
      <c r="M533" s="94"/>
      <c r="N533" s="94"/>
      <c r="O533" s="94"/>
      <c r="P533" s="94"/>
      <c r="Q533" s="12"/>
      <c r="R533" s="12"/>
    </row>
    <row r="534" spans="3:18" x14ac:dyDescent="0.3">
      <c r="C534" s="12"/>
      <c r="D534" s="12"/>
      <c r="E534" s="94"/>
      <c r="F534" s="94"/>
      <c r="G534" s="21"/>
      <c r="H534" s="21"/>
      <c r="I534" s="21"/>
      <c r="J534" s="21"/>
      <c r="K534" s="21"/>
      <c r="L534" s="21"/>
      <c r="M534" s="94"/>
      <c r="N534" s="94"/>
      <c r="O534" s="94"/>
      <c r="P534" s="94"/>
      <c r="Q534" s="12"/>
      <c r="R534" s="12"/>
    </row>
    <row r="535" spans="3:18" x14ac:dyDescent="0.3">
      <c r="C535" s="12"/>
      <c r="D535" s="12"/>
      <c r="E535" s="94"/>
      <c r="F535" s="94"/>
      <c r="G535" s="21"/>
      <c r="H535" s="21"/>
      <c r="I535" s="21"/>
      <c r="J535" s="21"/>
      <c r="K535" s="21"/>
      <c r="L535" s="21"/>
      <c r="M535" s="94"/>
      <c r="N535" s="94"/>
      <c r="O535" s="94"/>
      <c r="P535" s="94"/>
      <c r="Q535" s="12"/>
      <c r="R535" s="12"/>
    </row>
    <row r="536" spans="3:18" x14ac:dyDescent="0.3">
      <c r="C536" s="12"/>
      <c r="D536" s="12"/>
      <c r="E536" s="94"/>
      <c r="F536" s="94"/>
      <c r="G536" s="21"/>
      <c r="H536" s="21"/>
      <c r="I536" s="21"/>
      <c r="J536" s="21"/>
      <c r="K536" s="21"/>
      <c r="L536" s="21"/>
      <c r="M536" s="94"/>
      <c r="N536" s="94"/>
      <c r="O536" s="94"/>
      <c r="P536" s="94"/>
      <c r="Q536" s="12"/>
      <c r="R536" s="12"/>
    </row>
    <row r="537" spans="3:18" x14ac:dyDescent="0.3">
      <c r="C537" s="12"/>
      <c r="D537" s="12"/>
      <c r="E537" s="94"/>
      <c r="F537" s="94"/>
      <c r="G537" s="21"/>
      <c r="H537" s="21"/>
      <c r="I537" s="21"/>
      <c r="J537" s="21"/>
      <c r="K537" s="21"/>
      <c r="L537" s="21"/>
      <c r="M537" s="94"/>
      <c r="N537" s="94"/>
      <c r="O537" s="94"/>
      <c r="P537" s="94"/>
      <c r="Q537" s="12"/>
      <c r="R537" s="12"/>
    </row>
    <row r="538" spans="3:18" x14ac:dyDescent="0.3">
      <c r="C538" s="12"/>
      <c r="D538" s="12"/>
      <c r="E538" s="94"/>
      <c r="F538" s="94"/>
      <c r="G538" s="21"/>
      <c r="H538" s="21"/>
      <c r="I538" s="21"/>
      <c r="J538" s="21"/>
      <c r="K538" s="21"/>
      <c r="L538" s="21"/>
      <c r="M538" s="94"/>
      <c r="N538" s="94"/>
      <c r="O538" s="94"/>
      <c r="P538" s="94"/>
      <c r="Q538" s="12"/>
      <c r="R538" s="12"/>
    </row>
    <row r="539" spans="3:18" x14ac:dyDescent="0.3">
      <c r="C539" s="12"/>
      <c r="D539" s="12"/>
      <c r="E539" s="94"/>
      <c r="F539" s="94"/>
      <c r="G539" s="21"/>
      <c r="H539" s="21"/>
      <c r="I539" s="21"/>
      <c r="J539" s="21"/>
      <c r="K539" s="21"/>
      <c r="L539" s="21"/>
      <c r="M539" s="94"/>
      <c r="N539" s="94"/>
      <c r="O539" s="94"/>
      <c r="P539" s="94"/>
      <c r="Q539" s="12"/>
      <c r="R539" s="12"/>
    </row>
    <row r="540" spans="3:18" x14ac:dyDescent="0.3">
      <c r="C540" s="12"/>
      <c r="D540" s="12"/>
      <c r="E540" s="94"/>
      <c r="F540" s="94"/>
      <c r="G540" s="21"/>
      <c r="H540" s="21"/>
      <c r="I540" s="21"/>
      <c r="J540" s="21"/>
      <c r="K540" s="21"/>
      <c r="L540" s="21"/>
      <c r="M540" s="94"/>
      <c r="N540" s="94"/>
      <c r="O540" s="94"/>
      <c r="P540" s="94"/>
      <c r="Q540" s="12"/>
      <c r="R540" s="12"/>
    </row>
    <row r="541" spans="3:18" x14ac:dyDescent="0.3">
      <c r="C541" s="12"/>
      <c r="D541" s="12"/>
      <c r="E541" s="94"/>
      <c r="F541" s="94"/>
      <c r="G541" s="21"/>
      <c r="H541" s="21"/>
      <c r="I541" s="21"/>
      <c r="J541" s="21"/>
      <c r="K541" s="21"/>
      <c r="L541" s="21"/>
      <c r="M541" s="94"/>
      <c r="N541" s="94"/>
      <c r="O541" s="94"/>
      <c r="P541" s="94"/>
      <c r="Q541" s="12"/>
      <c r="R541" s="12"/>
    </row>
    <row r="542" spans="3:18" x14ac:dyDescent="0.3">
      <c r="C542" s="12"/>
      <c r="D542" s="12"/>
      <c r="E542" s="94"/>
      <c r="F542" s="94"/>
      <c r="G542" s="21"/>
      <c r="H542" s="21"/>
      <c r="I542" s="21"/>
      <c r="J542" s="21"/>
      <c r="K542" s="21"/>
      <c r="L542" s="21"/>
      <c r="M542" s="94"/>
      <c r="N542" s="94"/>
      <c r="O542" s="94"/>
      <c r="P542" s="94"/>
      <c r="Q542" s="12"/>
      <c r="R542" s="12"/>
    </row>
    <row r="543" spans="3:18" x14ac:dyDescent="0.3">
      <c r="C543" s="12"/>
      <c r="D543" s="12"/>
      <c r="E543" s="94"/>
      <c r="F543" s="94"/>
      <c r="G543" s="21"/>
      <c r="H543" s="21"/>
      <c r="I543" s="21"/>
      <c r="J543" s="21"/>
      <c r="K543" s="21"/>
      <c r="L543" s="21"/>
      <c r="M543" s="94"/>
      <c r="N543" s="94"/>
      <c r="O543" s="94"/>
      <c r="P543" s="94"/>
      <c r="Q543" s="12"/>
      <c r="R543" s="12"/>
    </row>
    <row r="544" spans="3:18" x14ac:dyDescent="0.3">
      <c r="C544" s="12"/>
      <c r="D544" s="12"/>
      <c r="E544" s="94"/>
      <c r="F544" s="94"/>
      <c r="G544" s="21"/>
      <c r="H544" s="21"/>
      <c r="I544" s="21"/>
      <c r="J544" s="21"/>
      <c r="K544" s="21"/>
      <c r="L544" s="21"/>
      <c r="M544" s="94"/>
      <c r="N544" s="94"/>
      <c r="O544" s="94"/>
      <c r="P544" s="94"/>
      <c r="Q544" s="12"/>
      <c r="R544" s="12"/>
    </row>
    <row r="545" spans="3:18" x14ac:dyDescent="0.3">
      <c r="C545" s="12"/>
      <c r="D545" s="12"/>
      <c r="E545" s="94"/>
      <c r="F545" s="94"/>
      <c r="G545" s="21"/>
      <c r="H545" s="21"/>
      <c r="I545" s="21"/>
      <c r="J545" s="21"/>
      <c r="K545" s="21"/>
      <c r="L545" s="21"/>
      <c r="M545" s="94"/>
      <c r="N545" s="94"/>
      <c r="O545" s="94"/>
      <c r="P545" s="94"/>
      <c r="Q545" s="12"/>
      <c r="R545" s="12"/>
    </row>
    <row r="546" spans="3:18" x14ac:dyDescent="0.3">
      <c r="C546" s="12"/>
      <c r="D546" s="12"/>
      <c r="E546" s="94"/>
      <c r="F546" s="94"/>
      <c r="G546" s="21"/>
      <c r="H546" s="21"/>
      <c r="I546" s="21"/>
      <c r="J546" s="21"/>
      <c r="K546" s="21"/>
      <c r="L546" s="21"/>
      <c r="M546" s="94"/>
      <c r="N546" s="94"/>
      <c r="O546" s="94"/>
      <c r="P546" s="94"/>
      <c r="Q546" s="12"/>
      <c r="R546" s="12"/>
    </row>
    <row r="547" spans="3:18" x14ac:dyDescent="0.3">
      <c r="C547" s="12"/>
      <c r="D547" s="12"/>
      <c r="E547" s="94"/>
      <c r="F547" s="94"/>
      <c r="G547" s="21"/>
      <c r="H547" s="21"/>
      <c r="I547" s="21"/>
      <c r="J547" s="21"/>
      <c r="K547" s="21"/>
      <c r="L547" s="21"/>
      <c r="M547" s="94"/>
      <c r="N547" s="94"/>
      <c r="O547" s="94"/>
      <c r="P547" s="94"/>
      <c r="Q547" s="12"/>
      <c r="R547" s="12"/>
    </row>
    <row r="548" spans="3:18" x14ac:dyDescent="0.3">
      <c r="C548" s="12"/>
      <c r="D548" s="12"/>
      <c r="E548" s="94"/>
      <c r="F548" s="94"/>
      <c r="G548" s="21"/>
      <c r="H548" s="21"/>
      <c r="I548" s="21"/>
      <c r="J548" s="21"/>
      <c r="K548" s="21"/>
      <c r="L548" s="21"/>
      <c r="M548" s="94"/>
      <c r="N548" s="94"/>
      <c r="O548" s="94"/>
      <c r="P548" s="94"/>
      <c r="Q548" s="12"/>
      <c r="R548" s="12"/>
    </row>
    <row r="549" spans="3:18" x14ac:dyDescent="0.3">
      <c r="C549" s="12"/>
      <c r="D549" s="12"/>
      <c r="E549" s="94"/>
      <c r="F549" s="94"/>
      <c r="G549" s="21"/>
      <c r="H549" s="21"/>
      <c r="I549" s="21"/>
      <c r="J549" s="21"/>
      <c r="K549" s="21"/>
      <c r="L549" s="21"/>
      <c r="M549" s="94"/>
      <c r="N549" s="94"/>
      <c r="O549" s="94"/>
      <c r="P549" s="94"/>
      <c r="Q549" s="12"/>
      <c r="R549" s="12"/>
    </row>
    <row r="550" spans="3:18" x14ac:dyDescent="0.3">
      <c r="C550" s="12"/>
      <c r="D550" s="12"/>
      <c r="E550" s="94"/>
      <c r="F550" s="94"/>
      <c r="G550" s="21"/>
      <c r="H550" s="21"/>
      <c r="I550" s="21"/>
      <c r="J550" s="21"/>
      <c r="K550" s="21"/>
      <c r="L550" s="21"/>
      <c r="M550" s="94"/>
      <c r="N550" s="94"/>
      <c r="O550" s="94"/>
      <c r="P550" s="94"/>
      <c r="Q550" s="12"/>
      <c r="R550" s="12"/>
    </row>
    <row r="551" spans="3:18" x14ac:dyDescent="0.3">
      <c r="C551" s="12"/>
      <c r="D551" s="12"/>
      <c r="E551" s="94"/>
      <c r="F551" s="94"/>
      <c r="G551" s="21"/>
      <c r="H551" s="21"/>
      <c r="I551" s="21"/>
      <c r="J551" s="21"/>
      <c r="K551" s="21"/>
      <c r="L551" s="21"/>
      <c r="M551" s="94"/>
      <c r="N551" s="94"/>
      <c r="O551" s="94"/>
      <c r="P551" s="94"/>
      <c r="Q551" s="12"/>
      <c r="R551" s="12"/>
    </row>
    <row r="552" spans="3:18" x14ac:dyDescent="0.3">
      <c r="C552" s="12"/>
      <c r="D552" s="12"/>
      <c r="E552" s="94"/>
      <c r="F552" s="94"/>
      <c r="G552" s="21"/>
      <c r="H552" s="21"/>
      <c r="I552" s="21"/>
      <c r="J552" s="21"/>
      <c r="K552" s="21"/>
      <c r="L552" s="21"/>
      <c r="M552" s="94"/>
      <c r="N552" s="94"/>
      <c r="O552" s="94"/>
      <c r="P552" s="94"/>
      <c r="Q552" s="12"/>
      <c r="R552" s="12"/>
    </row>
    <row r="553" spans="3:18" x14ac:dyDescent="0.3">
      <c r="C553" s="12"/>
      <c r="D553" s="12"/>
      <c r="E553" s="94"/>
      <c r="F553" s="94"/>
      <c r="G553" s="21"/>
      <c r="H553" s="21"/>
      <c r="I553" s="21"/>
      <c r="J553" s="21"/>
      <c r="K553" s="21"/>
      <c r="L553" s="21"/>
      <c r="M553" s="94"/>
      <c r="N553" s="94"/>
      <c r="O553" s="94"/>
      <c r="P553" s="94"/>
      <c r="Q553" s="12"/>
      <c r="R553" s="12"/>
    </row>
    <row r="554" spans="3:18" x14ac:dyDescent="0.3">
      <c r="C554" s="12"/>
      <c r="D554" s="12"/>
      <c r="E554" s="94"/>
      <c r="F554" s="94"/>
      <c r="G554" s="21"/>
      <c r="H554" s="21"/>
      <c r="I554" s="21"/>
      <c r="J554" s="21"/>
      <c r="K554" s="21"/>
      <c r="L554" s="21"/>
      <c r="M554" s="94"/>
      <c r="N554" s="94"/>
      <c r="O554" s="94"/>
      <c r="P554" s="94"/>
      <c r="Q554" s="12"/>
      <c r="R554" s="12"/>
    </row>
    <row r="555" spans="3:18" x14ac:dyDescent="0.3">
      <c r="C555" s="12"/>
      <c r="D555" s="12"/>
      <c r="E555" s="94"/>
      <c r="F555" s="94"/>
      <c r="G555" s="21"/>
      <c r="H555" s="21"/>
      <c r="I555" s="21"/>
      <c r="J555" s="21"/>
      <c r="K555" s="21"/>
      <c r="L555" s="21"/>
      <c r="M555" s="94"/>
      <c r="N555" s="94"/>
      <c r="O555" s="94"/>
      <c r="P555" s="94"/>
      <c r="Q555" s="12"/>
      <c r="R555" s="12"/>
    </row>
    <row r="556" spans="3:18" x14ac:dyDescent="0.3">
      <c r="C556" s="12"/>
      <c r="D556" s="12"/>
      <c r="E556" s="94"/>
      <c r="F556" s="94"/>
      <c r="G556" s="21"/>
      <c r="H556" s="21"/>
      <c r="I556" s="21"/>
      <c r="J556" s="21"/>
      <c r="K556" s="21"/>
      <c r="L556" s="21"/>
      <c r="M556" s="94"/>
      <c r="N556" s="94"/>
      <c r="O556" s="94"/>
      <c r="P556" s="94"/>
      <c r="Q556" s="12"/>
      <c r="R556" s="12"/>
    </row>
    <row r="557" spans="3:18" x14ac:dyDescent="0.3">
      <c r="C557" s="12"/>
      <c r="D557" s="12"/>
      <c r="E557" s="94"/>
      <c r="F557" s="94"/>
      <c r="G557" s="21"/>
      <c r="H557" s="21"/>
      <c r="I557" s="21"/>
      <c r="J557" s="21"/>
      <c r="K557" s="21"/>
      <c r="L557" s="21"/>
      <c r="M557" s="94"/>
      <c r="N557" s="94"/>
      <c r="O557" s="94"/>
      <c r="P557" s="94"/>
      <c r="Q557" s="12"/>
      <c r="R557" s="12"/>
    </row>
    <row r="558" spans="3:18" x14ac:dyDescent="0.3">
      <c r="C558" s="12"/>
      <c r="D558" s="12"/>
      <c r="E558" s="94"/>
      <c r="F558" s="94"/>
      <c r="G558" s="21"/>
      <c r="H558" s="21"/>
      <c r="I558" s="21"/>
      <c r="J558" s="21"/>
      <c r="K558" s="21"/>
      <c r="L558" s="21"/>
      <c r="M558" s="94"/>
      <c r="N558" s="94"/>
      <c r="O558" s="94"/>
      <c r="P558" s="94"/>
      <c r="Q558" s="12"/>
      <c r="R558" s="12"/>
    </row>
    <row r="559" spans="3:18" x14ac:dyDescent="0.3">
      <c r="C559" s="12"/>
      <c r="D559" s="12"/>
      <c r="E559" s="94"/>
      <c r="F559" s="94"/>
      <c r="G559" s="21"/>
      <c r="H559" s="21"/>
      <c r="I559" s="21"/>
      <c r="J559" s="21"/>
      <c r="K559" s="21"/>
      <c r="L559" s="21"/>
      <c r="M559" s="94"/>
      <c r="N559" s="94"/>
      <c r="O559" s="94"/>
      <c r="P559" s="94"/>
      <c r="Q559" s="12"/>
      <c r="R559" s="12"/>
    </row>
    <row r="560" spans="3:18" x14ac:dyDescent="0.3">
      <c r="C560" s="12"/>
      <c r="D560" s="12"/>
      <c r="E560" s="94"/>
      <c r="F560" s="94"/>
      <c r="G560" s="21"/>
      <c r="H560" s="21"/>
      <c r="I560" s="21"/>
      <c r="J560" s="21"/>
      <c r="K560" s="21"/>
      <c r="L560" s="21"/>
      <c r="M560" s="94"/>
      <c r="N560" s="94"/>
      <c r="O560" s="94"/>
      <c r="P560" s="94"/>
      <c r="Q560" s="12"/>
      <c r="R560" s="12"/>
    </row>
    <row r="561" spans="3:18" x14ac:dyDescent="0.3">
      <c r="C561" s="12"/>
      <c r="D561" s="12"/>
      <c r="E561" s="94"/>
      <c r="F561" s="94"/>
      <c r="G561" s="21"/>
      <c r="H561" s="21"/>
      <c r="I561" s="21"/>
      <c r="J561" s="21"/>
      <c r="K561" s="21"/>
      <c r="L561" s="21"/>
      <c r="M561" s="94"/>
      <c r="N561" s="94"/>
      <c r="O561" s="94"/>
      <c r="P561" s="94"/>
      <c r="Q561" s="12"/>
      <c r="R561" s="12"/>
    </row>
    <row r="562" spans="3:18" x14ac:dyDescent="0.3">
      <c r="C562" s="12"/>
      <c r="D562" s="12"/>
      <c r="E562" s="94"/>
      <c r="F562" s="94"/>
      <c r="G562" s="21"/>
      <c r="H562" s="21"/>
      <c r="I562" s="21"/>
      <c r="J562" s="21"/>
      <c r="K562" s="21"/>
      <c r="L562" s="21"/>
      <c r="M562" s="94"/>
      <c r="N562" s="94"/>
      <c r="O562" s="94"/>
      <c r="P562" s="94"/>
      <c r="Q562" s="12"/>
      <c r="R562" s="12"/>
    </row>
    <row r="563" spans="3:18" x14ac:dyDescent="0.3">
      <c r="C563" s="12"/>
      <c r="D563" s="12"/>
      <c r="E563" s="94"/>
      <c r="F563" s="94"/>
      <c r="G563" s="21"/>
      <c r="H563" s="21"/>
      <c r="I563" s="21"/>
      <c r="J563" s="21"/>
      <c r="K563" s="21"/>
      <c r="L563" s="21"/>
      <c r="M563" s="94"/>
      <c r="N563" s="94"/>
      <c r="O563" s="94"/>
      <c r="P563" s="94"/>
      <c r="Q563" s="12"/>
      <c r="R563" s="12"/>
    </row>
    <row r="564" spans="3:18" x14ac:dyDescent="0.3">
      <c r="C564" s="12"/>
      <c r="D564" s="12"/>
      <c r="E564" s="94"/>
      <c r="F564" s="94"/>
      <c r="G564" s="21"/>
      <c r="H564" s="21"/>
      <c r="I564" s="21"/>
      <c r="J564" s="21"/>
      <c r="K564" s="21"/>
      <c r="L564" s="21"/>
      <c r="M564" s="94"/>
      <c r="N564" s="94"/>
      <c r="O564" s="94"/>
      <c r="P564" s="94"/>
      <c r="Q564" s="12"/>
      <c r="R564" s="12"/>
    </row>
    <row r="565" spans="3:18" x14ac:dyDescent="0.3">
      <c r="C565" s="12"/>
      <c r="D565" s="12"/>
      <c r="E565" s="94"/>
      <c r="F565" s="94"/>
      <c r="G565" s="21"/>
      <c r="H565" s="21"/>
      <c r="I565" s="21"/>
      <c r="J565" s="21"/>
      <c r="K565" s="21"/>
      <c r="L565" s="21"/>
      <c r="M565" s="94"/>
      <c r="N565" s="94"/>
      <c r="O565" s="94"/>
      <c r="P565" s="94"/>
      <c r="Q565" s="12"/>
      <c r="R565" s="12"/>
    </row>
    <row r="566" spans="3:18" x14ac:dyDescent="0.3">
      <c r="C566" s="12"/>
      <c r="D566" s="12"/>
      <c r="E566" s="94"/>
      <c r="F566" s="94"/>
      <c r="G566" s="21"/>
      <c r="H566" s="21"/>
      <c r="I566" s="21"/>
      <c r="J566" s="21"/>
      <c r="K566" s="21"/>
      <c r="L566" s="21"/>
      <c r="M566" s="94"/>
      <c r="N566" s="94"/>
      <c r="O566" s="94"/>
      <c r="P566" s="94"/>
      <c r="Q566" s="12"/>
      <c r="R566" s="12"/>
    </row>
    <row r="567" spans="3:18" x14ac:dyDescent="0.3">
      <c r="C567" s="12"/>
      <c r="D567" s="12"/>
      <c r="E567" s="94"/>
      <c r="F567" s="94"/>
      <c r="G567" s="21"/>
      <c r="H567" s="21"/>
      <c r="I567" s="21"/>
      <c r="J567" s="21"/>
      <c r="K567" s="21"/>
      <c r="L567" s="21"/>
      <c r="M567" s="94"/>
      <c r="N567" s="94"/>
      <c r="O567" s="94"/>
      <c r="P567" s="94"/>
      <c r="Q567" s="12"/>
      <c r="R567" s="12"/>
    </row>
    <row r="568" spans="3:18" x14ac:dyDescent="0.3">
      <c r="C568" s="12"/>
      <c r="D568" s="12"/>
      <c r="E568" s="94"/>
      <c r="F568" s="94"/>
      <c r="G568" s="21"/>
      <c r="H568" s="21"/>
      <c r="I568" s="21"/>
      <c r="J568" s="21"/>
      <c r="K568" s="21"/>
      <c r="L568" s="21"/>
      <c r="M568" s="94"/>
      <c r="N568" s="94"/>
      <c r="O568" s="94"/>
      <c r="P568" s="94"/>
      <c r="Q568" s="12"/>
      <c r="R568" s="12"/>
    </row>
    <row r="569" spans="3:18" x14ac:dyDescent="0.3">
      <c r="C569" s="12"/>
      <c r="D569" s="12"/>
      <c r="E569" s="94"/>
      <c r="F569" s="94"/>
      <c r="G569" s="21"/>
      <c r="H569" s="21"/>
      <c r="I569" s="21"/>
      <c r="J569" s="21"/>
      <c r="K569" s="21"/>
      <c r="L569" s="21"/>
      <c r="M569" s="94"/>
      <c r="N569" s="94"/>
      <c r="O569" s="94"/>
      <c r="P569" s="94"/>
      <c r="Q569" s="12"/>
      <c r="R569" s="12"/>
    </row>
    <row r="570" spans="3:18" x14ac:dyDescent="0.3">
      <c r="C570" s="12"/>
      <c r="D570" s="12"/>
      <c r="E570" s="94"/>
      <c r="F570" s="94"/>
      <c r="G570" s="21"/>
      <c r="H570" s="21"/>
      <c r="I570" s="21"/>
      <c r="J570" s="21"/>
      <c r="K570" s="21"/>
      <c r="L570" s="21"/>
      <c r="M570" s="94"/>
      <c r="N570" s="94"/>
      <c r="O570" s="94"/>
      <c r="P570" s="94"/>
      <c r="Q570" s="12"/>
      <c r="R570" s="12"/>
    </row>
    <row r="571" spans="3:18" x14ac:dyDescent="0.3">
      <c r="C571" s="12"/>
      <c r="D571" s="12"/>
      <c r="E571" s="94"/>
      <c r="F571" s="94"/>
      <c r="G571" s="21"/>
      <c r="H571" s="21"/>
      <c r="I571" s="21"/>
      <c r="J571" s="21"/>
      <c r="K571" s="21"/>
      <c r="L571" s="21"/>
      <c r="M571" s="94"/>
      <c r="N571" s="94"/>
      <c r="O571" s="94"/>
      <c r="P571" s="94"/>
      <c r="Q571" s="12"/>
      <c r="R571" s="12"/>
    </row>
    <row r="572" spans="3:18" x14ac:dyDescent="0.3">
      <c r="C572" s="12"/>
      <c r="D572" s="12"/>
      <c r="E572" s="94"/>
      <c r="F572" s="94"/>
      <c r="G572" s="21"/>
      <c r="H572" s="21"/>
      <c r="I572" s="21"/>
      <c r="J572" s="21"/>
      <c r="K572" s="21"/>
      <c r="L572" s="21"/>
      <c r="M572" s="94"/>
      <c r="N572" s="94"/>
      <c r="O572" s="94"/>
      <c r="P572" s="94"/>
      <c r="Q572" s="12"/>
      <c r="R572" s="12"/>
    </row>
    <row r="573" spans="3:18" x14ac:dyDescent="0.3">
      <c r="C573" s="12"/>
      <c r="D573" s="12"/>
      <c r="E573" s="94"/>
      <c r="F573" s="94"/>
      <c r="G573" s="21"/>
      <c r="H573" s="21"/>
      <c r="I573" s="21"/>
      <c r="J573" s="21"/>
      <c r="K573" s="21"/>
      <c r="L573" s="21"/>
      <c r="M573" s="94"/>
      <c r="N573" s="94"/>
      <c r="O573" s="94"/>
      <c r="P573" s="94"/>
      <c r="Q573" s="12"/>
      <c r="R573" s="12"/>
    </row>
    <row r="574" spans="3:18" x14ac:dyDescent="0.3">
      <c r="C574" s="12"/>
      <c r="D574" s="12"/>
      <c r="E574" s="94"/>
      <c r="F574" s="94"/>
      <c r="G574" s="21"/>
      <c r="H574" s="21"/>
      <c r="I574" s="21"/>
      <c r="J574" s="21"/>
      <c r="K574" s="21"/>
      <c r="L574" s="21"/>
      <c r="M574" s="94"/>
      <c r="N574" s="94"/>
      <c r="O574" s="94"/>
      <c r="P574" s="94"/>
      <c r="Q574" s="12"/>
      <c r="R574" s="12"/>
    </row>
    <row r="575" spans="3:18" x14ac:dyDescent="0.3">
      <c r="C575" s="12"/>
      <c r="D575" s="12"/>
      <c r="E575" s="94"/>
      <c r="F575" s="94"/>
      <c r="G575" s="21"/>
      <c r="H575" s="21"/>
      <c r="I575" s="21"/>
      <c r="J575" s="21"/>
      <c r="K575" s="21"/>
      <c r="L575" s="21"/>
      <c r="M575" s="94"/>
      <c r="N575" s="94"/>
      <c r="O575" s="94"/>
      <c r="P575" s="94"/>
      <c r="Q575" s="12"/>
      <c r="R575" s="12"/>
    </row>
    <row r="576" spans="3:18" x14ac:dyDescent="0.3">
      <c r="C576" s="12"/>
      <c r="D576" s="12"/>
      <c r="E576" s="94"/>
      <c r="F576" s="94"/>
      <c r="G576" s="21"/>
      <c r="H576" s="21"/>
      <c r="I576" s="21"/>
      <c r="J576" s="21"/>
      <c r="K576" s="21"/>
      <c r="L576" s="21"/>
      <c r="M576" s="94"/>
      <c r="N576" s="94"/>
      <c r="O576" s="94"/>
      <c r="P576" s="94"/>
      <c r="Q576" s="12"/>
      <c r="R576" s="12"/>
    </row>
    <row r="577" spans="3:18" x14ac:dyDescent="0.3">
      <c r="C577" s="12"/>
      <c r="D577" s="12"/>
      <c r="E577" s="94"/>
      <c r="F577" s="94"/>
      <c r="G577" s="21"/>
      <c r="H577" s="21"/>
      <c r="I577" s="21"/>
      <c r="J577" s="21"/>
      <c r="K577" s="21"/>
      <c r="L577" s="21"/>
      <c r="M577" s="94"/>
      <c r="N577" s="94"/>
      <c r="O577" s="94"/>
      <c r="P577" s="94"/>
      <c r="Q577" s="12"/>
      <c r="R577" s="12"/>
    </row>
    <row r="578" spans="3:18" x14ac:dyDescent="0.3">
      <c r="C578" s="12"/>
      <c r="D578" s="12"/>
      <c r="E578" s="94"/>
      <c r="F578" s="94"/>
      <c r="G578" s="21"/>
      <c r="H578" s="21"/>
      <c r="I578" s="21"/>
      <c r="J578" s="21"/>
      <c r="K578" s="21"/>
      <c r="L578" s="21"/>
      <c r="M578" s="94"/>
      <c r="N578" s="94"/>
      <c r="O578" s="94"/>
      <c r="P578" s="94"/>
      <c r="Q578" s="12"/>
      <c r="R578" s="12"/>
    </row>
    <row r="579" spans="3:18" x14ac:dyDescent="0.3">
      <c r="C579" s="12"/>
      <c r="D579" s="12"/>
      <c r="E579" s="94"/>
      <c r="F579" s="94"/>
      <c r="G579" s="21"/>
      <c r="H579" s="21"/>
      <c r="I579" s="21"/>
      <c r="J579" s="21"/>
      <c r="K579" s="21"/>
      <c r="L579" s="21"/>
      <c r="M579" s="94"/>
      <c r="N579" s="94"/>
      <c r="O579" s="94"/>
      <c r="P579" s="94"/>
      <c r="Q579" s="12"/>
      <c r="R579" s="12"/>
    </row>
    <row r="580" spans="3:18" x14ac:dyDescent="0.3">
      <c r="C580" s="12"/>
      <c r="D580" s="12"/>
      <c r="E580" s="94"/>
      <c r="F580" s="94"/>
      <c r="G580" s="21"/>
      <c r="H580" s="21"/>
      <c r="I580" s="21"/>
      <c r="J580" s="21"/>
      <c r="K580" s="21"/>
      <c r="L580" s="21"/>
      <c r="M580" s="94"/>
      <c r="N580" s="94"/>
      <c r="O580" s="94"/>
      <c r="P580" s="94"/>
      <c r="Q580" s="12"/>
      <c r="R580" s="12"/>
    </row>
    <row r="581" spans="3:18" x14ac:dyDescent="0.3">
      <c r="C581" s="12"/>
      <c r="D581" s="12"/>
      <c r="E581" s="94"/>
      <c r="F581" s="94"/>
      <c r="G581" s="21"/>
      <c r="H581" s="21"/>
      <c r="I581" s="21"/>
      <c r="J581" s="21"/>
      <c r="K581" s="21"/>
      <c r="L581" s="21"/>
      <c r="M581" s="94"/>
      <c r="N581" s="94"/>
      <c r="O581" s="94"/>
      <c r="P581" s="94"/>
      <c r="Q581" s="12"/>
      <c r="R581" s="12"/>
    </row>
    <row r="582" spans="3:18" x14ac:dyDescent="0.3">
      <c r="C582" s="12"/>
      <c r="D582" s="12"/>
      <c r="E582" s="94"/>
      <c r="F582" s="94"/>
      <c r="G582" s="21"/>
      <c r="H582" s="21"/>
      <c r="I582" s="21"/>
      <c r="J582" s="21"/>
      <c r="K582" s="21"/>
      <c r="L582" s="21"/>
      <c r="M582" s="94"/>
      <c r="N582" s="94"/>
      <c r="O582" s="94"/>
      <c r="P582" s="94"/>
      <c r="Q582" s="12"/>
      <c r="R582" s="12"/>
    </row>
    <row r="583" spans="3:18" x14ac:dyDescent="0.3">
      <c r="C583" s="12"/>
      <c r="D583" s="12"/>
      <c r="E583" s="94"/>
      <c r="F583" s="94"/>
      <c r="G583" s="21"/>
      <c r="H583" s="21"/>
      <c r="I583" s="21"/>
      <c r="J583" s="21"/>
      <c r="K583" s="21"/>
      <c r="L583" s="21"/>
      <c r="M583" s="94"/>
      <c r="N583" s="94"/>
      <c r="O583" s="94"/>
      <c r="P583" s="94"/>
      <c r="Q583" s="12"/>
      <c r="R583" s="12"/>
    </row>
    <row r="584" spans="3:18" x14ac:dyDescent="0.3">
      <c r="C584" s="12"/>
      <c r="D584" s="12"/>
      <c r="E584" s="94"/>
      <c r="F584" s="94"/>
      <c r="G584" s="21"/>
      <c r="H584" s="21"/>
      <c r="I584" s="21"/>
      <c r="J584" s="21"/>
      <c r="K584" s="21"/>
      <c r="L584" s="21"/>
      <c r="M584" s="94"/>
      <c r="N584" s="94"/>
      <c r="O584" s="94"/>
      <c r="P584" s="94"/>
      <c r="Q584" s="12"/>
      <c r="R584" s="12"/>
    </row>
    <row r="585" spans="3:18" x14ac:dyDescent="0.3">
      <c r="C585" s="12"/>
      <c r="D585" s="12"/>
      <c r="E585" s="94"/>
      <c r="F585" s="94"/>
      <c r="G585" s="21"/>
      <c r="H585" s="21"/>
      <c r="I585" s="21"/>
      <c r="J585" s="21"/>
      <c r="K585" s="21"/>
      <c r="L585" s="21"/>
      <c r="M585" s="94"/>
      <c r="N585" s="94"/>
      <c r="O585" s="94"/>
      <c r="P585" s="94"/>
      <c r="Q585" s="12"/>
      <c r="R585" s="12"/>
    </row>
    <row r="586" spans="3:18" x14ac:dyDescent="0.3">
      <c r="C586" s="12"/>
      <c r="D586" s="12"/>
      <c r="E586" s="94"/>
      <c r="F586" s="94"/>
      <c r="G586" s="21"/>
      <c r="H586" s="21"/>
      <c r="I586" s="21"/>
      <c r="J586" s="21"/>
      <c r="K586" s="21"/>
      <c r="L586" s="21"/>
      <c r="M586" s="94"/>
      <c r="N586" s="94"/>
      <c r="O586" s="94"/>
      <c r="P586" s="94"/>
      <c r="Q586" s="12"/>
      <c r="R586" s="12"/>
    </row>
    <row r="587" spans="3:18" x14ac:dyDescent="0.3">
      <c r="C587" s="12"/>
      <c r="D587" s="12"/>
      <c r="E587" s="94"/>
      <c r="F587" s="94"/>
      <c r="G587" s="21"/>
      <c r="H587" s="21"/>
      <c r="I587" s="21"/>
      <c r="J587" s="21"/>
      <c r="K587" s="21"/>
      <c r="L587" s="21"/>
      <c r="M587" s="94"/>
      <c r="N587" s="94"/>
      <c r="O587" s="94"/>
      <c r="P587" s="94"/>
      <c r="Q587" s="12"/>
      <c r="R587" s="12"/>
    </row>
    <row r="588" spans="3:18" x14ac:dyDescent="0.3">
      <c r="C588" s="12"/>
      <c r="D588" s="12"/>
      <c r="E588" s="94"/>
      <c r="F588" s="94"/>
      <c r="G588" s="21"/>
      <c r="H588" s="21"/>
      <c r="I588" s="21"/>
      <c r="J588" s="21"/>
      <c r="K588" s="21"/>
      <c r="L588" s="21"/>
      <c r="M588" s="94"/>
      <c r="N588" s="94"/>
      <c r="O588" s="94"/>
      <c r="P588" s="94"/>
      <c r="Q588" s="12"/>
      <c r="R588" s="12"/>
    </row>
    <row r="589" spans="3:18" x14ac:dyDescent="0.3">
      <c r="C589" s="12"/>
      <c r="D589" s="12"/>
      <c r="E589" s="94"/>
      <c r="F589" s="94"/>
      <c r="G589" s="21"/>
      <c r="H589" s="21"/>
      <c r="I589" s="21"/>
      <c r="J589" s="21"/>
      <c r="K589" s="21"/>
      <c r="L589" s="21"/>
      <c r="M589" s="94"/>
      <c r="N589" s="94"/>
      <c r="O589" s="94"/>
      <c r="P589" s="94"/>
      <c r="Q589" s="12"/>
      <c r="R589" s="12"/>
    </row>
    <row r="590" spans="3:18" x14ac:dyDescent="0.3">
      <c r="C590" s="12"/>
      <c r="D590" s="12"/>
      <c r="E590" s="94"/>
      <c r="F590" s="94"/>
      <c r="G590" s="21"/>
      <c r="H590" s="21"/>
      <c r="I590" s="21"/>
      <c r="J590" s="21"/>
      <c r="K590" s="21"/>
      <c r="L590" s="21"/>
      <c r="M590" s="94"/>
      <c r="N590" s="94"/>
      <c r="O590" s="94"/>
      <c r="P590" s="94"/>
      <c r="Q590" s="12"/>
      <c r="R590" s="12"/>
    </row>
    <row r="591" spans="3:18" x14ac:dyDescent="0.3">
      <c r="C591" s="12"/>
      <c r="D591" s="12"/>
      <c r="E591" s="94"/>
      <c r="F591" s="94"/>
      <c r="G591" s="21"/>
      <c r="H591" s="21"/>
      <c r="I591" s="21"/>
      <c r="J591" s="21"/>
      <c r="K591" s="21"/>
      <c r="L591" s="21"/>
      <c r="M591" s="94"/>
      <c r="N591" s="94"/>
      <c r="O591" s="94"/>
      <c r="P591" s="94"/>
      <c r="Q591" s="12"/>
      <c r="R591" s="12"/>
    </row>
    <row r="592" spans="3:18" x14ac:dyDescent="0.3">
      <c r="C592" s="12"/>
      <c r="D592" s="12"/>
      <c r="E592" s="94"/>
      <c r="F592" s="94"/>
      <c r="G592" s="21"/>
      <c r="H592" s="21"/>
      <c r="I592" s="21"/>
      <c r="J592" s="21"/>
      <c r="K592" s="21"/>
      <c r="L592" s="21"/>
      <c r="M592" s="94"/>
      <c r="N592" s="94"/>
      <c r="O592" s="94"/>
      <c r="P592" s="94"/>
      <c r="Q592" s="12"/>
      <c r="R592" s="12"/>
    </row>
    <row r="593" spans="3:18" x14ac:dyDescent="0.3">
      <c r="C593" s="12"/>
      <c r="D593" s="12"/>
      <c r="E593" s="94"/>
      <c r="F593" s="94"/>
      <c r="G593" s="21"/>
      <c r="H593" s="21"/>
      <c r="I593" s="21"/>
      <c r="J593" s="21"/>
      <c r="K593" s="21"/>
      <c r="L593" s="21"/>
      <c r="M593" s="94"/>
      <c r="N593" s="94"/>
      <c r="O593" s="94"/>
      <c r="P593" s="94"/>
      <c r="Q593" s="12"/>
      <c r="R593" s="12"/>
    </row>
    <row r="594" spans="3:18" x14ac:dyDescent="0.3">
      <c r="C594" s="12"/>
      <c r="D594" s="12"/>
      <c r="E594" s="94"/>
      <c r="F594" s="94"/>
      <c r="G594" s="21"/>
      <c r="H594" s="21"/>
      <c r="I594" s="21"/>
      <c r="J594" s="21"/>
      <c r="K594" s="21"/>
      <c r="L594" s="21"/>
      <c r="M594" s="94"/>
      <c r="N594" s="94"/>
      <c r="O594" s="94"/>
      <c r="P594" s="94"/>
      <c r="Q594" s="12"/>
      <c r="R594" s="12"/>
    </row>
    <row r="595" spans="3:18" x14ac:dyDescent="0.3">
      <c r="C595" s="12"/>
      <c r="D595" s="12"/>
      <c r="E595" s="94"/>
      <c r="F595" s="94"/>
      <c r="G595" s="21"/>
      <c r="H595" s="21"/>
      <c r="I595" s="21"/>
      <c r="J595" s="21"/>
      <c r="K595" s="21"/>
      <c r="L595" s="21"/>
      <c r="M595" s="94"/>
      <c r="N595" s="94"/>
      <c r="O595" s="94"/>
      <c r="P595" s="94"/>
      <c r="Q595" s="12"/>
      <c r="R595" s="12"/>
    </row>
    <row r="596" spans="3:18" x14ac:dyDescent="0.3">
      <c r="C596" s="12"/>
      <c r="D596" s="12"/>
      <c r="E596" s="94"/>
      <c r="F596" s="94"/>
      <c r="G596" s="21"/>
      <c r="H596" s="21"/>
      <c r="I596" s="21"/>
      <c r="J596" s="21"/>
      <c r="K596" s="21"/>
      <c r="L596" s="21"/>
      <c r="M596" s="94"/>
      <c r="N596" s="94"/>
      <c r="O596" s="94"/>
      <c r="P596" s="94"/>
      <c r="Q596" s="12"/>
      <c r="R596" s="12"/>
    </row>
    <row r="597" spans="3:18" x14ac:dyDescent="0.3">
      <c r="C597" s="12"/>
      <c r="D597" s="12"/>
      <c r="E597" s="94"/>
      <c r="F597" s="94"/>
      <c r="G597" s="21"/>
      <c r="H597" s="21"/>
      <c r="I597" s="21"/>
      <c r="J597" s="21"/>
      <c r="K597" s="21"/>
      <c r="L597" s="21"/>
      <c r="M597" s="94"/>
      <c r="N597" s="94"/>
      <c r="O597" s="94"/>
      <c r="P597" s="94"/>
      <c r="Q597" s="12"/>
      <c r="R597" s="12"/>
    </row>
    <row r="598" spans="3:18" x14ac:dyDescent="0.3">
      <c r="C598" s="12"/>
      <c r="D598" s="12"/>
      <c r="E598" s="94"/>
      <c r="F598" s="94"/>
      <c r="G598" s="21"/>
      <c r="H598" s="21"/>
      <c r="I598" s="21"/>
      <c r="J598" s="21"/>
      <c r="K598" s="21"/>
      <c r="L598" s="21"/>
      <c r="M598" s="94"/>
      <c r="N598" s="94"/>
      <c r="O598" s="94"/>
      <c r="P598" s="94"/>
      <c r="Q598" s="12"/>
      <c r="R598" s="12"/>
    </row>
    <row r="599" spans="3:18" x14ac:dyDescent="0.3">
      <c r="C599" s="12"/>
      <c r="D599" s="12"/>
      <c r="E599" s="94"/>
      <c r="F599" s="94"/>
      <c r="G599" s="21"/>
      <c r="H599" s="21"/>
      <c r="I599" s="21"/>
      <c r="J599" s="21"/>
      <c r="K599" s="21"/>
      <c r="L599" s="21"/>
      <c r="M599" s="94"/>
      <c r="N599" s="94"/>
      <c r="O599" s="94"/>
      <c r="P599" s="94"/>
      <c r="Q599" s="12"/>
      <c r="R599" s="12"/>
    </row>
    <row r="600" spans="3:18" x14ac:dyDescent="0.3">
      <c r="C600" s="12"/>
      <c r="D600" s="12"/>
      <c r="E600" s="94"/>
      <c r="F600" s="94"/>
      <c r="G600" s="21"/>
      <c r="H600" s="21"/>
      <c r="I600" s="21"/>
      <c r="J600" s="21"/>
      <c r="K600" s="21"/>
      <c r="L600" s="21"/>
      <c r="M600" s="94"/>
      <c r="N600" s="94"/>
      <c r="O600" s="94"/>
      <c r="P600" s="94"/>
      <c r="Q600" s="12"/>
      <c r="R600" s="12"/>
    </row>
    <row r="601" spans="3:18" x14ac:dyDescent="0.3">
      <c r="C601" s="12"/>
      <c r="D601" s="12"/>
      <c r="E601" s="94"/>
      <c r="F601" s="94"/>
      <c r="G601" s="21"/>
      <c r="H601" s="21"/>
      <c r="I601" s="21"/>
      <c r="J601" s="21"/>
      <c r="K601" s="21"/>
      <c r="L601" s="21"/>
      <c r="M601" s="94"/>
      <c r="N601" s="94"/>
      <c r="O601" s="94"/>
      <c r="P601" s="94"/>
      <c r="Q601" s="12"/>
      <c r="R601" s="12"/>
    </row>
    <row r="602" spans="3:18" x14ac:dyDescent="0.3">
      <c r="C602" s="12"/>
      <c r="D602" s="12"/>
      <c r="E602" s="94"/>
      <c r="F602" s="94"/>
      <c r="G602" s="21"/>
      <c r="H602" s="21"/>
      <c r="I602" s="21"/>
      <c r="J602" s="21"/>
      <c r="K602" s="21"/>
      <c r="L602" s="21"/>
      <c r="M602" s="94"/>
      <c r="N602" s="94"/>
      <c r="O602" s="94"/>
      <c r="P602" s="94"/>
      <c r="Q602" s="12"/>
      <c r="R602" s="12"/>
    </row>
    <row r="603" spans="3:18" x14ac:dyDescent="0.3">
      <c r="C603" s="12"/>
      <c r="D603" s="12"/>
      <c r="E603" s="94"/>
      <c r="F603" s="94"/>
      <c r="G603" s="21"/>
      <c r="H603" s="21"/>
      <c r="I603" s="21"/>
      <c r="J603" s="21"/>
      <c r="K603" s="21"/>
      <c r="L603" s="21"/>
      <c r="M603" s="94"/>
      <c r="N603" s="94"/>
      <c r="O603" s="94"/>
      <c r="P603" s="94"/>
      <c r="Q603" s="12"/>
      <c r="R603" s="12"/>
    </row>
    <row r="604" spans="3:18" x14ac:dyDescent="0.3">
      <c r="C604" s="12"/>
      <c r="D604" s="12"/>
      <c r="E604" s="94"/>
      <c r="F604" s="94"/>
      <c r="G604" s="21"/>
      <c r="H604" s="21"/>
      <c r="I604" s="21"/>
      <c r="J604" s="21"/>
      <c r="K604" s="21"/>
      <c r="L604" s="21"/>
      <c r="M604" s="94"/>
      <c r="N604" s="94"/>
      <c r="O604" s="94"/>
      <c r="P604" s="94"/>
      <c r="Q604" s="12"/>
      <c r="R604" s="12"/>
    </row>
    <row r="605" spans="3:18" x14ac:dyDescent="0.3">
      <c r="C605" s="12"/>
      <c r="D605" s="12"/>
      <c r="E605" s="94"/>
      <c r="F605" s="94"/>
      <c r="G605" s="21"/>
      <c r="H605" s="21"/>
      <c r="I605" s="21"/>
      <c r="J605" s="21"/>
      <c r="K605" s="21"/>
      <c r="L605" s="21"/>
      <c r="M605" s="94"/>
      <c r="N605" s="94"/>
      <c r="O605" s="94"/>
      <c r="P605" s="94"/>
      <c r="Q605" s="12"/>
      <c r="R605" s="12"/>
    </row>
    <row r="606" spans="3:18" x14ac:dyDescent="0.3">
      <c r="C606" s="12"/>
      <c r="D606" s="12"/>
      <c r="E606" s="94"/>
      <c r="F606" s="94"/>
      <c r="G606" s="21"/>
      <c r="H606" s="21"/>
      <c r="I606" s="21"/>
      <c r="J606" s="21"/>
      <c r="K606" s="21"/>
      <c r="L606" s="21"/>
      <c r="M606" s="94"/>
      <c r="N606" s="94"/>
      <c r="O606" s="94"/>
      <c r="P606" s="94"/>
      <c r="Q606" s="12"/>
      <c r="R606" s="12"/>
    </row>
    <row r="607" spans="3:18" x14ac:dyDescent="0.3">
      <c r="C607" s="12"/>
      <c r="D607" s="12"/>
      <c r="E607" s="94"/>
      <c r="F607" s="94"/>
      <c r="G607" s="21"/>
      <c r="H607" s="21"/>
      <c r="I607" s="21"/>
      <c r="J607" s="21"/>
      <c r="K607" s="21"/>
      <c r="L607" s="21"/>
      <c r="M607" s="94"/>
      <c r="N607" s="94"/>
      <c r="O607" s="94"/>
      <c r="P607" s="94"/>
      <c r="Q607" s="12"/>
      <c r="R607" s="12"/>
    </row>
    <row r="608" spans="3:18" x14ac:dyDescent="0.3">
      <c r="C608" s="12"/>
      <c r="D608" s="12"/>
      <c r="E608" s="94"/>
      <c r="F608" s="94"/>
      <c r="G608" s="21"/>
      <c r="H608" s="21"/>
      <c r="I608" s="21"/>
      <c r="J608" s="21"/>
      <c r="K608" s="21"/>
      <c r="L608" s="21"/>
      <c r="M608" s="94"/>
      <c r="N608" s="94"/>
      <c r="O608" s="94"/>
      <c r="P608" s="94"/>
      <c r="Q608" s="12"/>
      <c r="R608" s="12"/>
    </row>
    <row r="609" spans="3:18" x14ac:dyDescent="0.3">
      <c r="C609" s="12"/>
      <c r="D609" s="12"/>
      <c r="E609" s="94"/>
      <c r="F609" s="94"/>
      <c r="G609" s="21"/>
      <c r="H609" s="21"/>
      <c r="I609" s="21"/>
      <c r="J609" s="21"/>
      <c r="K609" s="21"/>
      <c r="L609" s="21"/>
      <c r="M609" s="94"/>
      <c r="N609" s="94"/>
      <c r="O609" s="94"/>
      <c r="P609" s="94"/>
      <c r="Q609" s="12"/>
      <c r="R609" s="12"/>
    </row>
    <row r="610" spans="3:18" x14ac:dyDescent="0.3">
      <c r="C610" s="12"/>
      <c r="D610" s="12"/>
      <c r="E610" s="94"/>
      <c r="F610" s="94"/>
      <c r="G610" s="21"/>
      <c r="H610" s="21"/>
      <c r="I610" s="21"/>
      <c r="J610" s="21"/>
      <c r="K610" s="21"/>
      <c r="L610" s="21"/>
      <c r="M610" s="94"/>
      <c r="N610" s="94"/>
      <c r="O610" s="94"/>
      <c r="P610" s="94"/>
      <c r="Q610" s="12"/>
      <c r="R610" s="12"/>
    </row>
    <row r="611" spans="3:18" x14ac:dyDescent="0.3">
      <c r="C611" s="12"/>
      <c r="D611" s="12"/>
      <c r="E611" s="94"/>
      <c r="F611" s="94"/>
      <c r="G611" s="21"/>
      <c r="H611" s="21"/>
      <c r="I611" s="21"/>
      <c r="J611" s="21"/>
      <c r="K611" s="21"/>
      <c r="L611" s="21"/>
      <c r="M611" s="94"/>
      <c r="N611" s="94"/>
      <c r="O611" s="94"/>
      <c r="P611" s="94"/>
      <c r="Q611" s="12"/>
      <c r="R611" s="12"/>
    </row>
    <row r="612" spans="3:18" x14ac:dyDescent="0.3">
      <c r="C612" s="12"/>
      <c r="D612" s="12"/>
      <c r="E612" s="94"/>
      <c r="F612" s="94"/>
      <c r="G612" s="21"/>
      <c r="H612" s="21"/>
      <c r="I612" s="21"/>
      <c r="J612" s="21"/>
      <c r="K612" s="21"/>
      <c r="L612" s="21"/>
      <c r="M612" s="94"/>
      <c r="N612" s="94"/>
      <c r="O612" s="94"/>
      <c r="P612" s="94"/>
      <c r="Q612" s="12"/>
      <c r="R612" s="12"/>
    </row>
    <row r="613" spans="3:18" x14ac:dyDescent="0.3">
      <c r="C613" s="12"/>
      <c r="D613" s="12"/>
      <c r="E613" s="94"/>
      <c r="F613" s="94"/>
      <c r="G613" s="21"/>
      <c r="H613" s="21"/>
      <c r="I613" s="21"/>
      <c r="J613" s="21"/>
      <c r="K613" s="21"/>
      <c r="L613" s="21"/>
      <c r="M613" s="94"/>
      <c r="N613" s="94"/>
      <c r="O613" s="94"/>
      <c r="P613" s="94"/>
      <c r="Q613" s="12"/>
      <c r="R613" s="12"/>
    </row>
    <row r="614" spans="3:18" x14ac:dyDescent="0.3">
      <c r="C614" s="12"/>
      <c r="D614" s="12"/>
      <c r="E614" s="94"/>
      <c r="F614" s="94"/>
      <c r="G614" s="21"/>
      <c r="H614" s="21"/>
      <c r="I614" s="21"/>
      <c r="J614" s="21"/>
      <c r="K614" s="21"/>
      <c r="L614" s="21"/>
      <c r="M614" s="94"/>
      <c r="N614" s="94"/>
      <c r="O614" s="94"/>
      <c r="P614" s="94"/>
      <c r="Q614" s="12"/>
      <c r="R614" s="12"/>
    </row>
    <row r="615" spans="3:18" x14ac:dyDescent="0.3">
      <c r="C615" s="12"/>
      <c r="D615" s="12"/>
      <c r="E615" s="94"/>
      <c r="F615" s="94"/>
      <c r="G615" s="21"/>
      <c r="H615" s="21"/>
      <c r="I615" s="21"/>
      <c r="J615" s="21"/>
      <c r="K615" s="21"/>
      <c r="L615" s="21"/>
      <c r="M615" s="94"/>
      <c r="N615" s="94"/>
      <c r="O615" s="94"/>
      <c r="P615" s="94"/>
      <c r="Q615" s="12"/>
      <c r="R615" s="12"/>
    </row>
    <row r="616" spans="3:18" x14ac:dyDescent="0.3">
      <c r="C616" s="12"/>
      <c r="D616" s="12"/>
      <c r="E616" s="94"/>
      <c r="F616" s="94"/>
      <c r="G616" s="21"/>
      <c r="H616" s="21"/>
      <c r="I616" s="21"/>
      <c r="J616" s="21"/>
      <c r="K616" s="21"/>
      <c r="L616" s="21"/>
      <c r="M616" s="94"/>
      <c r="N616" s="94"/>
      <c r="O616" s="94"/>
      <c r="P616" s="94"/>
      <c r="Q616" s="12"/>
      <c r="R616" s="12"/>
    </row>
    <row r="617" spans="3:18" x14ac:dyDescent="0.3">
      <c r="C617" s="12"/>
      <c r="D617" s="12"/>
      <c r="E617" s="94"/>
      <c r="F617" s="94"/>
      <c r="G617" s="21"/>
      <c r="H617" s="21"/>
      <c r="I617" s="21"/>
      <c r="J617" s="21"/>
      <c r="K617" s="21"/>
      <c r="L617" s="21"/>
      <c r="M617" s="94"/>
      <c r="N617" s="94"/>
      <c r="O617" s="94"/>
      <c r="P617" s="94"/>
      <c r="Q617" s="12"/>
      <c r="R617" s="12"/>
    </row>
    <row r="618" spans="3:18" x14ac:dyDescent="0.3">
      <c r="C618" s="12"/>
      <c r="D618" s="12"/>
      <c r="E618" s="94"/>
      <c r="F618" s="94"/>
      <c r="G618" s="21"/>
      <c r="H618" s="21"/>
      <c r="I618" s="21"/>
      <c r="J618" s="21"/>
      <c r="K618" s="21"/>
      <c r="L618" s="21"/>
      <c r="M618" s="94"/>
      <c r="N618" s="94"/>
      <c r="O618" s="94"/>
      <c r="P618" s="94"/>
      <c r="Q618" s="12"/>
      <c r="R618" s="12"/>
    </row>
    <row r="619" spans="3:18" x14ac:dyDescent="0.3">
      <c r="C619" s="12"/>
      <c r="D619" s="12"/>
      <c r="E619" s="94"/>
      <c r="F619" s="94"/>
      <c r="G619" s="21"/>
      <c r="H619" s="21"/>
      <c r="I619" s="21"/>
      <c r="J619" s="21"/>
      <c r="K619" s="21"/>
      <c r="L619" s="21"/>
      <c r="M619" s="94"/>
      <c r="N619" s="94"/>
      <c r="O619" s="94"/>
      <c r="P619" s="94"/>
      <c r="Q619" s="12"/>
      <c r="R619" s="12"/>
    </row>
    <row r="620" spans="3:18" x14ac:dyDescent="0.3">
      <c r="C620" s="12"/>
      <c r="D620" s="12"/>
      <c r="E620" s="94"/>
      <c r="F620" s="94"/>
      <c r="G620" s="21"/>
      <c r="H620" s="21"/>
      <c r="I620" s="21"/>
      <c r="J620" s="21"/>
      <c r="K620" s="21"/>
      <c r="L620" s="21"/>
      <c r="M620" s="94"/>
      <c r="N620" s="94"/>
      <c r="O620" s="94"/>
      <c r="P620" s="94"/>
      <c r="Q620" s="12"/>
      <c r="R620" s="12"/>
    </row>
    <row r="621" spans="3:18" x14ac:dyDescent="0.3">
      <c r="C621" s="12"/>
      <c r="D621" s="12"/>
      <c r="E621" s="94"/>
      <c r="F621" s="94"/>
      <c r="G621" s="21"/>
      <c r="H621" s="21"/>
      <c r="I621" s="21"/>
      <c r="J621" s="21"/>
      <c r="K621" s="21"/>
      <c r="L621" s="21"/>
      <c r="M621" s="94"/>
      <c r="N621" s="94"/>
      <c r="O621" s="94"/>
      <c r="P621" s="94"/>
      <c r="Q621" s="12"/>
      <c r="R621" s="12"/>
    </row>
    <row r="622" spans="3:18" x14ac:dyDescent="0.3">
      <c r="C622" s="12"/>
      <c r="D622" s="12"/>
      <c r="E622" s="94"/>
      <c r="F622" s="94"/>
      <c r="G622" s="21"/>
      <c r="H622" s="21"/>
      <c r="I622" s="21"/>
      <c r="J622" s="21"/>
      <c r="K622" s="21"/>
      <c r="L622" s="21"/>
      <c r="M622" s="94"/>
      <c r="N622" s="94"/>
      <c r="O622" s="94"/>
      <c r="P622" s="94"/>
      <c r="Q622" s="12"/>
      <c r="R622" s="12"/>
    </row>
    <row r="623" spans="3:18" x14ac:dyDescent="0.3">
      <c r="C623" s="12"/>
      <c r="D623" s="12"/>
      <c r="E623" s="94"/>
      <c r="F623" s="94"/>
      <c r="G623" s="21"/>
      <c r="H623" s="21"/>
      <c r="I623" s="21"/>
      <c r="J623" s="21"/>
      <c r="K623" s="21"/>
      <c r="L623" s="21"/>
      <c r="M623" s="94"/>
      <c r="N623" s="94"/>
      <c r="O623" s="94"/>
      <c r="P623" s="94"/>
      <c r="Q623" s="12"/>
      <c r="R623" s="12"/>
    </row>
    <row r="624" spans="3:18" x14ac:dyDescent="0.3">
      <c r="C624" s="12"/>
      <c r="D624" s="12"/>
      <c r="E624" s="94"/>
      <c r="F624" s="94"/>
      <c r="G624" s="21"/>
      <c r="H624" s="21"/>
      <c r="I624" s="21"/>
      <c r="J624" s="21"/>
      <c r="K624" s="21"/>
      <c r="L624" s="21"/>
      <c r="M624" s="94"/>
      <c r="N624" s="94"/>
      <c r="O624" s="94"/>
      <c r="P624" s="94"/>
      <c r="Q624" s="12"/>
      <c r="R624" s="12"/>
    </row>
    <row r="625" spans="3:18" x14ac:dyDescent="0.3">
      <c r="C625" s="12"/>
      <c r="D625" s="12"/>
      <c r="E625" s="94"/>
      <c r="F625" s="94"/>
      <c r="G625" s="21"/>
      <c r="H625" s="21"/>
      <c r="I625" s="21"/>
      <c r="J625" s="21"/>
      <c r="K625" s="21"/>
      <c r="L625" s="21"/>
      <c r="M625" s="94"/>
      <c r="N625" s="94"/>
      <c r="O625" s="94"/>
      <c r="P625" s="94"/>
      <c r="Q625" s="12"/>
      <c r="R625" s="12"/>
    </row>
    <row r="626" spans="3:18" x14ac:dyDescent="0.3">
      <c r="C626" s="12"/>
      <c r="D626" s="12"/>
      <c r="E626" s="94"/>
      <c r="F626" s="94"/>
      <c r="G626" s="21"/>
      <c r="H626" s="21"/>
      <c r="I626" s="21"/>
      <c r="J626" s="21"/>
      <c r="K626" s="21"/>
      <c r="L626" s="21"/>
      <c r="M626" s="94"/>
      <c r="N626" s="94"/>
      <c r="O626" s="94"/>
      <c r="P626" s="94"/>
      <c r="Q626" s="12"/>
      <c r="R626" s="12"/>
    </row>
    <row r="627" spans="3:18" x14ac:dyDescent="0.3">
      <c r="C627" s="12"/>
      <c r="D627" s="12"/>
      <c r="E627" s="94"/>
      <c r="F627" s="94"/>
      <c r="G627" s="21"/>
      <c r="H627" s="21"/>
      <c r="I627" s="21"/>
      <c r="J627" s="21"/>
      <c r="K627" s="21"/>
      <c r="L627" s="21"/>
      <c r="M627" s="94"/>
      <c r="N627" s="94"/>
      <c r="O627" s="94"/>
      <c r="P627" s="94"/>
      <c r="Q627" s="12"/>
      <c r="R627" s="12"/>
    </row>
    <row r="628" spans="3:18" x14ac:dyDescent="0.3">
      <c r="C628" s="12"/>
      <c r="D628" s="12"/>
      <c r="E628" s="94"/>
      <c r="F628" s="94"/>
      <c r="G628" s="21"/>
      <c r="H628" s="21"/>
      <c r="I628" s="21"/>
      <c r="J628" s="21"/>
      <c r="K628" s="21"/>
      <c r="L628" s="21"/>
      <c r="M628" s="94"/>
      <c r="N628" s="94"/>
      <c r="O628" s="94"/>
      <c r="P628" s="94"/>
      <c r="Q628" s="12"/>
      <c r="R628" s="12"/>
    </row>
    <row r="629" spans="3:18" x14ac:dyDescent="0.3">
      <c r="C629" s="12"/>
      <c r="D629" s="12"/>
      <c r="E629" s="94"/>
      <c r="F629" s="94"/>
      <c r="G629" s="21"/>
      <c r="H629" s="21"/>
      <c r="I629" s="21"/>
      <c r="J629" s="21"/>
      <c r="K629" s="21"/>
      <c r="L629" s="21"/>
      <c r="M629" s="94"/>
      <c r="N629" s="94"/>
      <c r="O629" s="94"/>
      <c r="P629" s="94"/>
      <c r="Q629" s="12"/>
      <c r="R629" s="12"/>
    </row>
    <row r="630" spans="3:18" x14ac:dyDescent="0.3">
      <c r="C630" s="12"/>
      <c r="D630" s="12"/>
      <c r="E630" s="94"/>
      <c r="F630" s="94"/>
      <c r="G630" s="21"/>
      <c r="H630" s="21"/>
      <c r="I630" s="21"/>
      <c r="J630" s="21"/>
      <c r="K630" s="21"/>
      <c r="L630" s="21"/>
      <c r="M630" s="94"/>
      <c r="N630" s="94"/>
      <c r="O630" s="94"/>
      <c r="P630" s="94"/>
      <c r="Q630" s="12"/>
      <c r="R630" s="12"/>
    </row>
    <row r="631" spans="3:18" x14ac:dyDescent="0.3">
      <c r="C631" s="12"/>
      <c r="D631" s="12"/>
      <c r="E631" s="94"/>
      <c r="F631" s="94"/>
      <c r="G631" s="21"/>
      <c r="H631" s="21"/>
      <c r="I631" s="21"/>
      <c r="J631" s="21"/>
      <c r="K631" s="21"/>
      <c r="L631" s="21"/>
      <c r="M631" s="94"/>
      <c r="N631" s="94"/>
      <c r="O631" s="94"/>
      <c r="P631" s="94"/>
      <c r="Q631" s="12"/>
      <c r="R631" s="12"/>
    </row>
    <row r="632" spans="3:18" x14ac:dyDescent="0.3">
      <c r="C632" s="12"/>
      <c r="D632" s="12"/>
      <c r="E632" s="94"/>
      <c r="F632" s="94"/>
      <c r="G632" s="21"/>
      <c r="H632" s="21"/>
      <c r="I632" s="21"/>
      <c r="J632" s="21"/>
      <c r="K632" s="21"/>
      <c r="L632" s="21"/>
      <c r="M632" s="94"/>
      <c r="N632" s="94"/>
      <c r="O632" s="94"/>
      <c r="P632" s="94"/>
      <c r="Q632" s="12"/>
      <c r="R632" s="12"/>
    </row>
    <row r="633" spans="3:18" x14ac:dyDescent="0.3">
      <c r="C633" s="12"/>
      <c r="D633" s="12"/>
      <c r="E633" s="94"/>
      <c r="F633" s="94"/>
      <c r="G633" s="21"/>
      <c r="H633" s="21"/>
      <c r="I633" s="21"/>
      <c r="J633" s="21"/>
      <c r="K633" s="21"/>
      <c r="L633" s="21"/>
      <c r="M633" s="94"/>
      <c r="N633" s="94"/>
      <c r="O633" s="94"/>
      <c r="P633" s="94"/>
      <c r="Q633" s="12"/>
      <c r="R633" s="12"/>
    </row>
    <row r="634" spans="3:18" x14ac:dyDescent="0.3">
      <c r="C634" s="12"/>
      <c r="D634" s="12"/>
      <c r="E634" s="94"/>
      <c r="F634" s="94"/>
      <c r="G634" s="21"/>
      <c r="H634" s="21"/>
      <c r="I634" s="21"/>
      <c r="J634" s="21"/>
      <c r="K634" s="21"/>
      <c r="L634" s="21"/>
      <c r="M634" s="94"/>
      <c r="N634" s="94"/>
      <c r="O634" s="94"/>
      <c r="P634" s="94"/>
      <c r="Q634" s="12"/>
      <c r="R634" s="12"/>
    </row>
    <row r="635" spans="3:18" x14ac:dyDescent="0.3">
      <c r="C635" s="12"/>
      <c r="D635" s="12"/>
      <c r="E635" s="94"/>
      <c r="F635" s="94"/>
      <c r="G635" s="21"/>
      <c r="H635" s="21"/>
      <c r="I635" s="21"/>
      <c r="J635" s="21"/>
      <c r="K635" s="21"/>
      <c r="L635" s="21"/>
      <c r="M635" s="94"/>
      <c r="N635" s="94"/>
      <c r="O635" s="94"/>
      <c r="P635" s="94"/>
      <c r="Q635" s="12"/>
      <c r="R635" s="12"/>
    </row>
    <row r="636" spans="3:18" x14ac:dyDescent="0.3">
      <c r="C636" s="12"/>
      <c r="D636" s="12"/>
      <c r="E636" s="94"/>
      <c r="F636" s="94"/>
      <c r="G636" s="21"/>
      <c r="H636" s="21"/>
      <c r="I636" s="21"/>
      <c r="J636" s="21"/>
      <c r="K636" s="21"/>
      <c r="L636" s="21"/>
      <c r="M636" s="94"/>
      <c r="N636" s="94"/>
      <c r="O636" s="94"/>
      <c r="P636" s="94"/>
      <c r="Q636" s="12"/>
      <c r="R636" s="12"/>
    </row>
    <row r="637" spans="3:18" x14ac:dyDescent="0.3">
      <c r="C637" s="12"/>
      <c r="D637" s="12"/>
      <c r="E637" s="94"/>
      <c r="F637" s="94"/>
      <c r="G637" s="21"/>
      <c r="H637" s="21"/>
      <c r="I637" s="21"/>
      <c r="J637" s="21"/>
      <c r="K637" s="21"/>
      <c r="L637" s="21"/>
      <c r="M637" s="94"/>
      <c r="N637" s="94"/>
      <c r="O637" s="94"/>
      <c r="P637" s="94"/>
      <c r="Q637" s="12"/>
      <c r="R637" s="12"/>
    </row>
    <row r="638" spans="3:18" x14ac:dyDescent="0.3">
      <c r="C638" s="12"/>
      <c r="D638" s="12"/>
      <c r="E638" s="94"/>
      <c r="F638" s="94"/>
      <c r="G638" s="21"/>
      <c r="H638" s="21"/>
      <c r="I638" s="21"/>
      <c r="J638" s="21"/>
      <c r="K638" s="21"/>
      <c r="L638" s="21"/>
      <c r="M638" s="94"/>
      <c r="N638" s="94"/>
      <c r="O638" s="94"/>
      <c r="P638" s="94"/>
      <c r="Q638" s="12"/>
      <c r="R638" s="12"/>
    </row>
    <row r="639" spans="3:18" x14ac:dyDescent="0.3">
      <c r="C639" s="12"/>
      <c r="D639" s="12"/>
      <c r="E639" s="94"/>
      <c r="F639" s="94"/>
      <c r="G639" s="21"/>
      <c r="H639" s="21"/>
      <c r="I639" s="21"/>
      <c r="J639" s="21"/>
      <c r="K639" s="21"/>
      <c r="L639" s="21"/>
      <c r="M639" s="94"/>
      <c r="N639" s="94"/>
      <c r="O639" s="94"/>
      <c r="P639" s="94"/>
      <c r="Q639" s="12"/>
      <c r="R639" s="12"/>
    </row>
    <row r="640" spans="3:18" x14ac:dyDescent="0.3">
      <c r="C640" s="12"/>
      <c r="D640" s="12"/>
      <c r="E640" s="94"/>
      <c r="F640" s="94"/>
      <c r="G640" s="21"/>
      <c r="H640" s="21"/>
      <c r="I640" s="21"/>
      <c r="J640" s="21"/>
      <c r="K640" s="21"/>
      <c r="L640" s="21"/>
      <c r="M640" s="94"/>
      <c r="N640" s="94"/>
      <c r="O640" s="94"/>
      <c r="P640" s="94"/>
      <c r="Q640" s="12"/>
      <c r="R640" s="12"/>
    </row>
    <row r="641" spans="3:18" x14ac:dyDescent="0.3">
      <c r="C641" s="12"/>
      <c r="D641" s="12"/>
      <c r="E641" s="94"/>
      <c r="F641" s="94"/>
      <c r="G641" s="21"/>
      <c r="H641" s="21"/>
      <c r="I641" s="21"/>
      <c r="J641" s="21"/>
      <c r="K641" s="21"/>
      <c r="L641" s="21"/>
      <c r="M641" s="94"/>
      <c r="N641" s="94"/>
      <c r="O641" s="94"/>
      <c r="P641" s="94"/>
      <c r="Q641" s="12"/>
      <c r="R641" s="12"/>
    </row>
    <row r="642" spans="3:18" x14ac:dyDescent="0.3">
      <c r="C642" s="12"/>
      <c r="D642" s="12"/>
      <c r="E642" s="94"/>
      <c r="F642" s="94"/>
      <c r="G642" s="21"/>
      <c r="H642" s="21"/>
      <c r="I642" s="21"/>
      <c r="J642" s="21"/>
      <c r="K642" s="21"/>
      <c r="L642" s="21"/>
      <c r="M642" s="94"/>
      <c r="N642" s="94"/>
      <c r="O642" s="94"/>
      <c r="P642" s="94"/>
      <c r="Q642" s="12"/>
      <c r="R642" s="12"/>
    </row>
    <row r="643" spans="3:18" x14ac:dyDescent="0.3">
      <c r="C643" s="12"/>
      <c r="D643" s="12"/>
      <c r="E643" s="94"/>
      <c r="F643" s="94"/>
      <c r="G643" s="21"/>
      <c r="H643" s="21"/>
      <c r="I643" s="21"/>
      <c r="J643" s="21"/>
      <c r="K643" s="21"/>
      <c r="L643" s="21"/>
      <c r="M643" s="94"/>
      <c r="N643" s="94"/>
      <c r="O643" s="94"/>
      <c r="P643" s="94"/>
      <c r="Q643" s="12"/>
      <c r="R643" s="12"/>
    </row>
    <row r="644" spans="3:18" x14ac:dyDescent="0.3">
      <c r="C644" s="12"/>
      <c r="D644" s="12"/>
      <c r="E644" s="94"/>
      <c r="F644" s="94"/>
      <c r="G644" s="21"/>
      <c r="H644" s="21"/>
      <c r="I644" s="21"/>
      <c r="J644" s="21"/>
      <c r="K644" s="21"/>
      <c r="L644" s="21"/>
      <c r="M644" s="94"/>
      <c r="N644" s="94"/>
      <c r="O644" s="94"/>
      <c r="P644" s="94"/>
      <c r="Q644" s="12"/>
      <c r="R644" s="12"/>
    </row>
    <row r="645" spans="3:18" x14ac:dyDescent="0.3">
      <c r="C645" s="12"/>
      <c r="D645" s="12"/>
      <c r="E645" s="94"/>
      <c r="F645" s="94"/>
      <c r="G645" s="21"/>
      <c r="H645" s="21"/>
      <c r="I645" s="21"/>
      <c r="J645" s="21"/>
      <c r="K645" s="21"/>
      <c r="L645" s="21"/>
      <c r="M645" s="94"/>
      <c r="N645" s="94"/>
      <c r="O645" s="94"/>
      <c r="P645" s="94"/>
      <c r="Q645" s="12"/>
      <c r="R645" s="12"/>
    </row>
    <row r="646" spans="3:18" x14ac:dyDescent="0.3">
      <c r="C646" s="12"/>
      <c r="D646" s="12"/>
      <c r="E646" s="94"/>
      <c r="F646" s="94"/>
      <c r="G646" s="21"/>
      <c r="H646" s="21"/>
      <c r="I646" s="21"/>
      <c r="J646" s="21"/>
      <c r="K646" s="21"/>
      <c r="L646" s="21"/>
      <c r="M646" s="94"/>
      <c r="N646" s="94"/>
      <c r="O646" s="94"/>
      <c r="P646" s="94"/>
      <c r="Q646" s="12"/>
      <c r="R646" s="12"/>
    </row>
    <row r="647" spans="3:18" x14ac:dyDescent="0.3">
      <c r="C647" s="12"/>
      <c r="D647" s="12"/>
      <c r="E647" s="94"/>
      <c r="F647" s="94"/>
      <c r="G647" s="21"/>
      <c r="H647" s="21"/>
      <c r="I647" s="21"/>
      <c r="J647" s="21"/>
      <c r="K647" s="21"/>
      <c r="L647" s="21"/>
      <c r="M647" s="94"/>
      <c r="N647" s="94"/>
      <c r="O647" s="94"/>
      <c r="P647" s="94"/>
      <c r="Q647" s="12"/>
      <c r="R647" s="12"/>
    </row>
    <row r="648" spans="3:18" x14ac:dyDescent="0.3">
      <c r="C648" s="12"/>
      <c r="D648" s="12"/>
      <c r="E648" s="94"/>
      <c r="F648" s="94"/>
      <c r="G648" s="21"/>
      <c r="H648" s="21"/>
      <c r="I648" s="21"/>
      <c r="J648" s="21"/>
      <c r="K648" s="21"/>
      <c r="L648" s="21"/>
      <c r="M648" s="94"/>
      <c r="N648" s="94"/>
      <c r="O648" s="94"/>
      <c r="P648" s="94"/>
      <c r="Q648" s="12"/>
      <c r="R648" s="12"/>
    </row>
    <row r="649" spans="3:18" x14ac:dyDescent="0.3">
      <c r="C649" s="12"/>
      <c r="D649" s="12"/>
      <c r="E649" s="94"/>
      <c r="F649" s="94"/>
      <c r="G649" s="21"/>
      <c r="H649" s="21"/>
      <c r="I649" s="21"/>
      <c r="J649" s="21"/>
      <c r="K649" s="21"/>
      <c r="L649" s="21"/>
      <c r="M649" s="94"/>
      <c r="N649" s="94"/>
      <c r="O649" s="94"/>
      <c r="P649" s="94"/>
      <c r="Q649" s="12"/>
      <c r="R649" s="12"/>
    </row>
    <row r="650" spans="3:18" x14ac:dyDescent="0.3">
      <c r="C650" s="12"/>
      <c r="D650" s="12"/>
      <c r="E650" s="94"/>
      <c r="F650" s="94"/>
      <c r="G650" s="21"/>
      <c r="H650" s="21"/>
      <c r="I650" s="21"/>
      <c r="J650" s="21"/>
      <c r="K650" s="21"/>
      <c r="L650" s="21"/>
      <c r="M650" s="94"/>
      <c r="N650" s="94"/>
      <c r="O650" s="94"/>
      <c r="P650" s="94"/>
      <c r="Q650" s="12"/>
      <c r="R650" s="12"/>
    </row>
    <row r="651" spans="3:18" x14ac:dyDescent="0.3">
      <c r="C651" s="12"/>
      <c r="D651" s="12"/>
      <c r="E651" s="94"/>
      <c r="F651" s="94"/>
      <c r="G651" s="21"/>
      <c r="H651" s="21"/>
      <c r="I651" s="21"/>
      <c r="J651" s="21"/>
      <c r="K651" s="21"/>
      <c r="L651" s="21"/>
      <c r="M651" s="94"/>
      <c r="N651" s="94"/>
      <c r="O651" s="94"/>
      <c r="P651" s="94"/>
      <c r="Q651" s="12"/>
      <c r="R651" s="12"/>
    </row>
    <row r="652" spans="3:18" x14ac:dyDescent="0.3">
      <c r="C652" s="12"/>
      <c r="D652" s="12"/>
      <c r="E652" s="94"/>
      <c r="F652" s="94"/>
      <c r="G652" s="21"/>
      <c r="H652" s="21"/>
      <c r="I652" s="21"/>
      <c r="J652" s="21"/>
      <c r="K652" s="21"/>
      <c r="L652" s="21"/>
      <c r="M652" s="94"/>
      <c r="N652" s="94"/>
      <c r="O652" s="94"/>
      <c r="P652" s="94"/>
      <c r="Q652" s="12"/>
      <c r="R652" s="12"/>
    </row>
    <row r="653" spans="3:18" x14ac:dyDescent="0.3">
      <c r="C653" s="12"/>
      <c r="D653" s="12"/>
      <c r="E653" s="94"/>
      <c r="F653" s="94"/>
      <c r="G653" s="21"/>
      <c r="H653" s="21"/>
      <c r="I653" s="21"/>
      <c r="J653" s="21"/>
      <c r="K653" s="21"/>
      <c r="L653" s="21"/>
      <c r="M653" s="94"/>
      <c r="N653" s="94"/>
      <c r="O653" s="94"/>
      <c r="P653" s="94"/>
      <c r="Q653" s="12"/>
      <c r="R653" s="12"/>
    </row>
    <row r="654" spans="3:18" x14ac:dyDescent="0.3">
      <c r="C654" s="12"/>
      <c r="D654" s="12"/>
      <c r="E654" s="94"/>
      <c r="F654" s="94"/>
      <c r="G654" s="21"/>
      <c r="H654" s="21"/>
      <c r="I654" s="21"/>
      <c r="J654" s="21"/>
      <c r="K654" s="21"/>
      <c r="L654" s="21"/>
      <c r="M654" s="94"/>
      <c r="N654" s="94"/>
      <c r="O654" s="94"/>
      <c r="P654" s="94"/>
      <c r="Q654" s="12"/>
      <c r="R654" s="12"/>
    </row>
    <row r="655" spans="3:18" x14ac:dyDescent="0.3">
      <c r="C655" s="12"/>
      <c r="D655" s="12"/>
      <c r="E655" s="94"/>
      <c r="F655" s="94"/>
      <c r="G655" s="21"/>
      <c r="H655" s="21"/>
      <c r="I655" s="21"/>
      <c r="J655" s="21"/>
      <c r="K655" s="21"/>
      <c r="L655" s="21"/>
      <c r="M655" s="94"/>
      <c r="N655" s="94"/>
      <c r="O655" s="94"/>
      <c r="P655" s="94"/>
      <c r="Q655" s="12"/>
      <c r="R655" s="12"/>
    </row>
    <row r="656" spans="3:18" x14ac:dyDescent="0.3">
      <c r="C656" s="12"/>
      <c r="D656" s="12"/>
      <c r="E656" s="94"/>
      <c r="F656" s="94"/>
      <c r="G656" s="21"/>
      <c r="H656" s="21"/>
      <c r="I656" s="21"/>
      <c r="J656" s="21"/>
      <c r="K656" s="21"/>
      <c r="L656" s="21"/>
      <c r="M656" s="94"/>
      <c r="N656" s="94"/>
      <c r="O656" s="94"/>
      <c r="P656" s="94"/>
      <c r="Q656" s="12"/>
      <c r="R656" s="12"/>
    </row>
    <row r="657" spans="3:18" x14ac:dyDescent="0.3">
      <c r="C657" s="12"/>
      <c r="D657" s="12"/>
      <c r="E657" s="94"/>
      <c r="F657" s="94"/>
      <c r="G657" s="21"/>
      <c r="H657" s="21"/>
      <c r="I657" s="21"/>
      <c r="J657" s="21"/>
      <c r="K657" s="21"/>
      <c r="L657" s="21"/>
      <c r="M657" s="94"/>
      <c r="N657" s="94"/>
      <c r="O657" s="94"/>
      <c r="P657" s="94"/>
      <c r="Q657" s="12"/>
      <c r="R657" s="12"/>
    </row>
    <row r="658" spans="3:18" x14ac:dyDescent="0.3">
      <c r="C658" s="12"/>
      <c r="D658" s="12"/>
      <c r="E658" s="94"/>
      <c r="F658" s="94"/>
      <c r="G658" s="21"/>
      <c r="H658" s="21"/>
      <c r="I658" s="21"/>
      <c r="J658" s="21"/>
      <c r="K658" s="21"/>
      <c r="L658" s="21"/>
      <c r="M658" s="94"/>
      <c r="N658" s="94"/>
      <c r="O658" s="94"/>
      <c r="P658" s="94"/>
      <c r="Q658" s="12"/>
      <c r="R658" s="12"/>
    </row>
    <row r="659" spans="3:18" x14ac:dyDescent="0.3">
      <c r="C659" s="12"/>
      <c r="D659" s="12"/>
      <c r="E659" s="94"/>
      <c r="F659" s="94"/>
      <c r="G659" s="21"/>
      <c r="H659" s="21"/>
      <c r="I659" s="21"/>
      <c r="J659" s="21"/>
      <c r="K659" s="21"/>
      <c r="L659" s="21"/>
      <c r="M659" s="94"/>
      <c r="N659" s="94"/>
      <c r="O659" s="94"/>
      <c r="P659" s="94"/>
      <c r="Q659" s="12"/>
      <c r="R659" s="12"/>
    </row>
    <row r="660" spans="3:18" x14ac:dyDescent="0.3">
      <c r="C660" s="12"/>
      <c r="D660" s="12"/>
      <c r="E660" s="94"/>
      <c r="F660" s="94"/>
      <c r="G660" s="21"/>
      <c r="H660" s="21"/>
      <c r="I660" s="21"/>
      <c r="J660" s="21"/>
      <c r="K660" s="21"/>
      <c r="L660" s="21"/>
      <c r="M660" s="94"/>
      <c r="N660" s="94"/>
      <c r="O660" s="94"/>
      <c r="P660" s="94"/>
      <c r="Q660" s="12"/>
      <c r="R660" s="12"/>
    </row>
    <row r="661" spans="3:18" x14ac:dyDescent="0.3">
      <c r="C661" s="12"/>
      <c r="D661" s="12"/>
      <c r="E661" s="94"/>
      <c r="F661" s="94"/>
      <c r="G661" s="21"/>
      <c r="H661" s="21"/>
      <c r="I661" s="21"/>
      <c r="J661" s="21"/>
      <c r="K661" s="21"/>
      <c r="L661" s="21"/>
      <c r="M661" s="94"/>
      <c r="N661" s="94"/>
      <c r="O661" s="94"/>
      <c r="P661" s="94"/>
      <c r="Q661" s="12"/>
      <c r="R661" s="12"/>
    </row>
    <row r="662" spans="3:18" x14ac:dyDescent="0.3">
      <c r="C662" s="12"/>
      <c r="D662" s="12"/>
      <c r="E662" s="94"/>
      <c r="F662" s="94"/>
      <c r="G662" s="21"/>
      <c r="H662" s="21"/>
      <c r="I662" s="21"/>
      <c r="J662" s="21"/>
      <c r="K662" s="21"/>
      <c r="L662" s="21"/>
      <c r="M662" s="94"/>
      <c r="N662" s="94"/>
      <c r="O662" s="94"/>
      <c r="P662" s="94"/>
      <c r="Q662" s="12"/>
      <c r="R662" s="12"/>
    </row>
    <row r="663" spans="3:18" x14ac:dyDescent="0.3">
      <c r="C663" s="12"/>
      <c r="D663" s="12"/>
      <c r="E663" s="94"/>
      <c r="F663" s="94"/>
      <c r="G663" s="21"/>
      <c r="H663" s="21"/>
      <c r="I663" s="21"/>
      <c r="J663" s="21"/>
      <c r="K663" s="21"/>
      <c r="L663" s="21"/>
      <c r="M663" s="94"/>
      <c r="N663" s="94"/>
      <c r="O663" s="94"/>
      <c r="P663" s="94"/>
      <c r="Q663" s="12"/>
      <c r="R663" s="12"/>
    </row>
    <row r="664" spans="3:18" x14ac:dyDescent="0.3">
      <c r="C664" s="12"/>
      <c r="D664" s="12"/>
      <c r="E664" s="94"/>
      <c r="F664" s="94"/>
      <c r="G664" s="21"/>
      <c r="H664" s="21"/>
      <c r="I664" s="21"/>
      <c r="J664" s="21"/>
      <c r="K664" s="21"/>
      <c r="L664" s="21"/>
      <c r="M664" s="94"/>
      <c r="N664" s="94"/>
      <c r="O664" s="94"/>
      <c r="P664" s="94"/>
      <c r="Q664" s="12"/>
      <c r="R664" s="12"/>
    </row>
    <row r="665" spans="3:18" x14ac:dyDescent="0.3">
      <c r="C665" s="12"/>
      <c r="D665" s="12"/>
      <c r="E665" s="94"/>
      <c r="F665" s="94"/>
      <c r="G665" s="21"/>
      <c r="H665" s="21"/>
      <c r="I665" s="21"/>
      <c r="J665" s="21"/>
      <c r="K665" s="21"/>
      <c r="L665" s="21"/>
      <c r="M665" s="94"/>
      <c r="N665" s="94"/>
      <c r="O665" s="94"/>
      <c r="P665" s="94"/>
      <c r="Q665" s="12"/>
      <c r="R665" s="12"/>
    </row>
    <row r="666" spans="3:18" x14ac:dyDescent="0.3">
      <c r="C666" s="12"/>
      <c r="D666" s="12"/>
      <c r="E666" s="94"/>
      <c r="F666" s="94"/>
      <c r="G666" s="21"/>
      <c r="H666" s="21"/>
      <c r="I666" s="21"/>
      <c r="J666" s="21"/>
      <c r="K666" s="21"/>
      <c r="L666" s="21"/>
      <c r="M666" s="94"/>
      <c r="N666" s="94"/>
      <c r="O666" s="94"/>
      <c r="P666" s="94"/>
      <c r="Q666" s="12"/>
      <c r="R666" s="12"/>
    </row>
    <row r="667" spans="3:18" x14ac:dyDescent="0.3">
      <c r="C667" s="12"/>
      <c r="D667" s="12"/>
      <c r="E667" s="94"/>
      <c r="F667" s="94"/>
      <c r="G667" s="21"/>
      <c r="H667" s="21"/>
      <c r="I667" s="21"/>
      <c r="J667" s="21"/>
      <c r="K667" s="21"/>
      <c r="L667" s="21"/>
      <c r="M667" s="94"/>
      <c r="N667" s="94"/>
      <c r="O667" s="94"/>
      <c r="P667" s="94"/>
      <c r="Q667" s="12"/>
      <c r="R667" s="12"/>
    </row>
    <row r="668" spans="3:18" x14ac:dyDescent="0.3">
      <c r="C668" s="12"/>
      <c r="D668" s="12"/>
      <c r="E668" s="94"/>
      <c r="F668" s="94"/>
      <c r="G668" s="21"/>
      <c r="H668" s="21"/>
      <c r="I668" s="21"/>
      <c r="J668" s="21"/>
      <c r="K668" s="21"/>
      <c r="L668" s="21"/>
      <c r="M668" s="94"/>
      <c r="N668" s="94"/>
      <c r="O668" s="94"/>
      <c r="P668" s="94"/>
      <c r="Q668" s="12"/>
      <c r="R668" s="12"/>
    </row>
    <row r="669" spans="3:18" x14ac:dyDescent="0.3">
      <c r="C669" s="12"/>
      <c r="D669" s="12"/>
      <c r="E669" s="94"/>
      <c r="F669" s="94"/>
      <c r="G669" s="21"/>
      <c r="H669" s="21"/>
      <c r="I669" s="21"/>
      <c r="J669" s="21"/>
      <c r="K669" s="21"/>
      <c r="L669" s="21"/>
      <c r="M669" s="94"/>
      <c r="N669" s="94"/>
      <c r="O669" s="94"/>
      <c r="P669" s="94"/>
      <c r="Q669" s="12"/>
      <c r="R669" s="12"/>
    </row>
    <row r="670" spans="3:18" x14ac:dyDescent="0.3">
      <c r="C670" s="12"/>
      <c r="D670" s="12"/>
      <c r="E670" s="94"/>
      <c r="F670" s="94"/>
      <c r="G670" s="21"/>
      <c r="H670" s="21"/>
      <c r="I670" s="21"/>
      <c r="J670" s="21"/>
      <c r="K670" s="21"/>
      <c r="L670" s="21"/>
      <c r="M670" s="94"/>
      <c r="N670" s="94"/>
      <c r="O670" s="94"/>
      <c r="P670" s="94"/>
      <c r="Q670" s="12"/>
      <c r="R670" s="12"/>
    </row>
    <row r="671" spans="3:18" x14ac:dyDescent="0.3">
      <c r="C671" s="12"/>
      <c r="D671" s="12"/>
      <c r="E671" s="94"/>
      <c r="F671" s="94"/>
      <c r="G671" s="21"/>
      <c r="H671" s="21"/>
      <c r="I671" s="21"/>
      <c r="J671" s="21"/>
      <c r="K671" s="21"/>
      <c r="L671" s="21"/>
      <c r="M671" s="94"/>
      <c r="N671" s="94"/>
      <c r="O671" s="94"/>
      <c r="P671" s="94"/>
      <c r="Q671" s="12"/>
      <c r="R671" s="12"/>
    </row>
    <row r="672" spans="3:18" x14ac:dyDescent="0.3">
      <c r="C672" s="12"/>
      <c r="D672" s="12"/>
      <c r="E672" s="94"/>
      <c r="F672" s="94"/>
      <c r="G672" s="21"/>
      <c r="H672" s="21"/>
      <c r="I672" s="21"/>
      <c r="J672" s="21"/>
      <c r="K672" s="21"/>
      <c r="L672" s="21"/>
      <c r="M672" s="94"/>
      <c r="N672" s="94"/>
      <c r="O672" s="94"/>
      <c r="P672" s="94"/>
      <c r="Q672" s="12"/>
      <c r="R672" s="12"/>
    </row>
    <row r="673" spans="3:18" x14ac:dyDescent="0.3">
      <c r="C673" s="12"/>
      <c r="D673" s="12"/>
      <c r="E673" s="94"/>
      <c r="F673" s="94"/>
      <c r="G673" s="21"/>
      <c r="H673" s="21"/>
      <c r="I673" s="21"/>
      <c r="J673" s="21"/>
      <c r="K673" s="21"/>
      <c r="L673" s="21"/>
      <c r="M673" s="94"/>
      <c r="N673" s="94"/>
      <c r="O673" s="94"/>
      <c r="P673" s="94"/>
      <c r="Q673" s="12"/>
      <c r="R673" s="12"/>
    </row>
    <row r="674" spans="3:18" x14ac:dyDescent="0.3">
      <c r="C674" s="12"/>
      <c r="D674" s="12"/>
      <c r="E674" s="94"/>
      <c r="F674" s="94"/>
      <c r="G674" s="21"/>
      <c r="H674" s="21"/>
      <c r="I674" s="21"/>
      <c r="J674" s="21"/>
      <c r="K674" s="21"/>
      <c r="L674" s="21"/>
      <c r="M674" s="94"/>
      <c r="N674" s="94"/>
      <c r="O674" s="94"/>
      <c r="P674" s="94"/>
      <c r="Q674" s="12"/>
      <c r="R674" s="12"/>
    </row>
    <row r="675" spans="3:18" x14ac:dyDescent="0.3">
      <c r="C675" s="12"/>
      <c r="D675" s="12"/>
      <c r="E675" s="94"/>
      <c r="F675" s="94"/>
      <c r="G675" s="21"/>
      <c r="H675" s="21"/>
      <c r="I675" s="21"/>
      <c r="J675" s="21"/>
      <c r="K675" s="21"/>
      <c r="L675" s="21"/>
      <c r="M675" s="94"/>
      <c r="N675" s="94"/>
      <c r="O675" s="94"/>
      <c r="P675" s="94"/>
      <c r="Q675" s="12"/>
      <c r="R675" s="12"/>
    </row>
    <row r="676" spans="3:18" x14ac:dyDescent="0.3">
      <c r="C676" s="12"/>
      <c r="D676" s="12"/>
      <c r="E676" s="94"/>
      <c r="F676" s="94"/>
      <c r="G676" s="21"/>
      <c r="H676" s="21"/>
      <c r="I676" s="21"/>
      <c r="J676" s="21"/>
      <c r="K676" s="21"/>
      <c r="L676" s="21"/>
      <c r="M676" s="94"/>
      <c r="N676" s="94"/>
      <c r="O676" s="94"/>
      <c r="P676" s="94"/>
      <c r="Q676" s="12"/>
      <c r="R676" s="12"/>
    </row>
    <row r="677" spans="3:18" x14ac:dyDescent="0.3">
      <c r="C677" s="12"/>
      <c r="D677" s="12"/>
      <c r="E677" s="94"/>
      <c r="F677" s="94"/>
      <c r="G677" s="21"/>
      <c r="H677" s="21"/>
      <c r="I677" s="21"/>
      <c r="J677" s="21"/>
      <c r="K677" s="21"/>
      <c r="L677" s="21"/>
      <c r="M677" s="94"/>
      <c r="N677" s="94"/>
      <c r="O677" s="94"/>
      <c r="P677" s="94"/>
      <c r="Q677" s="12"/>
      <c r="R677" s="12"/>
    </row>
    <row r="678" spans="3:18" x14ac:dyDescent="0.3">
      <c r="C678" s="12"/>
      <c r="D678" s="12"/>
      <c r="E678" s="94"/>
      <c r="F678" s="94"/>
      <c r="G678" s="21"/>
      <c r="H678" s="21"/>
      <c r="I678" s="21"/>
      <c r="J678" s="21"/>
      <c r="K678" s="21"/>
      <c r="L678" s="21"/>
      <c r="M678" s="94"/>
      <c r="N678" s="94"/>
      <c r="O678" s="94"/>
      <c r="P678" s="94"/>
      <c r="Q678" s="12"/>
      <c r="R678" s="12"/>
    </row>
    <row r="679" spans="3:18" x14ac:dyDescent="0.3">
      <c r="C679" s="12"/>
      <c r="D679" s="12"/>
      <c r="E679" s="94"/>
      <c r="F679" s="94"/>
      <c r="G679" s="21"/>
      <c r="H679" s="21"/>
      <c r="I679" s="21"/>
      <c r="J679" s="21"/>
      <c r="K679" s="21"/>
      <c r="L679" s="21"/>
      <c r="M679" s="94"/>
      <c r="N679" s="94"/>
      <c r="O679" s="94"/>
      <c r="P679" s="94"/>
      <c r="Q679" s="12"/>
      <c r="R679" s="12"/>
    </row>
    <row r="680" spans="3:18" x14ac:dyDescent="0.3">
      <c r="C680" s="12"/>
      <c r="D680" s="12"/>
      <c r="E680" s="94"/>
      <c r="F680" s="94"/>
      <c r="G680" s="21"/>
      <c r="H680" s="21"/>
      <c r="I680" s="21"/>
      <c r="J680" s="21"/>
      <c r="K680" s="21"/>
      <c r="L680" s="21"/>
      <c r="M680" s="94"/>
      <c r="N680" s="94"/>
      <c r="O680" s="94"/>
      <c r="P680" s="94"/>
      <c r="Q680" s="12"/>
      <c r="R680" s="12"/>
    </row>
    <row r="681" spans="3:18" x14ac:dyDescent="0.3">
      <c r="C681" s="12"/>
      <c r="D681" s="12"/>
      <c r="E681" s="94"/>
      <c r="F681" s="94"/>
      <c r="G681" s="21"/>
      <c r="H681" s="21"/>
      <c r="I681" s="21"/>
      <c r="J681" s="21"/>
      <c r="K681" s="21"/>
      <c r="L681" s="21"/>
      <c r="M681" s="94"/>
      <c r="N681" s="94"/>
      <c r="O681" s="94"/>
      <c r="P681" s="94"/>
      <c r="Q681" s="12"/>
      <c r="R681" s="12"/>
    </row>
    <row r="682" spans="3:18" x14ac:dyDescent="0.3">
      <c r="C682" s="12"/>
      <c r="D682" s="12"/>
      <c r="E682" s="94"/>
      <c r="F682" s="94"/>
      <c r="G682" s="21"/>
      <c r="H682" s="21"/>
      <c r="I682" s="21"/>
      <c r="J682" s="21"/>
      <c r="K682" s="21"/>
      <c r="L682" s="21"/>
      <c r="M682" s="94"/>
      <c r="N682" s="94"/>
      <c r="O682" s="94"/>
      <c r="P682" s="94"/>
      <c r="Q682" s="12"/>
      <c r="R682" s="12"/>
    </row>
    <row r="683" spans="3:18" x14ac:dyDescent="0.3">
      <c r="C683" s="12"/>
      <c r="D683" s="12"/>
      <c r="E683" s="94"/>
      <c r="F683" s="94"/>
      <c r="G683" s="21"/>
      <c r="H683" s="21"/>
      <c r="I683" s="21"/>
      <c r="J683" s="21"/>
      <c r="K683" s="21"/>
      <c r="L683" s="21"/>
      <c r="M683" s="94"/>
      <c r="N683" s="94"/>
      <c r="O683" s="94"/>
      <c r="P683" s="94"/>
      <c r="Q683" s="12"/>
      <c r="R683" s="12"/>
    </row>
    <row r="684" spans="3:18" x14ac:dyDescent="0.3">
      <c r="C684" s="12"/>
      <c r="D684" s="12"/>
      <c r="E684" s="94"/>
      <c r="F684" s="94"/>
      <c r="G684" s="21"/>
      <c r="H684" s="21"/>
      <c r="I684" s="21"/>
      <c r="J684" s="21"/>
      <c r="K684" s="21"/>
      <c r="L684" s="21"/>
      <c r="M684" s="94"/>
      <c r="N684" s="94"/>
      <c r="O684" s="94"/>
      <c r="P684" s="94"/>
      <c r="Q684" s="12"/>
      <c r="R684" s="12"/>
    </row>
    <row r="685" spans="3:18" x14ac:dyDescent="0.3">
      <c r="C685" s="12"/>
      <c r="D685" s="12"/>
      <c r="E685" s="94"/>
      <c r="F685" s="94"/>
      <c r="G685" s="21"/>
      <c r="H685" s="21"/>
      <c r="I685" s="21"/>
      <c r="J685" s="21"/>
      <c r="K685" s="21"/>
      <c r="L685" s="21"/>
      <c r="M685" s="94"/>
      <c r="N685" s="94"/>
      <c r="O685" s="94"/>
      <c r="P685" s="94"/>
      <c r="Q685" s="12"/>
      <c r="R685" s="12"/>
    </row>
    <row r="686" spans="3:18" x14ac:dyDescent="0.3">
      <c r="C686" s="12"/>
      <c r="D686" s="12"/>
      <c r="E686" s="94"/>
      <c r="F686" s="94"/>
      <c r="G686" s="21"/>
      <c r="H686" s="21"/>
      <c r="I686" s="21"/>
      <c r="J686" s="21"/>
      <c r="K686" s="21"/>
      <c r="L686" s="21"/>
      <c r="M686" s="94"/>
      <c r="N686" s="94"/>
      <c r="O686" s="94"/>
      <c r="P686" s="94"/>
      <c r="Q686" s="12"/>
      <c r="R686" s="12"/>
    </row>
    <row r="687" spans="3:18" x14ac:dyDescent="0.3">
      <c r="C687" s="12"/>
      <c r="D687" s="12"/>
      <c r="E687" s="94"/>
      <c r="F687" s="94"/>
      <c r="G687" s="21"/>
      <c r="H687" s="21"/>
      <c r="I687" s="21"/>
      <c r="J687" s="21"/>
      <c r="K687" s="21"/>
      <c r="L687" s="21"/>
      <c r="M687" s="94"/>
      <c r="N687" s="94"/>
      <c r="O687" s="94"/>
      <c r="P687" s="94"/>
      <c r="Q687" s="12"/>
      <c r="R687" s="12"/>
    </row>
    <row r="688" spans="3:18" x14ac:dyDescent="0.3">
      <c r="C688" s="12"/>
      <c r="D688" s="12"/>
      <c r="E688" s="94"/>
      <c r="F688" s="94"/>
      <c r="G688" s="21"/>
      <c r="H688" s="21"/>
      <c r="I688" s="21"/>
      <c r="J688" s="21"/>
      <c r="K688" s="21"/>
      <c r="L688" s="21"/>
      <c r="M688" s="94"/>
      <c r="N688" s="94"/>
      <c r="O688" s="94"/>
      <c r="P688" s="94"/>
      <c r="Q688" s="12"/>
      <c r="R688" s="12"/>
    </row>
    <row r="689" spans="3:18" x14ac:dyDescent="0.3">
      <c r="C689" s="12"/>
      <c r="D689" s="12"/>
      <c r="E689" s="94"/>
      <c r="F689" s="94"/>
      <c r="G689" s="21"/>
      <c r="H689" s="21"/>
      <c r="I689" s="21"/>
      <c r="J689" s="21"/>
      <c r="K689" s="21"/>
      <c r="L689" s="21"/>
      <c r="M689" s="94"/>
      <c r="N689" s="94"/>
      <c r="O689" s="94"/>
      <c r="P689" s="94"/>
      <c r="Q689" s="12"/>
      <c r="R689" s="12"/>
    </row>
    <row r="690" spans="3:18" x14ac:dyDescent="0.3">
      <c r="C690" s="12"/>
      <c r="D690" s="12"/>
      <c r="E690" s="94"/>
      <c r="F690" s="94"/>
      <c r="G690" s="21"/>
      <c r="H690" s="21"/>
      <c r="I690" s="21"/>
      <c r="J690" s="21"/>
      <c r="K690" s="21"/>
      <c r="L690" s="21"/>
      <c r="M690" s="94"/>
      <c r="N690" s="94"/>
      <c r="O690" s="94"/>
      <c r="P690" s="94"/>
      <c r="Q690" s="12"/>
      <c r="R690" s="12"/>
    </row>
    <row r="691" spans="3:18" x14ac:dyDescent="0.3">
      <c r="C691" s="12"/>
      <c r="D691" s="12"/>
      <c r="E691" s="94"/>
      <c r="F691" s="94"/>
      <c r="G691" s="21"/>
      <c r="H691" s="21"/>
      <c r="I691" s="21"/>
      <c r="J691" s="21"/>
      <c r="K691" s="21"/>
      <c r="L691" s="21"/>
      <c r="M691" s="94"/>
      <c r="N691" s="94"/>
      <c r="O691" s="94"/>
      <c r="P691" s="94"/>
      <c r="Q691" s="12"/>
      <c r="R691" s="12"/>
    </row>
    <row r="692" spans="3:18" x14ac:dyDescent="0.3">
      <c r="C692" s="12"/>
      <c r="D692" s="12"/>
      <c r="E692" s="94"/>
      <c r="F692" s="94"/>
      <c r="G692" s="21"/>
      <c r="H692" s="21"/>
      <c r="I692" s="21"/>
      <c r="J692" s="21"/>
      <c r="K692" s="21"/>
      <c r="L692" s="21"/>
      <c r="M692" s="94"/>
      <c r="N692" s="94"/>
      <c r="O692" s="94"/>
      <c r="P692" s="94"/>
      <c r="Q692" s="12"/>
      <c r="R692" s="12"/>
    </row>
    <row r="693" spans="3:18" x14ac:dyDescent="0.3">
      <c r="C693" s="12"/>
      <c r="D693" s="12"/>
      <c r="E693" s="94"/>
      <c r="F693" s="94"/>
      <c r="G693" s="21"/>
      <c r="H693" s="21"/>
      <c r="I693" s="21"/>
      <c r="J693" s="21"/>
      <c r="K693" s="21"/>
      <c r="L693" s="21"/>
      <c r="M693" s="94"/>
      <c r="N693" s="94"/>
      <c r="O693" s="94"/>
      <c r="P693" s="94"/>
      <c r="Q693" s="12"/>
      <c r="R693" s="12"/>
    </row>
    <row r="694" spans="3:18" x14ac:dyDescent="0.3">
      <c r="C694" s="12"/>
      <c r="D694" s="12"/>
      <c r="E694" s="94"/>
      <c r="F694" s="94"/>
      <c r="G694" s="21"/>
      <c r="H694" s="21"/>
      <c r="I694" s="21"/>
      <c r="J694" s="21"/>
      <c r="K694" s="21"/>
      <c r="L694" s="21"/>
      <c r="M694" s="94"/>
      <c r="N694" s="94"/>
      <c r="O694" s="94"/>
      <c r="P694" s="94"/>
      <c r="Q694" s="12"/>
      <c r="R694" s="12"/>
    </row>
    <row r="695" spans="3:18" x14ac:dyDescent="0.3">
      <c r="C695" s="12"/>
      <c r="D695" s="12"/>
      <c r="E695" s="94"/>
      <c r="F695" s="94"/>
      <c r="G695" s="21"/>
      <c r="H695" s="21"/>
      <c r="I695" s="21"/>
      <c r="J695" s="21"/>
      <c r="K695" s="21"/>
      <c r="L695" s="21"/>
      <c r="M695" s="94"/>
      <c r="N695" s="94"/>
      <c r="O695" s="94"/>
      <c r="P695" s="94"/>
      <c r="Q695" s="12"/>
      <c r="R695" s="12"/>
    </row>
    <row r="696" spans="3:18" x14ac:dyDescent="0.3">
      <c r="C696" s="12"/>
      <c r="D696" s="12"/>
      <c r="E696" s="94"/>
      <c r="F696" s="94"/>
      <c r="G696" s="21"/>
      <c r="H696" s="21"/>
      <c r="I696" s="21"/>
      <c r="J696" s="21"/>
      <c r="K696" s="21"/>
      <c r="L696" s="21"/>
      <c r="M696" s="94"/>
      <c r="N696" s="94"/>
      <c r="O696" s="94"/>
      <c r="P696" s="94"/>
      <c r="Q696" s="12"/>
      <c r="R696" s="12"/>
    </row>
    <row r="697" spans="3:18" x14ac:dyDescent="0.3">
      <c r="C697" s="12"/>
      <c r="D697" s="12"/>
      <c r="E697" s="94"/>
      <c r="F697" s="94"/>
      <c r="G697" s="21"/>
      <c r="H697" s="21"/>
      <c r="I697" s="21"/>
      <c r="J697" s="21"/>
      <c r="K697" s="21"/>
      <c r="L697" s="21"/>
      <c r="M697" s="94"/>
      <c r="N697" s="94"/>
      <c r="O697" s="94"/>
      <c r="P697" s="94"/>
      <c r="Q697" s="12"/>
      <c r="R697" s="12"/>
    </row>
    <row r="698" spans="3:18" x14ac:dyDescent="0.3">
      <c r="C698" s="12"/>
      <c r="D698" s="12"/>
      <c r="E698" s="94"/>
      <c r="F698" s="94"/>
      <c r="G698" s="21"/>
      <c r="H698" s="21"/>
      <c r="I698" s="21"/>
      <c r="J698" s="21"/>
      <c r="K698" s="21"/>
      <c r="L698" s="21"/>
      <c r="M698" s="94"/>
      <c r="N698" s="94"/>
      <c r="O698" s="94"/>
      <c r="P698" s="94"/>
      <c r="Q698" s="12"/>
      <c r="R698" s="12"/>
    </row>
    <row r="699" spans="3:18" x14ac:dyDescent="0.3">
      <c r="C699" s="12"/>
      <c r="D699" s="12"/>
      <c r="E699" s="94"/>
      <c r="F699" s="94"/>
      <c r="G699" s="21"/>
      <c r="H699" s="21"/>
      <c r="I699" s="21"/>
      <c r="J699" s="21"/>
      <c r="K699" s="21"/>
      <c r="L699" s="21"/>
      <c r="M699" s="94"/>
      <c r="N699" s="94"/>
      <c r="O699" s="94"/>
      <c r="P699" s="94"/>
      <c r="Q699" s="12"/>
      <c r="R699" s="12"/>
    </row>
    <row r="700" spans="3:18" x14ac:dyDescent="0.3">
      <c r="C700" s="12"/>
      <c r="D700" s="12"/>
      <c r="E700" s="94"/>
      <c r="F700" s="94"/>
      <c r="G700" s="21"/>
      <c r="H700" s="21"/>
      <c r="I700" s="21"/>
      <c r="J700" s="21"/>
      <c r="K700" s="21"/>
      <c r="L700" s="21"/>
      <c r="M700" s="94"/>
      <c r="N700" s="94"/>
      <c r="O700" s="94"/>
      <c r="P700" s="94"/>
      <c r="Q700" s="12"/>
      <c r="R700" s="12"/>
    </row>
    <row r="701" spans="3:18" x14ac:dyDescent="0.3">
      <c r="C701" s="12"/>
      <c r="D701" s="12"/>
      <c r="E701" s="94"/>
      <c r="F701" s="94"/>
      <c r="G701" s="21"/>
      <c r="H701" s="21"/>
      <c r="I701" s="21"/>
      <c r="J701" s="21"/>
      <c r="K701" s="21"/>
      <c r="L701" s="21"/>
      <c r="M701" s="94"/>
      <c r="N701" s="94"/>
      <c r="O701" s="94"/>
      <c r="P701" s="94"/>
      <c r="Q701" s="12"/>
      <c r="R701" s="12"/>
    </row>
    <row r="702" spans="3:18" x14ac:dyDescent="0.3">
      <c r="C702" s="12"/>
      <c r="D702" s="12"/>
      <c r="E702" s="94"/>
      <c r="F702" s="94"/>
      <c r="G702" s="21"/>
      <c r="H702" s="21"/>
      <c r="I702" s="21"/>
      <c r="J702" s="21"/>
      <c r="K702" s="21"/>
      <c r="L702" s="21"/>
      <c r="M702" s="94"/>
      <c r="N702" s="94"/>
      <c r="O702" s="94"/>
      <c r="P702" s="94"/>
      <c r="Q702" s="12"/>
      <c r="R702" s="12"/>
    </row>
    <row r="703" spans="3:18" x14ac:dyDescent="0.3">
      <c r="C703" s="12"/>
      <c r="D703" s="12"/>
      <c r="E703" s="94"/>
      <c r="F703" s="94"/>
      <c r="G703" s="21"/>
      <c r="H703" s="21"/>
      <c r="I703" s="21"/>
      <c r="J703" s="21"/>
      <c r="K703" s="21"/>
      <c r="L703" s="21"/>
      <c r="M703" s="94"/>
      <c r="N703" s="94"/>
      <c r="O703" s="94"/>
      <c r="P703" s="94"/>
      <c r="Q703" s="12"/>
      <c r="R703" s="12"/>
    </row>
    <row r="704" spans="3:18" x14ac:dyDescent="0.3">
      <c r="C704" s="12"/>
      <c r="D704" s="12"/>
      <c r="E704" s="94"/>
      <c r="F704" s="94"/>
      <c r="G704" s="21"/>
      <c r="H704" s="21"/>
      <c r="I704" s="21"/>
      <c r="J704" s="21"/>
      <c r="K704" s="21"/>
      <c r="L704" s="21"/>
      <c r="M704" s="94"/>
      <c r="N704" s="94"/>
      <c r="O704" s="94"/>
      <c r="P704" s="94"/>
      <c r="Q704" s="12"/>
      <c r="R704" s="12"/>
    </row>
    <row r="705" spans="3:18" x14ac:dyDescent="0.3">
      <c r="C705" s="12"/>
      <c r="D705" s="12"/>
      <c r="E705" s="94"/>
      <c r="F705" s="94"/>
      <c r="G705" s="21"/>
      <c r="H705" s="21"/>
      <c r="I705" s="21"/>
      <c r="J705" s="21"/>
      <c r="K705" s="21"/>
      <c r="L705" s="21"/>
      <c r="M705" s="94"/>
      <c r="N705" s="94"/>
      <c r="O705" s="94"/>
      <c r="P705" s="94"/>
      <c r="Q705" s="12"/>
      <c r="R705" s="12"/>
    </row>
    <row r="706" spans="3:18" x14ac:dyDescent="0.3">
      <c r="C706" s="12"/>
      <c r="D706" s="12"/>
      <c r="E706" s="94"/>
      <c r="F706" s="94"/>
      <c r="G706" s="21"/>
      <c r="H706" s="21"/>
      <c r="I706" s="21"/>
      <c r="J706" s="21"/>
      <c r="K706" s="21"/>
      <c r="L706" s="21"/>
      <c r="M706" s="94"/>
      <c r="N706" s="94"/>
      <c r="O706" s="94"/>
      <c r="P706" s="94"/>
      <c r="Q706" s="12"/>
      <c r="R706" s="12"/>
    </row>
    <row r="707" spans="3:18" x14ac:dyDescent="0.3">
      <c r="C707" s="12"/>
      <c r="D707" s="12"/>
      <c r="E707" s="94"/>
      <c r="F707" s="94"/>
      <c r="G707" s="21"/>
      <c r="H707" s="21"/>
      <c r="I707" s="21"/>
      <c r="J707" s="21"/>
      <c r="K707" s="21"/>
      <c r="L707" s="21"/>
      <c r="M707" s="94"/>
      <c r="N707" s="94"/>
      <c r="O707" s="94"/>
      <c r="P707" s="94"/>
      <c r="Q707" s="12"/>
      <c r="R707" s="12"/>
    </row>
    <row r="708" spans="3:18" x14ac:dyDescent="0.3">
      <c r="C708" s="12"/>
      <c r="D708" s="12"/>
      <c r="E708" s="94"/>
      <c r="F708" s="94"/>
      <c r="G708" s="21"/>
      <c r="H708" s="21"/>
      <c r="I708" s="21"/>
      <c r="J708" s="21"/>
      <c r="K708" s="21"/>
      <c r="L708" s="21"/>
      <c r="M708" s="94"/>
      <c r="N708" s="94"/>
      <c r="O708" s="94"/>
      <c r="P708" s="94"/>
      <c r="Q708" s="12"/>
      <c r="R708" s="12"/>
    </row>
    <row r="709" spans="3:18" x14ac:dyDescent="0.3">
      <c r="C709" s="12"/>
      <c r="D709" s="12"/>
      <c r="E709" s="94"/>
      <c r="F709" s="94"/>
      <c r="G709" s="21"/>
      <c r="H709" s="21"/>
      <c r="I709" s="21"/>
      <c r="J709" s="21"/>
      <c r="K709" s="21"/>
      <c r="L709" s="21"/>
      <c r="M709" s="94"/>
      <c r="N709" s="94"/>
      <c r="O709" s="94"/>
      <c r="P709" s="94"/>
      <c r="Q709" s="12"/>
      <c r="R709" s="12"/>
    </row>
    <row r="710" spans="3:18" x14ac:dyDescent="0.3">
      <c r="C710" s="12"/>
      <c r="D710" s="12"/>
      <c r="E710" s="94"/>
      <c r="F710" s="94"/>
      <c r="G710" s="21"/>
      <c r="H710" s="21"/>
      <c r="I710" s="21"/>
      <c r="J710" s="21"/>
      <c r="K710" s="21"/>
      <c r="L710" s="21"/>
      <c r="M710" s="94"/>
      <c r="N710" s="94"/>
      <c r="O710" s="94"/>
      <c r="P710" s="94"/>
      <c r="Q710" s="12"/>
      <c r="R710" s="12"/>
    </row>
    <row r="711" spans="3:18" x14ac:dyDescent="0.3">
      <c r="C711" s="12"/>
      <c r="D711" s="12"/>
      <c r="E711" s="94"/>
      <c r="F711" s="94"/>
      <c r="G711" s="21"/>
      <c r="H711" s="21"/>
      <c r="I711" s="21"/>
      <c r="J711" s="21"/>
      <c r="K711" s="21"/>
      <c r="L711" s="21"/>
      <c r="M711" s="94"/>
      <c r="N711" s="94"/>
      <c r="O711" s="94"/>
      <c r="P711" s="94"/>
      <c r="Q711" s="12"/>
      <c r="R711" s="12"/>
    </row>
    <row r="712" spans="3:18" x14ac:dyDescent="0.3">
      <c r="C712" s="12"/>
      <c r="D712" s="12"/>
      <c r="E712" s="94"/>
      <c r="F712" s="94"/>
      <c r="G712" s="21"/>
      <c r="H712" s="21"/>
      <c r="I712" s="21"/>
      <c r="J712" s="21"/>
      <c r="K712" s="21"/>
      <c r="L712" s="21"/>
      <c r="M712" s="94"/>
      <c r="N712" s="94"/>
      <c r="O712" s="94"/>
      <c r="P712" s="94"/>
      <c r="Q712" s="12"/>
      <c r="R712" s="12"/>
    </row>
    <row r="713" spans="3:18" x14ac:dyDescent="0.3">
      <c r="C713" s="12"/>
      <c r="D713" s="12"/>
      <c r="E713" s="94"/>
      <c r="F713" s="94"/>
      <c r="G713" s="21"/>
      <c r="H713" s="21"/>
      <c r="I713" s="21"/>
      <c r="J713" s="21"/>
      <c r="K713" s="21"/>
      <c r="L713" s="21"/>
      <c r="M713" s="94"/>
      <c r="N713" s="94"/>
      <c r="O713" s="94"/>
      <c r="P713" s="94"/>
      <c r="Q713" s="12"/>
      <c r="R713" s="12"/>
    </row>
    <row r="714" spans="3:18" x14ac:dyDescent="0.3">
      <c r="C714" s="12"/>
      <c r="D714" s="12"/>
      <c r="E714" s="94"/>
      <c r="F714" s="94"/>
      <c r="G714" s="21"/>
      <c r="H714" s="21"/>
      <c r="I714" s="21"/>
      <c r="J714" s="21"/>
      <c r="K714" s="21"/>
      <c r="L714" s="21"/>
      <c r="M714" s="94"/>
      <c r="N714" s="94"/>
      <c r="O714" s="94"/>
      <c r="P714" s="94"/>
      <c r="Q714" s="12"/>
      <c r="R714" s="12"/>
    </row>
    <row r="715" spans="3:18" x14ac:dyDescent="0.3">
      <c r="C715" s="12"/>
      <c r="D715" s="12"/>
      <c r="E715" s="94"/>
      <c r="F715" s="94"/>
      <c r="G715" s="21"/>
      <c r="H715" s="21"/>
      <c r="I715" s="21"/>
      <c r="J715" s="21"/>
      <c r="K715" s="21"/>
      <c r="L715" s="21"/>
      <c r="M715" s="94"/>
      <c r="N715" s="94"/>
      <c r="O715" s="94"/>
      <c r="P715" s="94"/>
      <c r="Q715" s="12"/>
      <c r="R715" s="12"/>
    </row>
    <row r="716" spans="3:18" x14ac:dyDescent="0.3">
      <c r="C716" s="12"/>
      <c r="D716" s="12"/>
      <c r="E716" s="94"/>
      <c r="F716" s="94"/>
      <c r="G716" s="21"/>
      <c r="H716" s="21"/>
      <c r="I716" s="21"/>
      <c r="J716" s="21"/>
      <c r="K716" s="21"/>
      <c r="L716" s="21"/>
      <c r="M716" s="94"/>
      <c r="N716" s="94"/>
      <c r="O716" s="94"/>
      <c r="P716" s="94"/>
      <c r="Q716" s="12"/>
      <c r="R716" s="12"/>
    </row>
    <row r="717" spans="3:18" x14ac:dyDescent="0.3">
      <c r="C717" s="12"/>
      <c r="D717" s="12"/>
      <c r="E717" s="94"/>
      <c r="F717" s="94"/>
      <c r="G717" s="21"/>
      <c r="H717" s="21"/>
      <c r="I717" s="21"/>
      <c r="J717" s="21"/>
      <c r="K717" s="21"/>
      <c r="L717" s="21"/>
      <c r="M717" s="94"/>
      <c r="N717" s="94"/>
      <c r="O717" s="94"/>
      <c r="P717" s="94"/>
      <c r="Q717" s="12"/>
      <c r="R717" s="12"/>
    </row>
    <row r="718" spans="3:18" x14ac:dyDescent="0.3">
      <c r="C718" s="12"/>
      <c r="D718" s="12"/>
      <c r="E718" s="94"/>
      <c r="F718" s="94"/>
      <c r="G718" s="21"/>
      <c r="H718" s="21"/>
      <c r="I718" s="21"/>
      <c r="J718" s="21"/>
      <c r="K718" s="21"/>
      <c r="L718" s="21"/>
      <c r="M718" s="94"/>
      <c r="N718" s="94"/>
      <c r="O718" s="94"/>
      <c r="P718" s="94"/>
      <c r="Q718" s="12"/>
      <c r="R718" s="12"/>
    </row>
    <row r="719" spans="3:18" x14ac:dyDescent="0.3">
      <c r="C719" s="12"/>
      <c r="D719" s="12"/>
      <c r="E719" s="94"/>
      <c r="F719" s="94"/>
      <c r="G719" s="21"/>
      <c r="H719" s="21"/>
      <c r="I719" s="21"/>
      <c r="J719" s="21"/>
      <c r="K719" s="21"/>
      <c r="L719" s="21"/>
      <c r="M719" s="94"/>
      <c r="N719" s="94"/>
      <c r="O719" s="94"/>
      <c r="P719" s="94"/>
      <c r="Q719" s="12"/>
      <c r="R719" s="12"/>
    </row>
    <row r="720" spans="3:18" x14ac:dyDescent="0.3">
      <c r="C720" s="12"/>
      <c r="D720" s="12"/>
      <c r="E720" s="94"/>
      <c r="F720" s="94"/>
      <c r="G720" s="21"/>
      <c r="H720" s="21"/>
      <c r="I720" s="21"/>
      <c r="J720" s="21"/>
      <c r="K720" s="21"/>
      <c r="L720" s="21"/>
      <c r="M720" s="94"/>
      <c r="N720" s="94"/>
      <c r="O720" s="94"/>
      <c r="P720" s="94"/>
      <c r="Q720" s="12"/>
      <c r="R720" s="12"/>
    </row>
    <row r="721" spans="3:18" x14ac:dyDescent="0.3">
      <c r="C721" s="12"/>
      <c r="D721" s="12"/>
      <c r="E721" s="94"/>
      <c r="F721" s="94"/>
      <c r="G721" s="21"/>
      <c r="H721" s="21"/>
      <c r="I721" s="21"/>
      <c r="J721" s="21"/>
      <c r="K721" s="21"/>
      <c r="L721" s="21"/>
      <c r="M721" s="94"/>
      <c r="N721" s="94"/>
      <c r="O721" s="94"/>
      <c r="P721" s="94"/>
      <c r="Q721" s="12"/>
      <c r="R721" s="12"/>
    </row>
    <row r="722" spans="3:18" x14ac:dyDescent="0.3">
      <c r="C722" s="12"/>
      <c r="D722" s="12"/>
      <c r="E722" s="94"/>
      <c r="F722" s="94"/>
      <c r="G722" s="21"/>
      <c r="H722" s="21"/>
      <c r="I722" s="21"/>
      <c r="J722" s="21"/>
      <c r="K722" s="21"/>
      <c r="L722" s="21"/>
      <c r="M722" s="94"/>
      <c r="N722" s="94"/>
      <c r="O722" s="94"/>
      <c r="P722" s="94"/>
      <c r="Q722" s="12"/>
      <c r="R722" s="12"/>
    </row>
    <row r="723" spans="3:18" x14ac:dyDescent="0.3">
      <c r="C723" s="12"/>
      <c r="D723" s="12"/>
      <c r="E723" s="94"/>
      <c r="F723" s="94"/>
      <c r="G723" s="21"/>
      <c r="H723" s="21"/>
      <c r="I723" s="21"/>
      <c r="J723" s="21"/>
      <c r="K723" s="21"/>
      <c r="L723" s="21"/>
      <c r="M723" s="94"/>
      <c r="N723" s="94"/>
      <c r="O723" s="94"/>
      <c r="P723" s="94"/>
      <c r="Q723" s="12"/>
      <c r="R723" s="12"/>
    </row>
    <row r="724" spans="3:18" x14ac:dyDescent="0.3">
      <c r="C724" s="12"/>
      <c r="D724" s="12"/>
      <c r="E724" s="94"/>
      <c r="F724" s="94"/>
      <c r="G724" s="21"/>
      <c r="H724" s="21"/>
      <c r="I724" s="21"/>
      <c r="J724" s="21"/>
      <c r="K724" s="21"/>
      <c r="L724" s="21"/>
      <c r="M724" s="94"/>
      <c r="N724" s="94"/>
      <c r="O724" s="94"/>
      <c r="P724" s="94"/>
      <c r="Q724" s="12"/>
      <c r="R724" s="12"/>
    </row>
    <row r="725" spans="3:18" x14ac:dyDescent="0.3">
      <c r="C725" s="12"/>
      <c r="D725" s="12"/>
      <c r="E725" s="94"/>
      <c r="F725" s="94"/>
      <c r="G725" s="21"/>
      <c r="H725" s="21"/>
      <c r="I725" s="21"/>
      <c r="J725" s="21"/>
      <c r="K725" s="21"/>
      <c r="L725" s="21"/>
      <c r="M725" s="94"/>
      <c r="N725" s="94"/>
      <c r="O725" s="94"/>
      <c r="P725" s="94"/>
      <c r="Q725" s="12"/>
      <c r="R725" s="12"/>
    </row>
    <row r="726" spans="3:18" x14ac:dyDescent="0.3">
      <c r="C726" s="12"/>
      <c r="D726" s="12"/>
      <c r="E726" s="94"/>
      <c r="F726" s="94"/>
      <c r="G726" s="21"/>
      <c r="H726" s="21"/>
      <c r="I726" s="21"/>
      <c r="J726" s="21"/>
      <c r="K726" s="21"/>
      <c r="L726" s="21"/>
      <c r="M726" s="94"/>
      <c r="N726" s="94"/>
      <c r="O726" s="94"/>
      <c r="P726" s="94"/>
      <c r="Q726" s="12"/>
      <c r="R726" s="12"/>
    </row>
    <row r="727" spans="3:18" x14ac:dyDescent="0.3">
      <c r="C727" s="12"/>
      <c r="D727" s="12"/>
      <c r="E727" s="94"/>
      <c r="F727" s="94"/>
      <c r="G727" s="21"/>
      <c r="H727" s="21"/>
      <c r="I727" s="21"/>
      <c r="J727" s="21"/>
      <c r="K727" s="21"/>
      <c r="L727" s="21"/>
      <c r="M727" s="94"/>
      <c r="N727" s="94"/>
      <c r="O727" s="94"/>
      <c r="P727" s="94"/>
      <c r="Q727" s="12"/>
      <c r="R727" s="12"/>
    </row>
    <row r="728" spans="3:18" x14ac:dyDescent="0.3">
      <c r="C728" s="12"/>
      <c r="D728" s="12"/>
      <c r="E728" s="94"/>
      <c r="F728" s="94"/>
      <c r="G728" s="21"/>
      <c r="H728" s="21"/>
      <c r="I728" s="21"/>
      <c r="J728" s="21"/>
      <c r="K728" s="21"/>
      <c r="L728" s="21"/>
      <c r="M728" s="94"/>
      <c r="N728" s="94"/>
      <c r="O728" s="94"/>
      <c r="P728" s="94"/>
      <c r="Q728" s="12"/>
      <c r="R728" s="12"/>
    </row>
    <row r="729" spans="3:18" x14ac:dyDescent="0.3">
      <c r="C729" s="12"/>
      <c r="D729" s="12"/>
      <c r="E729" s="94"/>
      <c r="F729" s="94"/>
      <c r="G729" s="21"/>
      <c r="H729" s="21"/>
      <c r="I729" s="21"/>
      <c r="J729" s="21"/>
      <c r="K729" s="21"/>
      <c r="L729" s="21"/>
      <c r="M729" s="94"/>
      <c r="N729" s="94"/>
      <c r="O729" s="94"/>
      <c r="P729" s="94"/>
      <c r="Q729" s="12"/>
      <c r="R729" s="12"/>
    </row>
    <row r="730" spans="3:18" x14ac:dyDescent="0.3">
      <c r="C730" s="12"/>
      <c r="D730" s="12"/>
      <c r="E730" s="94"/>
      <c r="F730" s="94"/>
      <c r="G730" s="21"/>
      <c r="H730" s="21"/>
      <c r="I730" s="21"/>
      <c r="J730" s="21"/>
      <c r="K730" s="21"/>
      <c r="L730" s="21"/>
      <c r="M730" s="94"/>
      <c r="N730" s="94"/>
      <c r="O730" s="94"/>
      <c r="P730" s="94"/>
      <c r="Q730" s="12"/>
      <c r="R730" s="12"/>
    </row>
    <row r="731" spans="3:18" x14ac:dyDescent="0.3">
      <c r="C731" s="12"/>
      <c r="D731" s="12"/>
      <c r="E731" s="94"/>
      <c r="F731" s="94"/>
      <c r="G731" s="21"/>
      <c r="H731" s="21"/>
      <c r="I731" s="21"/>
      <c r="J731" s="21"/>
      <c r="K731" s="21"/>
      <c r="L731" s="21"/>
      <c r="M731" s="94"/>
      <c r="N731" s="94"/>
      <c r="O731" s="94"/>
      <c r="P731" s="94"/>
      <c r="Q731" s="12"/>
      <c r="R731" s="12"/>
    </row>
    <row r="732" spans="3:18" x14ac:dyDescent="0.3">
      <c r="C732" s="12"/>
      <c r="D732" s="12"/>
      <c r="E732" s="94"/>
      <c r="F732" s="94"/>
      <c r="G732" s="21"/>
      <c r="H732" s="21"/>
      <c r="I732" s="21"/>
      <c r="J732" s="21"/>
      <c r="K732" s="21"/>
      <c r="L732" s="21"/>
      <c r="M732" s="94"/>
      <c r="N732" s="94"/>
      <c r="O732" s="94"/>
      <c r="P732" s="94"/>
      <c r="Q732" s="12"/>
      <c r="R732" s="12"/>
    </row>
    <row r="733" spans="3:18" x14ac:dyDescent="0.3">
      <c r="C733" s="12"/>
      <c r="D733" s="12"/>
      <c r="E733" s="94"/>
      <c r="F733" s="94"/>
      <c r="G733" s="21"/>
      <c r="H733" s="21"/>
      <c r="I733" s="21"/>
      <c r="J733" s="21"/>
      <c r="K733" s="21"/>
      <c r="L733" s="21"/>
      <c r="M733" s="94"/>
      <c r="N733" s="94"/>
      <c r="O733" s="94"/>
      <c r="P733" s="94"/>
      <c r="Q733" s="12"/>
      <c r="R733" s="12"/>
    </row>
    <row r="734" spans="3:18" x14ac:dyDescent="0.3">
      <c r="C734" s="12"/>
      <c r="D734" s="12"/>
      <c r="E734" s="94"/>
      <c r="F734" s="94"/>
      <c r="G734" s="21"/>
      <c r="H734" s="21"/>
      <c r="I734" s="21"/>
      <c r="J734" s="21"/>
      <c r="K734" s="21"/>
      <c r="L734" s="21"/>
      <c r="M734" s="94"/>
      <c r="N734" s="94"/>
      <c r="O734" s="94"/>
      <c r="P734" s="94"/>
      <c r="Q734" s="12"/>
      <c r="R734" s="12"/>
    </row>
    <row r="735" spans="3:18" x14ac:dyDescent="0.3">
      <c r="C735" s="12"/>
      <c r="D735" s="12"/>
      <c r="E735" s="94"/>
      <c r="F735" s="94"/>
      <c r="G735" s="21"/>
      <c r="H735" s="21"/>
      <c r="I735" s="21"/>
      <c r="J735" s="21"/>
      <c r="K735" s="21"/>
      <c r="L735" s="21"/>
      <c r="M735" s="94"/>
      <c r="N735" s="94"/>
      <c r="O735" s="94"/>
      <c r="P735" s="94"/>
      <c r="Q735" s="12"/>
      <c r="R735" s="12"/>
    </row>
    <row r="736" spans="3:18" x14ac:dyDescent="0.3">
      <c r="C736" s="12"/>
      <c r="D736" s="12"/>
      <c r="E736" s="94"/>
      <c r="F736" s="94"/>
      <c r="G736" s="21"/>
      <c r="H736" s="21"/>
      <c r="I736" s="21"/>
      <c r="J736" s="21"/>
      <c r="K736" s="21"/>
      <c r="L736" s="21"/>
      <c r="M736" s="94"/>
      <c r="N736" s="94"/>
      <c r="O736" s="94"/>
      <c r="P736" s="94"/>
      <c r="Q736" s="12"/>
      <c r="R736" s="12"/>
    </row>
    <row r="737" spans="3:18" x14ac:dyDescent="0.3">
      <c r="C737" s="12"/>
      <c r="D737" s="12"/>
      <c r="E737" s="94"/>
      <c r="F737" s="94"/>
      <c r="G737" s="21"/>
      <c r="H737" s="21"/>
      <c r="I737" s="21"/>
      <c r="J737" s="21"/>
      <c r="K737" s="21"/>
      <c r="L737" s="21"/>
      <c r="M737" s="94"/>
      <c r="N737" s="94"/>
      <c r="O737" s="94"/>
      <c r="P737" s="94"/>
      <c r="Q737" s="12"/>
      <c r="R737" s="12"/>
    </row>
    <row r="738" spans="3:18" x14ac:dyDescent="0.3">
      <c r="C738" s="12"/>
      <c r="D738" s="12"/>
      <c r="E738" s="94"/>
      <c r="F738" s="94"/>
      <c r="G738" s="21"/>
      <c r="H738" s="21"/>
      <c r="I738" s="21"/>
      <c r="J738" s="21"/>
      <c r="K738" s="21"/>
      <c r="L738" s="21"/>
      <c r="M738" s="94"/>
      <c r="N738" s="94"/>
      <c r="O738" s="94"/>
      <c r="P738" s="94"/>
      <c r="Q738" s="12"/>
      <c r="R738" s="12"/>
    </row>
    <row r="739" spans="3:18" x14ac:dyDescent="0.3">
      <c r="C739" s="12"/>
      <c r="D739" s="12"/>
      <c r="E739" s="94"/>
      <c r="F739" s="94"/>
      <c r="G739" s="21"/>
      <c r="H739" s="21"/>
      <c r="I739" s="21"/>
      <c r="J739" s="21"/>
      <c r="K739" s="21"/>
      <c r="L739" s="21"/>
      <c r="M739" s="94"/>
      <c r="N739" s="94"/>
      <c r="O739" s="94"/>
      <c r="P739" s="94"/>
      <c r="Q739" s="12"/>
      <c r="R739" s="12"/>
    </row>
    <row r="740" spans="3:18" x14ac:dyDescent="0.3">
      <c r="C740" s="12"/>
      <c r="D740" s="12"/>
      <c r="E740" s="94"/>
      <c r="F740" s="94"/>
      <c r="G740" s="21"/>
      <c r="H740" s="21"/>
      <c r="I740" s="21"/>
      <c r="J740" s="21"/>
      <c r="K740" s="21"/>
      <c r="L740" s="21"/>
      <c r="M740" s="94"/>
      <c r="N740" s="94"/>
      <c r="O740" s="94"/>
      <c r="P740" s="94"/>
      <c r="Q740" s="12"/>
      <c r="R740" s="12"/>
    </row>
    <row r="741" spans="3:18" x14ac:dyDescent="0.3">
      <c r="C741" s="12"/>
      <c r="D741" s="12"/>
      <c r="E741" s="94"/>
      <c r="F741" s="94"/>
      <c r="G741" s="21"/>
      <c r="H741" s="21"/>
      <c r="I741" s="21"/>
      <c r="J741" s="21"/>
      <c r="K741" s="21"/>
      <c r="L741" s="21"/>
      <c r="M741" s="94"/>
      <c r="N741" s="94"/>
      <c r="O741" s="94"/>
      <c r="P741" s="94"/>
      <c r="Q741" s="12"/>
      <c r="R741" s="12"/>
    </row>
    <row r="742" spans="3:18" x14ac:dyDescent="0.3">
      <c r="C742" s="12"/>
      <c r="D742" s="12"/>
      <c r="E742" s="94"/>
      <c r="F742" s="94"/>
      <c r="G742" s="21"/>
      <c r="H742" s="21"/>
      <c r="I742" s="21"/>
      <c r="J742" s="21"/>
      <c r="K742" s="21"/>
      <c r="L742" s="21"/>
      <c r="M742" s="94"/>
      <c r="N742" s="94"/>
      <c r="O742" s="94"/>
      <c r="P742" s="94"/>
      <c r="Q742" s="12"/>
      <c r="R742" s="12"/>
    </row>
    <row r="743" spans="3:18" x14ac:dyDescent="0.3">
      <c r="C743" s="12"/>
      <c r="D743" s="12"/>
      <c r="E743" s="94"/>
      <c r="F743" s="94"/>
      <c r="G743" s="21"/>
      <c r="H743" s="21"/>
      <c r="I743" s="21"/>
      <c r="J743" s="21"/>
      <c r="K743" s="21"/>
      <c r="L743" s="21"/>
      <c r="M743" s="94"/>
      <c r="N743" s="94"/>
      <c r="O743" s="94"/>
      <c r="P743" s="94"/>
      <c r="Q743" s="12"/>
      <c r="R743" s="12"/>
    </row>
    <row r="744" spans="3:18" x14ac:dyDescent="0.3">
      <c r="C744" s="12"/>
      <c r="D744" s="12"/>
      <c r="E744" s="94"/>
      <c r="F744" s="94"/>
      <c r="G744" s="21"/>
      <c r="H744" s="21"/>
      <c r="I744" s="21"/>
      <c r="J744" s="21"/>
      <c r="K744" s="21"/>
      <c r="L744" s="21"/>
      <c r="M744" s="94"/>
      <c r="N744" s="94"/>
      <c r="O744" s="94"/>
      <c r="P744" s="94"/>
      <c r="Q744" s="12"/>
      <c r="R744" s="12"/>
    </row>
    <row r="745" spans="3:18" x14ac:dyDescent="0.3">
      <c r="C745" s="12"/>
      <c r="D745" s="12"/>
      <c r="E745" s="94"/>
      <c r="F745" s="94"/>
      <c r="G745" s="21"/>
      <c r="H745" s="21"/>
      <c r="I745" s="21"/>
      <c r="J745" s="21"/>
      <c r="K745" s="21"/>
      <c r="L745" s="21"/>
      <c r="M745" s="94"/>
      <c r="N745" s="94"/>
      <c r="O745" s="94"/>
      <c r="P745" s="94"/>
      <c r="Q745" s="12"/>
      <c r="R745" s="12"/>
    </row>
    <row r="746" spans="3:18" x14ac:dyDescent="0.3">
      <c r="C746" s="12"/>
      <c r="D746" s="12"/>
      <c r="E746" s="94"/>
      <c r="F746" s="94"/>
      <c r="G746" s="21"/>
      <c r="H746" s="21"/>
      <c r="I746" s="21"/>
      <c r="J746" s="21"/>
      <c r="K746" s="21"/>
      <c r="L746" s="21"/>
      <c r="M746" s="94"/>
      <c r="N746" s="94"/>
      <c r="O746" s="94"/>
      <c r="P746" s="94"/>
      <c r="Q746" s="12"/>
      <c r="R746" s="12"/>
    </row>
    <row r="747" spans="3:18" x14ac:dyDescent="0.3">
      <c r="C747" s="12"/>
      <c r="D747" s="12"/>
      <c r="E747" s="94"/>
      <c r="F747" s="94"/>
      <c r="G747" s="21"/>
      <c r="H747" s="21"/>
      <c r="I747" s="21"/>
      <c r="J747" s="21"/>
      <c r="K747" s="21"/>
      <c r="L747" s="21"/>
      <c r="M747" s="94"/>
      <c r="N747" s="94"/>
      <c r="O747" s="94"/>
      <c r="P747" s="94"/>
      <c r="Q747" s="12"/>
      <c r="R747" s="12"/>
    </row>
    <row r="748" spans="3:18" x14ac:dyDescent="0.3">
      <c r="C748" s="12"/>
      <c r="D748" s="12"/>
      <c r="E748" s="94"/>
      <c r="F748" s="94"/>
      <c r="G748" s="21"/>
      <c r="H748" s="21"/>
      <c r="I748" s="21"/>
      <c r="J748" s="21"/>
      <c r="K748" s="21"/>
      <c r="L748" s="21"/>
      <c r="M748" s="94"/>
      <c r="N748" s="94"/>
      <c r="O748" s="94"/>
      <c r="P748" s="94"/>
      <c r="Q748" s="12"/>
      <c r="R748" s="12"/>
    </row>
    <row r="749" spans="3:18" x14ac:dyDescent="0.3">
      <c r="C749" s="12"/>
      <c r="D749" s="12"/>
      <c r="E749" s="94"/>
      <c r="F749" s="94"/>
      <c r="G749" s="21"/>
      <c r="H749" s="21"/>
      <c r="I749" s="21"/>
      <c r="J749" s="21"/>
      <c r="K749" s="21"/>
      <c r="L749" s="21"/>
      <c r="M749" s="94"/>
      <c r="N749" s="94"/>
      <c r="O749" s="94"/>
      <c r="P749" s="94"/>
      <c r="Q749" s="12"/>
      <c r="R749" s="12"/>
    </row>
    <row r="750" spans="3:18" x14ac:dyDescent="0.3">
      <c r="C750" s="12"/>
      <c r="D750" s="12"/>
      <c r="E750" s="94"/>
      <c r="F750" s="94"/>
      <c r="G750" s="21"/>
      <c r="H750" s="21"/>
      <c r="I750" s="21"/>
      <c r="J750" s="21"/>
      <c r="K750" s="21"/>
      <c r="L750" s="21"/>
      <c r="M750" s="94"/>
      <c r="N750" s="94"/>
      <c r="O750" s="94"/>
      <c r="P750" s="94"/>
      <c r="Q750" s="12"/>
      <c r="R750" s="12"/>
    </row>
    <row r="751" spans="3:18" x14ac:dyDescent="0.3">
      <c r="C751" s="12"/>
      <c r="D751" s="12"/>
      <c r="E751" s="94"/>
      <c r="F751" s="94"/>
      <c r="G751" s="21"/>
      <c r="H751" s="21"/>
      <c r="I751" s="21"/>
      <c r="J751" s="21"/>
      <c r="K751" s="21"/>
      <c r="L751" s="21"/>
      <c r="M751" s="94"/>
      <c r="N751" s="94"/>
      <c r="O751" s="94"/>
      <c r="P751" s="94"/>
      <c r="Q751" s="12"/>
      <c r="R751" s="12"/>
    </row>
    <row r="752" spans="3:18" x14ac:dyDescent="0.3">
      <c r="C752" s="12"/>
      <c r="D752" s="12"/>
      <c r="E752" s="94"/>
      <c r="F752" s="94"/>
      <c r="G752" s="21"/>
      <c r="H752" s="21"/>
      <c r="I752" s="21"/>
      <c r="J752" s="21"/>
      <c r="K752" s="21"/>
      <c r="L752" s="21"/>
      <c r="M752" s="94"/>
      <c r="N752" s="94"/>
      <c r="O752" s="94"/>
      <c r="P752" s="94"/>
      <c r="Q752" s="12"/>
      <c r="R752" s="12"/>
    </row>
    <row r="753" spans="3:18" x14ac:dyDescent="0.3">
      <c r="C753" s="12"/>
      <c r="D753" s="12"/>
      <c r="E753" s="94"/>
      <c r="F753" s="94"/>
      <c r="G753" s="21"/>
      <c r="H753" s="21"/>
      <c r="I753" s="21"/>
      <c r="J753" s="21"/>
      <c r="K753" s="21"/>
      <c r="L753" s="21"/>
      <c r="M753" s="94"/>
      <c r="N753" s="94"/>
      <c r="O753" s="94"/>
      <c r="P753" s="94"/>
      <c r="Q753" s="12"/>
      <c r="R753" s="12"/>
    </row>
    <row r="754" spans="3:18" x14ac:dyDescent="0.3">
      <c r="C754" s="12"/>
      <c r="D754" s="12"/>
      <c r="E754" s="94"/>
      <c r="F754" s="94"/>
      <c r="G754" s="21"/>
      <c r="H754" s="21"/>
      <c r="I754" s="21"/>
      <c r="J754" s="21"/>
      <c r="K754" s="21"/>
      <c r="L754" s="21"/>
      <c r="M754" s="94"/>
      <c r="N754" s="94"/>
      <c r="O754" s="94"/>
      <c r="P754" s="94"/>
      <c r="Q754" s="12"/>
      <c r="R754" s="12"/>
    </row>
    <row r="755" spans="3:18" x14ac:dyDescent="0.3">
      <c r="C755" s="12"/>
      <c r="D755" s="12"/>
      <c r="E755" s="94"/>
      <c r="F755" s="94"/>
      <c r="G755" s="21"/>
      <c r="H755" s="21"/>
      <c r="I755" s="21"/>
      <c r="J755" s="21"/>
      <c r="K755" s="21"/>
      <c r="L755" s="21"/>
      <c r="M755" s="94"/>
      <c r="N755" s="94"/>
      <c r="O755" s="94"/>
      <c r="P755" s="94"/>
      <c r="Q755" s="12"/>
      <c r="R755" s="12"/>
    </row>
    <row r="756" spans="3:18" x14ac:dyDescent="0.3">
      <c r="C756" s="12"/>
      <c r="D756" s="12"/>
      <c r="E756" s="94"/>
      <c r="F756" s="94"/>
      <c r="G756" s="21"/>
      <c r="H756" s="21"/>
      <c r="I756" s="21"/>
      <c r="J756" s="21"/>
      <c r="K756" s="21"/>
      <c r="L756" s="21"/>
      <c r="M756" s="94"/>
      <c r="N756" s="94"/>
      <c r="O756" s="94"/>
      <c r="P756" s="94"/>
      <c r="Q756" s="12"/>
      <c r="R756" s="12"/>
    </row>
    <row r="757" spans="3:18" x14ac:dyDescent="0.3">
      <c r="C757" s="12"/>
      <c r="D757" s="12"/>
      <c r="E757" s="94"/>
      <c r="F757" s="94"/>
      <c r="G757" s="21"/>
      <c r="H757" s="21"/>
      <c r="I757" s="21"/>
      <c r="J757" s="21"/>
      <c r="K757" s="21"/>
      <c r="L757" s="21"/>
      <c r="M757" s="94"/>
      <c r="N757" s="94"/>
      <c r="O757" s="94"/>
      <c r="P757" s="94"/>
      <c r="Q757" s="12"/>
      <c r="R757" s="12"/>
    </row>
    <row r="758" spans="3:18" x14ac:dyDescent="0.3">
      <c r="C758" s="12"/>
      <c r="D758" s="12"/>
      <c r="E758" s="94"/>
      <c r="F758" s="94"/>
      <c r="G758" s="21"/>
      <c r="H758" s="21"/>
      <c r="I758" s="21"/>
      <c r="J758" s="21"/>
      <c r="K758" s="21"/>
      <c r="L758" s="21"/>
      <c r="M758" s="94"/>
      <c r="N758" s="94"/>
      <c r="O758" s="94"/>
      <c r="P758" s="94"/>
      <c r="Q758" s="12"/>
      <c r="R758" s="12"/>
    </row>
    <row r="759" spans="3:18" x14ac:dyDescent="0.3">
      <c r="C759" s="12"/>
      <c r="D759" s="12"/>
      <c r="E759" s="94"/>
      <c r="F759" s="94"/>
      <c r="G759" s="21"/>
      <c r="H759" s="21"/>
      <c r="I759" s="21"/>
      <c r="J759" s="21"/>
      <c r="K759" s="21"/>
      <c r="L759" s="21"/>
      <c r="M759" s="94"/>
      <c r="N759" s="94"/>
      <c r="O759" s="94"/>
      <c r="P759" s="94"/>
      <c r="Q759" s="12"/>
      <c r="R759" s="12"/>
    </row>
    <row r="760" spans="3:18" x14ac:dyDescent="0.3">
      <c r="C760" s="12"/>
      <c r="D760" s="12"/>
      <c r="E760" s="94"/>
      <c r="F760" s="94"/>
      <c r="G760" s="21"/>
      <c r="H760" s="21"/>
      <c r="I760" s="21"/>
      <c r="J760" s="21"/>
      <c r="K760" s="21"/>
      <c r="L760" s="21"/>
      <c r="M760" s="94"/>
      <c r="N760" s="94"/>
      <c r="O760" s="94"/>
      <c r="P760" s="94"/>
      <c r="Q760" s="12"/>
      <c r="R760" s="12"/>
    </row>
    <row r="761" spans="3:18" x14ac:dyDescent="0.3">
      <c r="C761" s="12"/>
      <c r="D761" s="12"/>
      <c r="E761" s="94"/>
      <c r="F761" s="94"/>
      <c r="G761" s="21"/>
      <c r="H761" s="21"/>
      <c r="I761" s="21"/>
      <c r="J761" s="21"/>
      <c r="K761" s="21"/>
      <c r="L761" s="21"/>
      <c r="M761" s="94"/>
      <c r="N761" s="94"/>
      <c r="O761" s="94"/>
      <c r="P761" s="94"/>
      <c r="Q761" s="12"/>
      <c r="R761" s="12"/>
    </row>
    <row r="762" spans="3:18" x14ac:dyDescent="0.3">
      <c r="C762" s="12"/>
      <c r="D762" s="12"/>
      <c r="E762" s="94"/>
      <c r="F762" s="94"/>
      <c r="G762" s="21"/>
      <c r="H762" s="21"/>
      <c r="I762" s="21"/>
      <c r="J762" s="21"/>
      <c r="K762" s="21"/>
      <c r="L762" s="21"/>
      <c r="M762" s="94"/>
      <c r="N762" s="94"/>
      <c r="O762" s="94"/>
      <c r="P762" s="94"/>
      <c r="Q762" s="12"/>
      <c r="R762" s="12"/>
    </row>
    <row r="763" spans="3:18" x14ac:dyDescent="0.3">
      <c r="C763" s="12"/>
      <c r="D763" s="12"/>
      <c r="E763" s="94"/>
      <c r="F763" s="94"/>
      <c r="G763" s="21"/>
      <c r="H763" s="21"/>
      <c r="I763" s="21"/>
      <c r="J763" s="21"/>
      <c r="K763" s="21"/>
      <c r="L763" s="21"/>
      <c r="M763" s="94"/>
      <c r="N763" s="94"/>
      <c r="O763" s="94"/>
      <c r="P763" s="94"/>
      <c r="Q763" s="12"/>
      <c r="R763" s="12"/>
    </row>
    <row r="764" spans="3:18" x14ac:dyDescent="0.3">
      <c r="C764" s="12"/>
      <c r="D764" s="12"/>
      <c r="E764" s="94"/>
      <c r="F764" s="94"/>
      <c r="G764" s="21"/>
      <c r="H764" s="21"/>
      <c r="I764" s="21"/>
      <c r="J764" s="21"/>
      <c r="K764" s="21"/>
      <c r="L764" s="21"/>
      <c r="M764" s="94"/>
      <c r="N764" s="94"/>
      <c r="O764" s="94"/>
      <c r="P764" s="94"/>
      <c r="Q764" s="12"/>
      <c r="R764" s="12"/>
    </row>
    <row r="765" spans="3:18" x14ac:dyDescent="0.3">
      <c r="C765" s="12"/>
      <c r="D765" s="12"/>
      <c r="E765" s="94"/>
      <c r="F765" s="94"/>
      <c r="G765" s="21"/>
      <c r="H765" s="21"/>
      <c r="I765" s="21"/>
      <c r="J765" s="21"/>
      <c r="K765" s="21"/>
      <c r="L765" s="21"/>
      <c r="M765" s="94"/>
      <c r="N765" s="94"/>
      <c r="O765" s="94"/>
      <c r="P765" s="94"/>
      <c r="Q765" s="12"/>
      <c r="R765" s="12"/>
    </row>
    <row r="766" spans="3:18" x14ac:dyDescent="0.3">
      <c r="C766" s="12"/>
      <c r="D766" s="12"/>
      <c r="E766" s="94"/>
      <c r="F766" s="94"/>
      <c r="G766" s="21"/>
      <c r="H766" s="21"/>
      <c r="I766" s="21"/>
      <c r="J766" s="21"/>
      <c r="K766" s="21"/>
      <c r="L766" s="21"/>
      <c r="M766" s="94"/>
      <c r="N766" s="94"/>
      <c r="O766" s="94"/>
      <c r="P766" s="94"/>
      <c r="Q766" s="12"/>
      <c r="R766" s="12"/>
    </row>
    <row r="767" spans="3:18" x14ac:dyDescent="0.3">
      <c r="C767" s="12"/>
      <c r="D767" s="12"/>
      <c r="E767" s="94"/>
      <c r="F767" s="94"/>
      <c r="G767" s="21"/>
      <c r="H767" s="21"/>
      <c r="I767" s="21"/>
      <c r="J767" s="21"/>
      <c r="K767" s="21"/>
      <c r="L767" s="21"/>
      <c r="M767" s="94"/>
      <c r="N767" s="94"/>
      <c r="O767" s="94"/>
      <c r="P767" s="94"/>
      <c r="Q767" s="12"/>
      <c r="R767" s="12"/>
    </row>
    <row r="768" spans="3:18" x14ac:dyDescent="0.3">
      <c r="C768" s="12"/>
      <c r="D768" s="12"/>
      <c r="E768" s="94"/>
      <c r="F768" s="94"/>
      <c r="G768" s="21"/>
      <c r="H768" s="21"/>
      <c r="I768" s="21"/>
      <c r="J768" s="21"/>
      <c r="K768" s="21"/>
      <c r="L768" s="21"/>
      <c r="M768" s="94"/>
      <c r="N768" s="94"/>
      <c r="O768" s="94"/>
      <c r="P768" s="94"/>
      <c r="Q768" s="12"/>
      <c r="R768" s="12"/>
    </row>
    <row r="769" spans="3:18" x14ac:dyDescent="0.3">
      <c r="C769" s="12"/>
      <c r="D769" s="12"/>
      <c r="E769" s="94"/>
      <c r="F769" s="94"/>
      <c r="G769" s="21"/>
      <c r="H769" s="21"/>
      <c r="I769" s="21"/>
      <c r="J769" s="21"/>
      <c r="K769" s="21"/>
      <c r="L769" s="21"/>
      <c r="M769" s="94"/>
      <c r="N769" s="94"/>
      <c r="O769" s="94"/>
      <c r="P769" s="94"/>
      <c r="Q769" s="12"/>
      <c r="R769" s="12"/>
    </row>
    <row r="770" spans="3:18" x14ac:dyDescent="0.3">
      <c r="C770" s="12"/>
      <c r="D770" s="12"/>
      <c r="E770" s="94"/>
      <c r="F770" s="94"/>
      <c r="G770" s="21"/>
      <c r="H770" s="21"/>
      <c r="I770" s="21"/>
      <c r="J770" s="21"/>
      <c r="K770" s="21"/>
      <c r="L770" s="21"/>
      <c r="M770" s="94"/>
      <c r="N770" s="94"/>
      <c r="O770" s="94"/>
      <c r="P770" s="94"/>
      <c r="Q770" s="12"/>
      <c r="R770" s="12"/>
    </row>
    <row r="771" spans="3:18" x14ac:dyDescent="0.3">
      <c r="C771" s="12"/>
      <c r="D771" s="12"/>
      <c r="E771" s="94"/>
      <c r="F771" s="94"/>
      <c r="G771" s="21"/>
      <c r="H771" s="21"/>
      <c r="I771" s="21"/>
      <c r="J771" s="21"/>
      <c r="K771" s="21"/>
      <c r="L771" s="21"/>
      <c r="M771" s="94"/>
      <c r="N771" s="94"/>
      <c r="O771" s="94"/>
      <c r="P771" s="94"/>
      <c r="Q771" s="12"/>
      <c r="R771" s="12"/>
    </row>
    <row r="772" spans="3:18" x14ac:dyDescent="0.3">
      <c r="C772" s="12"/>
      <c r="D772" s="12"/>
      <c r="E772" s="94"/>
      <c r="F772" s="94"/>
      <c r="G772" s="21"/>
      <c r="H772" s="21"/>
      <c r="I772" s="21"/>
      <c r="J772" s="21"/>
      <c r="K772" s="21"/>
      <c r="L772" s="21"/>
      <c r="M772" s="94"/>
      <c r="N772" s="94"/>
      <c r="O772" s="94"/>
      <c r="P772" s="94"/>
      <c r="Q772" s="12"/>
      <c r="R772" s="12"/>
    </row>
    <row r="773" spans="3:18" x14ac:dyDescent="0.3">
      <c r="C773" s="12"/>
      <c r="D773" s="12"/>
      <c r="E773" s="94"/>
      <c r="F773" s="94"/>
      <c r="G773" s="21"/>
      <c r="H773" s="21"/>
      <c r="I773" s="21"/>
      <c r="J773" s="21"/>
      <c r="K773" s="21"/>
      <c r="L773" s="21"/>
      <c r="M773" s="94"/>
      <c r="N773" s="94"/>
      <c r="O773" s="94"/>
      <c r="P773" s="94"/>
      <c r="Q773" s="12"/>
      <c r="R773" s="12"/>
    </row>
    <row r="774" spans="3:18" x14ac:dyDescent="0.3">
      <c r="C774" s="12"/>
      <c r="D774" s="12"/>
      <c r="E774" s="94"/>
      <c r="F774" s="94"/>
      <c r="G774" s="21"/>
      <c r="H774" s="21"/>
      <c r="I774" s="21"/>
      <c r="J774" s="21"/>
      <c r="K774" s="21"/>
      <c r="L774" s="21"/>
      <c r="M774" s="94"/>
      <c r="N774" s="94"/>
      <c r="O774" s="94"/>
      <c r="P774" s="94"/>
      <c r="Q774" s="12"/>
      <c r="R774" s="12"/>
    </row>
    <row r="775" spans="3:18" x14ac:dyDescent="0.3">
      <c r="C775" s="12"/>
      <c r="D775" s="12"/>
      <c r="E775" s="94"/>
      <c r="F775" s="94"/>
      <c r="G775" s="21"/>
      <c r="H775" s="21"/>
      <c r="I775" s="21"/>
      <c r="J775" s="21"/>
      <c r="K775" s="21"/>
      <c r="L775" s="21"/>
      <c r="M775" s="94"/>
      <c r="N775" s="94"/>
      <c r="O775" s="94"/>
      <c r="P775" s="94"/>
      <c r="Q775" s="12"/>
      <c r="R775" s="12"/>
    </row>
    <row r="776" spans="3:18" x14ac:dyDescent="0.3">
      <c r="C776" s="12"/>
      <c r="D776" s="12"/>
      <c r="E776" s="94"/>
      <c r="F776" s="94"/>
      <c r="G776" s="21"/>
      <c r="H776" s="21"/>
      <c r="I776" s="21"/>
      <c r="J776" s="21"/>
      <c r="K776" s="21"/>
      <c r="L776" s="21"/>
      <c r="M776" s="94"/>
      <c r="N776" s="94"/>
      <c r="O776" s="94"/>
      <c r="P776" s="94"/>
      <c r="Q776" s="12"/>
      <c r="R776" s="12"/>
    </row>
    <row r="777" spans="3:18" x14ac:dyDescent="0.3">
      <c r="C777" s="12"/>
      <c r="D777" s="12"/>
      <c r="E777" s="94"/>
      <c r="F777" s="94"/>
      <c r="G777" s="21"/>
      <c r="H777" s="21"/>
      <c r="I777" s="21"/>
      <c r="J777" s="21"/>
      <c r="K777" s="21"/>
      <c r="L777" s="21"/>
      <c r="M777" s="94"/>
      <c r="N777" s="94"/>
      <c r="O777" s="94"/>
      <c r="P777" s="94"/>
      <c r="Q777" s="12"/>
      <c r="R777" s="12"/>
    </row>
    <row r="778" spans="3:18" x14ac:dyDescent="0.3">
      <c r="C778" s="12"/>
      <c r="D778" s="12"/>
      <c r="E778" s="94"/>
      <c r="F778" s="94"/>
      <c r="G778" s="21"/>
      <c r="H778" s="21"/>
      <c r="I778" s="21"/>
      <c r="J778" s="21"/>
      <c r="K778" s="21"/>
      <c r="L778" s="21"/>
      <c r="M778" s="94"/>
      <c r="N778" s="94"/>
      <c r="O778" s="94"/>
      <c r="P778" s="94"/>
      <c r="Q778" s="12"/>
      <c r="R778" s="12"/>
    </row>
    <row r="779" spans="3:18" x14ac:dyDescent="0.3">
      <c r="C779" s="12"/>
      <c r="D779" s="12"/>
      <c r="E779" s="94"/>
      <c r="F779" s="94"/>
      <c r="G779" s="21"/>
      <c r="H779" s="21"/>
      <c r="I779" s="21"/>
      <c r="J779" s="21"/>
      <c r="K779" s="21"/>
      <c r="L779" s="21"/>
      <c r="M779" s="94"/>
      <c r="N779" s="94"/>
      <c r="O779" s="94"/>
      <c r="P779" s="94"/>
      <c r="Q779" s="12"/>
      <c r="R779" s="12"/>
    </row>
    <row r="780" spans="3:18" x14ac:dyDescent="0.3">
      <c r="C780" s="12"/>
      <c r="D780" s="12"/>
      <c r="E780" s="94"/>
      <c r="F780" s="94"/>
      <c r="G780" s="21"/>
      <c r="H780" s="21"/>
      <c r="I780" s="21"/>
      <c r="J780" s="21"/>
      <c r="K780" s="21"/>
      <c r="L780" s="21"/>
      <c r="M780" s="94"/>
      <c r="N780" s="94"/>
      <c r="O780" s="94"/>
      <c r="P780" s="94"/>
      <c r="Q780" s="12"/>
      <c r="R780" s="12"/>
    </row>
    <row r="781" spans="3:18" x14ac:dyDescent="0.3">
      <c r="C781" s="12"/>
      <c r="D781" s="12"/>
      <c r="E781" s="94"/>
      <c r="F781" s="94"/>
      <c r="G781" s="21"/>
      <c r="H781" s="21"/>
      <c r="I781" s="21"/>
      <c r="J781" s="21"/>
      <c r="K781" s="21"/>
      <c r="L781" s="21"/>
      <c r="M781" s="94"/>
      <c r="N781" s="94"/>
      <c r="O781" s="94"/>
      <c r="P781" s="94"/>
      <c r="Q781" s="12"/>
      <c r="R781" s="12"/>
    </row>
    <row r="782" spans="3:18" x14ac:dyDescent="0.3">
      <c r="C782" s="12"/>
      <c r="D782" s="12"/>
      <c r="E782" s="94"/>
      <c r="F782" s="94"/>
      <c r="G782" s="21"/>
      <c r="H782" s="21"/>
      <c r="I782" s="21"/>
      <c r="J782" s="21"/>
      <c r="K782" s="21"/>
      <c r="L782" s="21"/>
      <c r="M782" s="94"/>
      <c r="N782" s="94"/>
      <c r="O782" s="94"/>
      <c r="P782" s="94"/>
      <c r="Q782" s="12"/>
      <c r="R782" s="12"/>
    </row>
    <row r="783" spans="3:18" x14ac:dyDescent="0.3">
      <c r="C783" s="12"/>
      <c r="D783" s="12"/>
      <c r="E783" s="94"/>
      <c r="F783" s="94"/>
      <c r="G783" s="21"/>
      <c r="H783" s="21"/>
      <c r="I783" s="21"/>
      <c r="J783" s="21"/>
      <c r="K783" s="21"/>
      <c r="L783" s="21"/>
      <c r="M783" s="94"/>
      <c r="N783" s="94"/>
      <c r="O783" s="94"/>
      <c r="P783" s="94"/>
      <c r="Q783" s="12"/>
      <c r="R783" s="12"/>
    </row>
    <row r="784" spans="3:18" x14ac:dyDescent="0.3">
      <c r="C784" s="12"/>
      <c r="D784" s="12"/>
      <c r="E784" s="94"/>
      <c r="F784" s="94"/>
      <c r="G784" s="21"/>
      <c r="H784" s="21"/>
      <c r="I784" s="21"/>
      <c r="J784" s="21"/>
      <c r="K784" s="21"/>
      <c r="L784" s="21"/>
      <c r="M784" s="94"/>
      <c r="N784" s="94"/>
      <c r="O784" s="94"/>
      <c r="P784" s="94"/>
      <c r="Q784" s="12"/>
      <c r="R784" s="12"/>
    </row>
    <row r="785" spans="3:18" x14ac:dyDescent="0.3">
      <c r="C785" s="12"/>
      <c r="D785" s="12"/>
      <c r="E785" s="94"/>
      <c r="F785" s="94"/>
      <c r="G785" s="21"/>
      <c r="H785" s="21"/>
      <c r="I785" s="21"/>
      <c r="J785" s="21"/>
      <c r="K785" s="21"/>
      <c r="L785" s="21"/>
      <c r="M785" s="94"/>
      <c r="N785" s="94"/>
      <c r="O785" s="94"/>
      <c r="P785" s="94"/>
      <c r="Q785" s="12"/>
      <c r="R785" s="12"/>
    </row>
    <row r="786" spans="3:18" x14ac:dyDescent="0.3">
      <c r="C786" s="12"/>
      <c r="D786" s="12"/>
      <c r="E786" s="94"/>
      <c r="F786" s="94"/>
      <c r="G786" s="21"/>
      <c r="H786" s="21"/>
      <c r="I786" s="21"/>
      <c r="J786" s="21"/>
      <c r="K786" s="21"/>
      <c r="L786" s="21"/>
      <c r="M786" s="94"/>
      <c r="N786" s="94"/>
      <c r="O786" s="94"/>
      <c r="P786" s="94"/>
      <c r="Q786" s="12"/>
      <c r="R786" s="12"/>
    </row>
    <row r="787" spans="3:18" x14ac:dyDescent="0.3">
      <c r="C787" s="12"/>
      <c r="D787" s="12"/>
      <c r="E787" s="94"/>
      <c r="F787" s="94"/>
      <c r="G787" s="21"/>
      <c r="H787" s="21"/>
      <c r="I787" s="21"/>
      <c r="J787" s="21"/>
      <c r="K787" s="21"/>
      <c r="L787" s="21"/>
      <c r="M787" s="94"/>
      <c r="N787" s="94"/>
      <c r="O787" s="94"/>
      <c r="P787" s="94"/>
      <c r="Q787" s="12"/>
      <c r="R787" s="12"/>
    </row>
    <row r="788" spans="3:18" x14ac:dyDescent="0.3">
      <c r="C788" s="12"/>
      <c r="D788" s="12"/>
      <c r="E788" s="94"/>
      <c r="F788" s="94"/>
      <c r="G788" s="21"/>
      <c r="H788" s="21"/>
      <c r="I788" s="21"/>
      <c r="J788" s="21"/>
      <c r="K788" s="21"/>
      <c r="L788" s="21"/>
      <c r="M788" s="94"/>
      <c r="N788" s="94"/>
      <c r="O788" s="94"/>
      <c r="P788" s="94"/>
      <c r="Q788" s="12"/>
      <c r="R788" s="12"/>
    </row>
    <row r="789" spans="3:18" x14ac:dyDescent="0.3">
      <c r="C789" s="12"/>
      <c r="D789" s="12"/>
      <c r="E789" s="94"/>
      <c r="F789" s="94"/>
      <c r="G789" s="21"/>
      <c r="H789" s="21"/>
      <c r="I789" s="21"/>
      <c r="J789" s="21"/>
      <c r="K789" s="21"/>
      <c r="L789" s="21"/>
      <c r="M789" s="94"/>
      <c r="N789" s="94"/>
      <c r="O789" s="94"/>
      <c r="P789" s="94"/>
      <c r="Q789" s="12"/>
      <c r="R789" s="12"/>
    </row>
    <row r="790" spans="3:18" x14ac:dyDescent="0.3">
      <c r="C790" s="12"/>
      <c r="D790" s="12"/>
      <c r="E790" s="94"/>
      <c r="F790" s="94"/>
      <c r="G790" s="21"/>
      <c r="H790" s="21"/>
      <c r="I790" s="21"/>
      <c r="J790" s="21"/>
      <c r="K790" s="21"/>
      <c r="L790" s="21"/>
      <c r="M790" s="94"/>
      <c r="N790" s="94"/>
      <c r="O790" s="94"/>
      <c r="P790" s="94"/>
      <c r="Q790" s="12"/>
      <c r="R790" s="12"/>
    </row>
    <row r="791" spans="3:18" x14ac:dyDescent="0.3">
      <c r="C791" s="12"/>
      <c r="D791" s="12"/>
      <c r="E791" s="94"/>
      <c r="F791" s="94"/>
      <c r="G791" s="21"/>
      <c r="H791" s="21"/>
      <c r="I791" s="21"/>
      <c r="J791" s="21"/>
      <c r="K791" s="21"/>
      <c r="L791" s="21"/>
      <c r="M791" s="94"/>
      <c r="N791" s="94"/>
      <c r="O791" s="94"/>
      <c r="P791" s="94"/>
      <c r="Q791" s="12"/>
      <c r="R791" s="12"/>
    </row>
    <row r="792" spans="3:18" x14ac:dyDescent="0.3">
      <c r="C792" s="12"/>
      <c r="D792" s="12"/>
      <c r="E792" s="94"/>
      <c r="F792" s="94"/>
      <c r="G792" s="21"/>
      <c r="H792" s="21"/>
      <c r="I792" s="21"/>
      <c r="J792" s="21"/>
      <c r="K792" s="21"/>
      <c r="L792" s="21"/>
      <c r="M792" s="94"/>
      <c r="N792" s="94"/>
      <c r="O792" s="94"/>
      <c r="P792" s="94"/>
      <c r="Q792" s="12"/>
      <c r="R792" s="12"/>
    </row>
    <row r="793" spans="3:18" x14ac:dyDescent="0.3">
      <c r="C793" s="12"/>
      <c r="D793" s="12"/>
      <c r="E793" s="94"/>
      <c r="F793" s="94"/>
      <c r="G793" s="21"/>
      <c r="H793" s="21"/>
      <c r="I793" s="21"/>
      <c r="J793" s="21"/>
      <c r="K793" s="21"/>
      <c r="L793" s="21"/>
      <c r="M793" s="94"/>
      <c r="N793" s="94"/>
      <c r="O793" s="94"/>
      <c r="P793" s="94"/>
      <c r="Q793" s="12"/>
      <c r="R793" s="12"/>
    </row>
    <row r="794" spans="3:18" x14ac:dyDescent="0.3">
      <c r="C794" s="12"/>
      <c r="D794" s="12"/>
      <c r="E794" s="94"/>
      <c r="F794" s="94"/>
      <c r="G794" s="21"/>
      <c r="H794" s="21"/>
      <c r="I794" s="21"/>
      <c r="J794" s="21"/>
      <c r="K794" s="21"/>
      <c r="L794" s="21"/>
      <c r="M794" s="94"/>
      <c r="N794" s="94"/>
      <c r="O794" s="94"/>
      <c r="P794" s="94"/>
      <c r="Q794" s="12"/>
      <c r="R794" s="12"/>
    </row>
    <row r="795" spans="3:18" x14ac:dyDescent="0.3">
      <c r="C795" s="12"/>
      <c r="D795" s="12"/>
      <c r="E795" s="94"/>
      <c r="F795" s="94"/>
      <c r="G795" s="21"/>
      <c r="H795" s="21"/>
      <c r="I795" s="21"/>
      <c r="J795" s="21"/>
      <c r="K795" s="21"/>
      <c r="L795" s="21"/>
      <c r="M795" s="94"/>
      <c r="N795" s="94"/>
      <c r="O795" s="94"/>
      <c r="P795" s="94"/>
      <c r="Q795" s="12"/>
      <c r="R795" s="12"/>
    </row>
    <row r="796" spans="3:18" x14ac:dyDescent="0.3">
      <c r="C796" s="12"/>
      <c r="D796" s="12"/>
      <c r="E796" s="94"/>
      <c r="F796" s="94"/>
      <c r="G796" s="21"/>
      <c r="H796" s="21"/>
      <c r="I796" s="21"/>
      <c r="J796" s="21"/>
      <c r="K796" s="21"/>
      <c r="L796" s="21"/>
      <c r="M796" s="94"/>
      <c r="N796" s="94"/>
      <c r="O796" s="94"/>
      <c r="P796" s="94"/>
      <c r="Q796" s="12"/>
      <c r="R796" s="12"/>
    </row>
    <row r="797" spans="3:18" x14ac:dyDescent="0.3">
      <c r="C797" s="12"/>
      <c r="D797" s="12"/>
      <c r="E797" s="94"/>
      <c r="F797" s="94"/>
      <c r="G797" s="21"/>
      <c r="H797" s="21"/>
      <c r="I797" s="21"/>
      <c r="J797" s="21"/>
      <c r="K797" s="21"/>
      <c r="L797" s="21"/>
      <c r="M797" s="94"/>
      <c r="N797" s="94"/>
      <c r="O797" s="94"/>
      <c r="P797" s="94"/>
      <c r="Q797" s="12"/>
      <c r="R797" s="12"/>
    </row>
    <row r="798" spans="3:18" x14ac:dyDescent="0.3">
      <c r="C798" s="12"/>
      <c r="D798" s="12"/>
      <c r="E798" s="94"/>
      <c r="F798" s="94"/>
      <c r="G798" s="21"/>
      <c r="H798" s="21"/>
      <c r="I798" s="21"/>
      <c r="J798" s="21"/>
      <c r="K798" s="21"/>
      <c r="L798" s="21"/>
      <c r="M798" s="94"/>
      <c r="N798" s="94"/>
      <c r="O798" s="94"/>
      <c r="P798" s="94"/>
      <c r="Q798" s="12"/>
      <c r="R798" s="12"/>
    </row>
    <row r="799" spans="3:18" x14ac:dyDescent="0.3">
      <c r="C799" s="12"/>
      <c r="D799" s="12"/>
      <c r="E799" s="94"/>
      <c r="F799" s="94"/>
      <c r="G799" s="21"/>
      <c r="H799" s="21"/>
      <c r="I799" s="21"/>
      <c r="J799" s="21"/>
      <c r="K799" s="21"/>
      <c r="L799" s="21"/>
      <c r="M799" s="94"/>
      <c r="N799" s="94"/>
      <c r="O799" s="94"/>
      <c r="P799" s="94"/>
      <c r="Q799" s="12"/>
      <c r="R799" s="12"/>
    </row>
    <row r="800" spans="3:18" x14ac:dyDescent="0.3">
      <c r="C800" s="12"/>
      <c r="D800" s="12"/>
      <c r="E800" s="94"/>
      <c r="F800" s="94"/>
      <c r="G800" s="21"/>
      <c r="H800" s="21"/>
      <c r="I800" s="21"/>
      <c r="J800" s="21"/>
      <c r="K800" s="21"/>
      <c r="L800" s="21"/>
      <c r="M800" s="94"/>
      <c r="N800" s="94"/>
      <c r="O800" s="94"/>
      <c r="P800" s="94"/>
      <c r="Q800" s="12"/>
      <c r="R800" s="12"/>
    </row>
    <row r="801" spans="3:18" x14ac:dyDescent="0.3">
      <c r="C801" s="12"/>
      <c r="D801" s="12"/>
      <c r="E801" s="94"/>
      <c r="F801" s="94"/>
      <c r="G801" s="21"/>
      <c r="H801" s="21"/>
      <c r="I801" s="21"/>
      <c r="J801" s="21"/>
      <c r="K801" s="21"/>
      <c r="L801" s="21"/>
      <c r="M801" s="94"/>
      <c r="N801" s="94"/>
      <c r="O801" s="94"/>
      <c r="P801" s="94"/>
      <c r="Q801" s="12"/>
      <c r="R801" s="12"/>
    </row>
    <row r="802" spans="3:18" x14ac:dyDescent="0.3">
      <c r="C802" s="12"/>
      <c r="D802" s="12"/>
      <c r="E802" s="94"/>
      <c r="F802" s="94"/>
      <c r="G802" s="21"/>
      <c r="H802" s="21"/>
      <c r="I802" s="21"/>
      <c r="J802" s="21"/>
      <c r="K802" s="21"/>
      <c r="L802" s="21"/>
      <c r="M802" s="94"/>
      <c r="N802" s="94"/>
      <c r="O802" s="94"/>
      <c r="P802" s="94"/>
      <c r="Q802" s="12"/>
      <c r="R802" s="12"/>
    </row>
    <row r="803" spans="3:18" x14ac:dyDescent="0.3">
      <c r="C803" s="12"/>
      <c r="D803" s="12"/>
      <c r="E803" s="94"/>
      <c r="F803" s="94"/>
      <c r="G803" s="21"/>
      <c r="H803" s="21"/>
      <c r="I803" s="21"/>
      <c r="J803" s="21"/>
      <c r="K803" s="21"/>
      <c r="L803" s="21"/>
      <c r="M803" s="94"/>
      <c r="N803" s="94"/>
      <c r="O803" s="94"/>
      <c r="P803" s="94"/>
      <c r="Q803" s="12"/>
      <c r="R803" s="12"/>
    </row>
    <row r="804" spans="3:18" x14ac:dyDescent="0.3">
      <c r="C804" s="12"/>
      <c r="D804" s="12"/>
      <c r="E804" s="94"/>
      <c r="F804" s="94"/>
      <c r="G804" s="21"/>
      <c r="H804" s="21"/>
      <c r="I804" s="21"/>
      <c r="J804" s="21"/>
      <c r="K804" s="21"/>
      <c r="L804" s="21"/>
      <c r="M804" s="94"/>
      <c r="N804" s="94"/>
      <c r="O804" s="94"/>
      <c r="P804" s="94"/>
      <c r="Q804" s="12"/>
      <c r="R804" s="12"/>
    </row>
    <row r="805" spans="3:18" x14ac:dyDescent="0.3">
      <c r="C805" s="12"/>
      <c r="D805" s="12"/>
      <c r="E805" s="94"/>
      <c r="F805" s="94"/>
      <c r="G805" s="21"/>
      <c r="H805" s="21"/>
      <c r="I805" s="21"/>
      <c r="J805" s="21"/>
      <c r="K805" s="21"/>
      <c r="L805" s="21"/>
      <c r="M805" s="94"/>
      <c r="N805" s="94"/>
      <c r="O805" s="94"/>
      <c r="P805" s="94"/>
      <c r="Q805" s="12"/>
      <c r="R805" s="12"/>
    </row>
    <row r="806" spans="3:18" x14ac:dyDescent="0.3">
      <c r="C806" s="12"/>
      <c r="D806" s="12"/>
      <c r="E806" s="94"/>
      <c r="F806" s="94"/>
      <c r="G806" s="21"/>
      <c r="H806" s="21"/>
      <c r="I806" s="21"/>
      <c r="J806" s="21"/>
      <c r="K806" s="21"/>
      <c r="L806" s="21"/>
      <c r="M806" s="94"/>
      <c r="N806" s="94"/>
      <c r="O806" s="94"/>
      <c r="P806" s="94"/>
      <c r="Q806" s="12"/>
      <c r="R806" s="12"/>
    </row>
    <row r="807" spans="3:18" x14ac:dyDescent="0.3">
      <c r="C807" s="12"/>
      <c r="D807" s="12"/>
      <c r="E807" s="94"/>
      <c r="F807" s="94"/>
      <c r="G807" s="21"/>
      <c r="H807" s="21"/>
      <c r="I807" s="21"/>
      <c r="J807" s="21"/>
      <c r="K807" s="21"/>
      <c r="L807" s="21"/>
      <c r="M807" s="94"/>
      <c r="N807" s="94"/>
      <c r="O807" s="94"/>
      <c r="P807" s="94"/>
      <c r="Q807" s="12"/>
      <c r="R807" s="12"/>
    </row>
    <row r="808" spans="3:18" x14ac:dyDescent="0.3">
      <c r="C808" s="12"/>
      <c r="D808" s="12"/>
      <c r="E808" s="94"/>
      <c r="F808" s="94"/>
      <c r="G808" s="21"/>
      <c r="H808" s="21"/>
      <c r="I808" s="21"/>
      <c r="J808" s="21"/>
      <c r="K808" s="21"/>
      <c r="L808" s="21"/>
      <c r="M808" s="94"/>
      <c r="N808" s="94"/>
      <c r="O808" s="94"/>
      <c r="P808" s="94"/>
      <c r="Q808" s="12"/>
      <c r="R808" s="12"/>
    </row>
    <row r="809" spans="3:18" x14ac:dyDescent="0.3">
      <c r="C809" s="12"/>
      <c r="D809" s="12"/>
      <c r="E809" s="94"/>
      <c r="F809" s="94"/>
      <c r="G809" s="21"/>
      <c r="H809" s="21"/>
      <c r="I809" s="21"/>
      <c r="J809" s="21"/>
      <c r="K809" s="21"/>
      <c r="L809" s="21"/>
      <c r="M809" s="94"/>
      <c r="N809" s="94"/>
      <c r="O809" s="94"/>
      <c r="P809" s="94"/>
      <c r="Q809" s="12"/>
      <c r="R809" s="12"/>
    </row>
    <row r="810" spans="3:18" x14ac:dyDescent="0.3">
      <c r="C810" s="12"/>
      <c r="D810" s="12"/>
      <c r="E810" s="94"/>
      <c r="F810" s="94"/>
      <c r="G810" s="21"/>
      <c r="H810" s="21"/>
      <c r="I810" s="21"/>
      <c r="J810" s="21"/>
      <c r="K810" s="21"/>
      <c r="L810" s="21"/>
      <c r="M810" s="94"/>
      <c r="N810" s="94"/>
      <c r="O810" s="94"/>
      <c r="P810" s="94"/>
      <c r="Q810" s="12"/>
      <c r="R810" s="12"/>
    </row>
    <row r="811" spans="3:18" x14ac:dyDescent="0.3">
      <c r="C811" s="12"/>
      <c r="D811" s="12"/>
      <c r="E811" s="94"/>
      <c r="F811" s="94"/>
      <c r="G811" s="21"/>
      <c r="H811" s="21"/>
      <c r="I811" s="21"/>
      <c r="J811" s="21"/>
      <c r="K811" s="21"/>
      <c r="L811" s="21"/>
      <c r="M811" s="94"/>
      <c r="N811" s="94"/>
      <c r="O811" s="94"/>
      <c r="P811" s="94"/>
      <c r="Q811" s="12"/>
      <c r="R811" s="12"/>
    </row>
    <row r="812" spans="3:18" x14ac:dyDescent="0.3">
      <c r="C812" s="12"/>
      <c r="D812" s="12"/>
      <c r="E812" s="94"/>
      <c r="F812" s="94"/>
      <c r="G812" s="21"/>
      <c r="H812" s="21"/>
      <c r="I812" s="21"/>
      <c r="J812" s="21"/>
      <c r="K812" s="21"/>
      <c r="L812" s="21"/>
      <c r="M812" s="94"/>
      <c r="N812" s="94"/>
      <c r="O812" s="94"/>
      <c r="P812" s="94"/>
      <c r="Q812" s="12"/>
      <c r="R812" s="12"/>
    </row>
    <row r="813" spans="3:18" x14ac:dyDescent="0.3">
      <c r="C813" s="12"/>
      <c r="D813" s="12"/>
      <c r="E813" s="94"/>
      <c r="F813" s="94"/>
      <c r="G813" s="21"/>
      <c r="H813" s="21"/>
      <c r="I813" s="21"/>
      <c r="J813" s="21"/>
      <c r="K813" s="21"/>
      <c r="L813" s="21"/>
      <c r="M813" s="94"/>
      <c r="N813" s="94"/>
      <c r="O813" s="94"/>
      <c r="P813" s="94"/>
      <c r="Q813" s="12"/>
      <c r="R813" s="12"/>
    </row>
    <row r="814" spans="3:18" x14ac:dyDescent="0.3">
      <c r="C814" s="12"/>
      <c r="D814" s="12"/>
      <c r="E814" s="94"/>
      <c r="F814" s="94"/>
      <c r="G814" s="21"/>
      <c r="H814" s="21"/>
      <c r="I814" s="21"/>
      <c r="J814" s="21"/>
      <c r="K814" s="21"/>
      <c r="L814" s="21"/>
      <c r="M814" s="94"/>
      <c r="N814" s="94"/>
      <c r="O814" s="94"/>
      <c r="P814" s="94"/>
      <c r="Q814" s="12"/>
      <c r="R814" s="12"/>
    </row>
    <row r="815" spans="3:18" x14ac:dyDescent="0.3">
      <c r="C815" s="12"/>
      <c r="D815" s="12"/>
      <c r="E815" s="94"/>
      <c r="F815" s="94"/>
      <c r="G815" s="21"/>
      <c r="H815" s="21"/>
      <c r="I815" s="21"/>
      <c r="J815" s="21"/>
      <c r="K815" s="21"/>
      <c r="L815" s="21"/>
      <c r="M815" s="94"/>
      <c r="N815" s="94"/>
      <c r="O815" s="94"/>
      <c r="P815" s="94"/>
      <c r="Q815" s="12"/>
      <c r="R815" s="12"/>
    </row>
    <row r="816" spans="3:18" x14ac:dyDescent="0.3">
      <c r="C816" s="12"/>
      <c r="D816" s="12"/>
      <c r="E816" s="94"/>
      <c r="F816" s="94"/>
      <c r="G816" s="21"/>
      <c r="H816" s="21"/>
      <c r="I816" s="21"/>
      <c r="J816" s="21"/>
      <c r="K816" s="21"/>
      <c r="L816" s="21"/>
      <c r="M816" s="94"/>
      <c r="N816" s="94"/>
      <c r="O816" s="94"/>
      <c r="P816" s="94"/>
      <c r="Q816" s="12"/>
      <c r="R816" s="12"/>
    </row>
    <row r="817" spans="3:18" x14ac:dyDescent="0.3">
      <c r="C817" s="12"/>
      <c r="D817" s="12"/>
      <c r="E817" s="94"/>
      <c r="F817" s="94"/>
      <c r="G817" s="21"/>
      <c r="H817" s="21"/>
      <c r="I817" s="21"/>
      <c r="J817" s="21"/>
      <c r="K817" s="21"/>
      <c r="L817" s="21"/>
      <c r="M817" s="94"/>
      <c r="N817" s="94"/>
      <c r="O817" s="94"/>
      <c r="P817" s="94"/>
      <c r="Q817" s="12"/>
      <c r="R817" s="12"/>
    </row>
    <row r="818" spans="3:18" x14ac:dyDescent="0.3">
      <c r="C818" s="12"/>
      <c r="D818" s="12"/>
      <c r="E818" s="94"/>
      <c r="F818" s="94"/>
      <c r="G818" s="21"/>
      <c r="H818" s="21"/>
      <c r="I818" s="21"/>
      <c r="J818" s="21"/>
      <c r="K818" s="21"/>
      <c r="L818" s="21"/>
      <c r="M818" s="94"/>
      <c r="N818" s="94"/>
      <c r="O818" s="94"/>
      <c r="P818" s="94"/>
      <c r="Q818" s="12"/>
      <c r="R818" s="12"/>
    </row>
    <row r="819" spans="3:18" x14ac:dyDescent="0.3">
      <c r="C819" s="12"/>
      <c r="D819" s="12"/>
      <c r="E819" s="94"/>
      <c r="F819" s="94"/>
      <c r="G819" s="21"/>
      <c r="H819" s="21"/>
      <c r="I819" s="21"/>
      <c r="J819" s="21"/>
      <c r="K819" s="21"/>
      <c r="L819" s="21"/>
      <c r="M819" s="94"/>
      <c r="N819" s="94"/>
      <c r="O819" s="94"/>
      <c r="P819" s="94"/>
      <c r="Q819" s="12"/>
      <c r="R819" s="12"/>
    </row>
    <row r="820" spans="3:18" x14ac:dyDescent="0.3">
      <c r="C820" s="12"/>
      <c r="D820" s="12"/>
      <c r="E820" s="94"/>
      <c r="F820" s="94"/>
      <c r="G820" s="21"/>
      <c r="H820" s="21"/>
      <c r="I820" s="21"/>
      <c r="J820" s="21"/>
      <c r="K820" s="21"/>
      <c r="L820" s="21"/>
      <c r="M820" s="94"/>
      <c r="N820" s="94"/>
      <c r="O820" s="94"/>
      <c r="P820" s="94"/>
      <c r="Q820" s="12"/>
      <c r="R820" s="12"/>
    </row>
    <row r="821" spans="3:18" x14ac:dyDescent="0.3">
      <c r="C821" s="12"/>
      <c r="D821" s="12"/>
      <c r="E821" s="94"/>
      <c r="F821" s="94"/>
      <c r="G821" s="21"/>
      <c r="H821" s="21"/>
      <c r="I821" s="21"/>
      <c r="J821" s="21"/>
      <c r="K821" s="21"/>
      <c r="L821" s="21"/>
      <c r="M821" s="94"/>
      <c r="N821" s="94"/>
      <c r="O821" s="94"/>
      <c r="P821" s="94"/>
      <c r="Q821" s="12"/>
      <c r="R821" s="12"/>
    </row>
    <row r="822" spans="3:18" x14ac:dyDescent="0.3">
      <c r="C822" s="12"/>
      <c r="D822" s="12"/>
      <c r="E822" s="94"/>
      <c r="F822" s="94"/>
      <c r="G822" s="21"/>
      <c r="H822" s="21"/>
      <c r="I822" s="21"/>
      <c r="J822" s="21"/>
      <c r="K822" s="21"/>
      <c r="L822" s="21"/>
      <c r="M822" s="94"/>
      <c r="N822" s="94"/>
      <c r="O822" s="94"/>
      <c r="P822" s="94"/>
      <c r="Q822" s="12"/>
      <c r="R822" s="12"/>
    </row>
    <row r="823" spans="3:18" x14ac:dyDescent="0.3">
      <c r="C823" s="12"/>
      <c r="D823" s="12"/>
      <c r="E823" s="94"/>
      <c r="F823" s="94"/>
      <c r="G823" s="21"/>
      <c r="H823" s="21"/>
      <c r="I823" s="21"/>
      <c r="J823" s="21"/>
      <c r="K823" s="21"/>
      <c r="L823" s="21"/>
      <c r="M823" s="94"/>
      <c r="N823" s="94"/>
      <c r="O823" s="94"/>
      <c r="P823" s="94"/>
      <c r="Q823" s="12"/>
      <c r="R823" s="12"/>
    </row>
    <row r="824" spans="3:18" x14ac:dyDescent="0.3">
      <c r="C824" s="12"/>
      <c r="D824" s="12"/>
      <c r="E824" s="94"/>
      <c r="F824" s="94"/>
      <c r="G824" s="21"/>
      <c r="H824" s="21"/>
      <c r="I824" s="21"/>
      <c r="J824" s="21"/>
      <c r="K824" s="21"/>
      <c r="L824" s="21"/>
      <c r="M824" s="94"/>
      <c r="N824" s="94"/>
      <c r="O824" s="94"/>
      <c r="P824" s="94"/>
      <c r="Q824" s="12"/>
      <c r="R824" s="12"/>
    </row>
    <row r="825" spans="3:18" x14ac:dyDescent="0.3">
      <c r="C825" s="12"/>
      <c r="D825" s="12"/>
      <c r="E825" s="94"/>
      <c r="F825" s="94"/>
      <c r="G825" s="21"/>
      <c r="H825" s="21"/>
      <c r="I825" s="21"/>
      <c r="J825" s="21"/>
      <c r="K825" s="21"/>
      <c r="L825" s="21"/>
      <c r="M825" s="94"/>
      <c r="N825" s="94"/>
      <c r="O825" s="94"/>
      <c r="P825" s="94"/>
      <c r="Q825" s="12"/>
      <c r="R825" s="12"/>
    </row>
    <row r="826" spans="3:18" x14ac:dyDescent="0.3">
      <c r="C826" s="12"/>
      <c r="D826" s="12"/>
      <c r="E826" s="94"/>
      <c r="F826" s="94"/>
      <c r="G826" s="21"/>
      <c r="H826" s="21"/>
      <c r="I826" s="21"/>
      <c r="J826" s="21"/>
      <c r="K826" s="21"/>
      <c r="L826" s="21"/>
      <c r="M826" s="94"/>
      <c r="N826" s="94"/>
      <c r="O826" s="94"/>
      <c r="P826" s="94"/>
      <c r="Q826" s="12"/>
      <c r="R826" s="12"/>
    </row>
    <row r="827" spans="3:18" x14ac:dyDescent="0.3">
      <c r="C827" s="12"/>
      <c r="D827" s="12"/>
      <c r="E827" s="94"/>
      <c r="F827" s="94"/>
      <c r="G827" s="21"/>
      <c r="H827" s="21"/>
      <c r="I827" s="21"/>
      <c r="J827" s="21"/>
      <c r="K827" s="21"/>
      <c r="L827" s="21"/>
      <c r="M827" s="94"/>
      <c r="N827" s="94"/>
      <c r="O827" s="94"/>
      <c r="P827" s="94"/>
      <c r="Q827" s="12"/>
      <c r="R827" s="12"/>
    </row>
    <row r="828" spans="3:18" x14ac:dyDescent="0.3">
      <c r="C828" s="12"/>
      <c r="D828" s="12"/>
      <c r="E828" s="94"/>
      <c r="F828" s="94"/>
      <c r="G828" s="21"/>
      <c r="H828" s="21"/>
      <c r="I828" s="21"/>
      <c r="J828" s="21"/>
      <c r="K828" s="21"/>
      <c r="L828" s="21"/>
      <c r="M828" s="94"/>
      <c r="N828" s="94"/>
      <c r="O828" s="94"/>
      <c r="P828" s="94"/>
      <c r="Q828" s="12"/>
      <c r="R828" s="12"/>
    </row>
    <row r="829" spans="3:18" x14ac:dyDescent="0.3">
      <c r="C829" s="12"/>
      <c r="D829" s="12"/>
      <c r="E829" s="94"/>
      <c r="F829" s="94"/>
      <c r="G829" s="21"/>
      <c r="H829" s="21"/>
      <c r="I829" s="21"/>
      <c r="J829" s="21"/>
      <c r="K829" s="21"/>
      <c r="L829" s="21"/>
      <c r="M829" s="94"/>
      <c r="N829" s="94"/>
      <c r="O829" s="94"/>
      <c r="P829" s="94"/>
      <c r="Q829" s="12"/>
      <c r="R829" s="12"/>
    </row>
    <row r="830" spans="3:18" x14ac:dyDescent="0.3">
      <c r="C830" s="12"/>
      <c r="D830" s="12"/>
      <c r="E830" s="94"/>
      <c r="F830" s="94"/>
      <c r="G830" s="21"/>
      <c r="H830" s="21"/>
      <c r="I830" s="21"/>
      <c r="J830" s="21"/>
      <c r="K830" s="21"/>
      <c r="L830" s="21"/>
      <c r="M830" s="94"/>
      <c r="N830" s="94"/>
      <c r="O830" s="94"/>
      <c r="P830" s="94"/>
      <c r="Q830" s="12"/>
      <c r="R830" s="12"/>
    </row>
    <row r="831" spans="3:18" x14ac:dyDescent="0.3">
      <c r="C831" s="12"/>
      <c r="D831" s="12"/>
      <c r="E831" s="94"/>
      <c r="F831" s="94"/>
      <c r="G831" s="21"/>
      <c r="H831" s="21"/>
      <c r="I831" s="21"/>
      <c r="J831" s="21"/>
      <c r="K831" s="21"/>
      <c r="L831" s="21"/>
      <c r="M831" s="94"/>
      <c r="N831" s="94"/>
      <c r="O831" s="94"/>
      <c r="P831" s="94"/>
      <c r="Q831" s="12"/>
      <c r="R831" s="12"/>
    </row>
    <row r="832" spans="3:18" x14ac:dyDescent="0.3">
      <c r="C832" s="12"/>
      <c r="D832" s="12"/>
      <c r="E832" s="94"/>
      <c r="F832" s="94"/>
      <c r="G832" s="21"/>
      <c r="H832" s="21"/>
      <c r="I832" s="21"/>
      <c r="J832" s="21"/>
      <c r="K832" s="21"/>
      <c r="L832" s="21"/>
      <c r="M832" s="94"/>
      <c r="N832" s="94"/>
      <c r="O832" s="94"/>
      <c r="P832" s="94"/>
      <c r="Q832" s="12"/>
      <c r="R832" s="12"/>
    </row>
    <row r="833" spans="3:18" x14ac:dyDescent="0.3">
      <c r="C833" s="12"/>
      <c r="D833" s="12"/>
      <c r="E833" s="94"/>
      <c r="F833" s="94"/>
      <c r="G833" s="21"/>
      <c r="H833" s="21"/>
      <c r="I833" s="21"/>
      <c r="J833" s="21"/>
      <c r="K833" s="21"/>
      <c r="L833" s="21"/>
      <c r="M833" s="94"/>
      <c r="N833" s="94"/>
      <c r="O833" s="94"/>
      <c r="P833" s="94"/>
      <c r="Q833" s="12"/>
      <c r="R833" s="12"/>
    </row>
    <row r="834" spans="3:18" x14ac:dyDescent="0.3">
      <c r="C834" s="12"/>
      <c r="D834" s="12"/>
      <c r="E834" s="94"/>
      <c r="F834" s="94"/>
      <c r="G834" s="21"/>
      <c r="H834" s="21"/>
      <c r="I834" s="21"/>
      <c r="J834" s="21"/>
      <c r="K834" s="21"/>
      <c r="L834" s="21"/>
      <c r="M834" s="94"/>
      <c r="N834" s="94"/>
      <c r="O834" s="94"/>
      <c r="P834" s="94"/>
      <c r="Q834" s="12"/>
      <c r="R834" s="12"/>
    </row>
    <row r="835" spans="3:18" x14ac:dyDescent="0.3">
      <c r="C835" s="12"/>
      <c r="D835" s="12"/>
      <c r="E835" s="94"/>
      <c r="F835" s="94"/>
      <c r="G835" s="21"/>
      <c r="H835" s="21"/>
      <c r="I835" s="21"/>
      <c r="J835" s="21"/>
      <c r="K835" s="21"/>
      <c r="L835" s="21"/>
      <c r="M835" s="94"/>
      <c r="N835" s="94"/>
      <c r="O835" s="94"/>
      <c r="P835" s="94"/>
      <c r="Q835" s="12"/>
      <c r="R835" s="12"/>
    </row>
    <row r="836" spans="3:18" x14ac:dyDescent="0.3">
      <c r="C836" s="12"/>
      <c r="D836" s="12"/>
      <c r="E836" s="94"/>
      <c r="F836" s="94"/>
      <c r="G836" s="21"/>
      <c r="H836" s="21"/>
      <c r="I836" s="21"/>
      <c r="J836" s="21"/>
      <c r="K836" s="21"/>
      <c r="L836" s="21"/>
      <c r="M836" s="94"/>
      <c r="N836" s="94"/>
      <c r="O836" s="94"/>
      <c r="P836" s="94"/>
      <c r="Q836" s="12"/>
      <c r="R836" s="12"/>
    </row>
    <row r="837" spans="3:18" x14ac:dyDescent="0.3">
      <c r="C837" s="12"/>
      <c r="D837" s="12"/>
      <c r="E837" s="94"/>
      <c r="F837" s="94"/>
      <c r="G837" s="21"/>
      <c r="H837" s="21"/>
      <c r="I837" s="21"/>
      <c r="J837" s="21"/>
      <c r="K837" s="21"/>
      <c r="L837" s="21"/>
      <c r="M837" s="94"/>
      <c r="N837" s="94"/>
      <c r="O837" s="94"/>
      <c r="P837" s="94"/>
      <c r="Q837" s="12"/>
      <c r="R837" s="12"/>
    </row>
    <row r="838" spans="3:18" x14ac:dyDescent="0.3">
      <c r="C838" s="12"/>
      <c r="D838" s="12"/>
      <c r="E838" s="94"/>
      <c r="F838" s="94"/>
      <c r="G838" s="21"/>
      <c r="H838" s="21"/>
      <c r="I838" s="21"/>
      <c r="J838" s="21"/>
      <c r="K838" s="21"/>
      <c r="L838" s="21"/>
      <c r="M838" s="94"/>
      <c r="N838" s="94"/>
      <c r="O838" s="94"/>
      <c r="P838" s="94"/>
      <c r="Q838" s="12"/>
      <c r="R838" s="12"/>
    </row>
    <row r="839" spans="3:18" x14ac:dyDescent="0.3">
      <c r="C839" s="12"/>
      <c r="D839" s="12"/>
      <c r="E839" s="94"/>
      <c r="F839" s="94"/>
      <c r="G839" s="21"/>
      <c r="H839" s="21"/>
      <c r="I839" s="21"/>
      <c r="J839" s="21"/>
      <c r="K839" s="21"/>
      <c r="L839" s="21"/>
      <c r="M839" s="94"/>
      <c r="N839" s="94"/>
      <c r="O839" s="94"/>
      <c r="P839" s="94"/>
      <c r="Q839" s="12"/>
      <c r="R839" s="12"/>
    </row>
    <row r="840" spans="3:18" x14ac:dyDescent="0.3">
      <c r="C840" s="12"/>
      <c r="D840" s="12"/>
      <c r="E840" s="94"/>
      <c r="F840" s="94"/>
      <c r="G840" s="21"/>
      <c r="H840" s="21"/>
      <c r="I840" s="21"/>
      <c r="J840" s="21"/>
      <c r="K840" s="21"/>
      <c r="L840" s="21"/>
      <c r="M840" s="94"/>
      <c r="N840" s="94"/>
      <c r="O840" s="94"/>
      <c r="P840" s="94"/>
      <c r="Q840" s="12"/>
      <c r="R840" s="12"/>
    </row>
    <row r="841" spans="3:18" x14ac:dyDescent="0.3">
      <c r="C841" s="12"/>
      <c r="D841" s="12"/>
      <c r="E841" s="94"/>
      <c r="F841" s="94"/>
      <c r="G841" s="21"/>
      <c r="H841" s="21"/>
      <c r="I841" s="21"/>
      <c r="J841" s="21"/>
      <c r="K841" s="21"/>
      <c r="L841" s="21"/>
      <c r="M841" s="94"/>
      <c r="N841" s="94"/>
      <c r="O841" s="94"/>
      <c r="P841" s="94"/>
      <c r="Q841" s="12"/>
      <c r="R841" s="12"/>
    </row>
    <row r="842" spans="3:18" x14ac:dyDescent="0.3">
      <c r="C842" s="12"/>
      <c r="D842" s="12"/>
      <c r="E842" s="94"/>
      <c r="F842" s="94"/>
      <c r="G842" s="21"/>
      <c r="H842" s="21"/>
      <c r="I842" s="21"/>
      <c r="J842" s="21"/>
      <c r="K842" s="21"/>
      <c r="L842" s="21"/>
      <c r="M842" s="94"/>
      <c r="N842" s="94"/>
      <c r="O842" s="94"/>
      <c r="P842" s="94"/>
      <c r="Q842" s="12"/>
      <c r="R842" s="12"/>
    </row>
    <row r="843" spans="3:18" x14ac:dyDescent="0.3">
      <c r="C843" s="12"/>
      <c r="D843" s="12"/>
      <c r="E843" s="94"/>
      <c r="F843" s="94"/>
      <c r="G843" s="21"/>
      <c r="H843" s="21"/>
      <c r="I843" s="21"/>
      <c r="J843" s="21"/>
      <c r="K843" s="21"/>
      <c r="L843" s="21"/>
      <c r="M843" s="94"/>
      <c r="N843" s="94"/>
      <c r="O843" s="94"/>
      <c r="P843" s="94"/>
      <c r="Q843" s="12"/>
      <c r="R843" s="12"/>
    </row>
    <row r="844" spans="3:18" x14ac:dyDescent="0.3">
      <c r="C844" s="12"/>
      <c r="D844" s="12"/>
      <c r="E844" s="94"/>
      <c r="F844" s="94"/>
      <c r="G844" s="21"/>
      <c r="H844" s="21"/>
      <c r="I844" s="21"/>
      <c r="J844" s="21"/>
      <c r="K844" s="21"/>
      <c r="L844" s="21"/>
      <c r="M844" s="94"/>
      <c r="N844" s="94"/>
      <c r="O844" s="94"/>
      <c r="P844" s="94"/>
      <c r="Q844" s="12"/>
      <c r="R844" s="12"/>
    </row>
    <row r="845" spans="3:18" x14ac:dyDescent="0.3">
      <c r="C845" s="12"/>
      <c r="D845" s="12"/>
      <c r="E845" s="94"/>
      <c r="F845" s="94"/>
      <c r="G845" s="21"/>
      <c r="H845" s="21"/>
      <c r="I845" s="21"/>
      <c r="J845" s="21"/>
      <c r="K845" s="21"/>
      <c r="L845" s="21"/>
      <c r="M845" s="94"/>
      <c r="N845" s="94"/>
      <c r="O845" s="94"/>
      <c r="P845" s="94"/>
      <c r="Q845" s="12"/>
      <c r="R845" s="12"/>
    </row>
    <row r="846" spans="3:18" x14ac:dyDescent="0.3">
      <c r="C846" s="12"/>
      <c r="D846" s="12"/>
      <c r="E846" s="94"/>
      <c r="F846" s="94"/>
      <c r="G846" s="21"/>
      <c r="H846" s="21"/>
      <c r="I846" s="21"/>
      <c r="J846" s="21"/>
      <c r="K846" s="21"/>
      <c r="L846" s="21"/>
      <c r="M846" s="94"/>
      <c r="N846" s="94"/>
      <c r="O846" s="94"/>
      <c r="P846" s="94"/>
      <c r="Q846" s="12"/>
      <c r="R846" s="12"/>
    </row>
    <row r="847" spans="3:18" x14ac:dyDescent="0.3">
      <c r="C847" s="12"/>
      <c r="D847" s="12"/>
      <c r="E847" s="94"/>
      <c r="F847" s="94"/>
      <c r="G847" s="21"/>
      <c r="H847" s="21"/>
      <c r="I847" s="21"/>
      <c r="J847" s="21"/>
      <c r="K847" s="21"/>
      <c r="L847" s="21"/>
      <c r="M847" s="94"/>
      <c r="N847" s="94"/>
      <c r="O847" s="94"/>
      <c r="P847" s="94"/>
      <c r="Q847" s="12"/>
      <c r="R847" s="12"/>
    </row>
    <row r="848" spans="3:18" x14ac:dyDescent="0.3">
      <c r="C848" s="12"/>
      <c r="D848" s="12"/>
      <c r="E848" s="94"/>
      <c r="F848" s="94"/>
      <c r="G848" s="21"/>
      <c r="H848" s="21"/>
      <c r="I848" s="21"/>
      <c r="J848" s="21"/>
      <c r="K848" s="21"/>
      <c r="L848" s="21"/>
      <c r="M848" s="94"/>
      <c r="N848" s="94"/>
      <c r="O848" s="94"/>
      <c r="P848" s="94"/>
      <c r="Q848" s="12"/>
      <c r="R848" s="12"/>
    </row>
    <row r="849" spans="3:18" x14ac:dyDescent="0.3">
      <c r="C849" s="12"/>
      <c r="D849" s="12"/>
      <c r="E849" s="94"/>
      <c r="F849" s="94"/>
      <c r="G849" s="21"/>
      <c r="H849" s="21"/>
      <c r="I849" s="21"/>
      <c r="J849" s="21"/>
      <c r="K849" s="21"/>
      <c r="L849" s="21"/>
      <c r="M849" s="94"/>
      <c r="N849" s="94"/>
      <c r="O849" s="94"/>
      <c r="P849" s="94"/>
      <c r="Q849" s="12"/>
      <c r="R849" s="12"/>
    </row>
    <row r="850" spans="3:18" x14ac:dyDescent="0.3">
      <c r="C850" s="12"/>
      <c r="D850" s="12"/>
      <c r="E850" s="94"/>
      <c r="F850" s="94"/>
      <c r="G850" s="21"/>
      <c r="H850" s="21"/>
      <c r="I850" s="21"/>
      <c r="J850" s="21"/>
      <c r="K850" s="21"/>
      <c r="L850" s="21"/>
      <c r="M850" s="94"/>
      <c r="N850" s="94"/>
      <c r="O850" s="94"/>
      <c r="P850" s="94"/>
      <c r="Q850" s="12"/>
      <c r="R850" s="12"/>
    </row>
    <row r="851" spans="3:18" x14ac:dyDescent="0.3">
      <c r="C851" s="12"/>
      <c r="D851" s="12"/>
      <c r="E851" s="94"/>
      <c r="F851" s="94"/>
      <c r="G851" s="21"/>
      <c r="H851" s="21"/>
      <c r="I851" s="21"/>
      <c r="J851" s="21"/>
      <c r="K851" s="21"/>
      <c r="L851" s="21"/>
      <c r="M851" s="94"/>
      <c r="N851" s="94"/>
      <c r="O851" s="94"/>
      <c r="P851" s="94"/>
      <c r="Q851" s="12"/>
      <c r="R851" s="12"/>
    </row>
    <row r="852" spans="3:18" x14ac:dyDescent="0.3">
      <c r="C852" s="12"/>
      <c r="D852" s="12"/>
      <c r="E852" s="94"/>
      <c r="F852" s="94"/>
      <c r="G852" s="21"/>
      <c r="H852" s="21"/>
      <c r="I852" s="21"/>
      <c r="J852" s="21"/>
      <c r="K852" s="21"/>
      <c r="L852" s="21"/>
      <c r="M852" s="94"/>
      <c r="N852" s="94"/>
      <c r="O852" s="94"/>
      <c r="P852" s="94"/>
      <c r="Q852" s="12"/>
      <c r="R852" s="12"/>
    </row>
    <row r="853" spans="3:18" x14ac:dyDescent="0.3">
      <c r="C853" s="12"/>
      <c r="D853" s="12"/>
      <c r="E853" s="94"/>
      <c r="F853" s="94"/>
      <c r="G853" s="21"/>
      <c r="H853" s="21"/>
      <c r="I853" s="21"/>
      <c r="J853" s="21"/>
      <c r="K853" s="21"/>
      <c r="L853" s="21"/>
      <c r="M853" s="94"/>
      <c r="N853" s="94"/>
      <c r="O853" s="94"/>
      <c r="P853" s="94"/>
      <c r="Q853" s="12"/>
      <c r="R853" s="12"/>
    </row>
    <row r="854" spans="3:18" x14ac:dyDescent="0.3">
      <c r="C854" s="12"/>
      <c r="D854" s="12"/>
      <c r="E854" s="94"/>
      <c r="F854" s="94"/>
      <c r="G854" s="21"/>
      <c r="H854" s="21"/>
      <c r="I854" s="21"/>
      <c r="J854" s="21"/>
      <c r="K854" s="21"/>
      <c r="L854" s="21"/>
      <c r="M854" s="94"/>
      <c r="N854" s="94"/>
      <c r="O854" s="94"/>
      <c r="P854" s="94"/>
      <c r="Q854" s="12"/>
      <c r="R854" s="12"/>
    </row>
    <row r="855" spans="3:18" x14ac:dyDescent="0.3">
      <c r="C855" s="12"/>
      <c r="D855" s="12"/>
      <c r="E855" s="94"/>
      <c r="F855" s="94"/>
      <c r="G855" s="21"/>
      <c r="H855" s="21"/>
      <c r="I855" s="21"/>
      <c r="J855" s="21"/>
      <c r="K855" s="21"/>
      <c r="L855" s="21"/>
      <c r="M855" s="94"/>
      <c r="N855" s="94"/>
      <c r="O855" s="94"/>
      <c r="P855" s="94"/>
      <c r="Q855" s="12"/>
      <c r="R855" s="12"/>
    </row>
    <row r="856" spans="3:18" x14ac:dyDescent="0.3">
      <c r="C856" s="12"/>
      <c r="D856" s="12"/>
      <c r="E856" s="94"/>
      <c r="F856" s="94"/>
      <c r="G856" s="21"/>
      <c r="H856" s="21"/>
      <c r="I856" s="21"/>
      <c r="J856" s="21"/>
      <c r="K856" s="21"/>
      <c r="L856" s="21"/>
      <c r="M856" s="94"/>
      <c r="N856" s="94"/>
      <c r="O856" s="94"/>
      <c r="P856" s="94"/>
      <c r="Q856" s="12"/>
      <c r="R856" s="12"/>
    </row>
    <row r="857" spans="3:18" x14ac:dyDescent="0.3">
      <c r="C857" s="12"/>
      <c r="D857" s="12"/>
      <c r="E857" s="94"/>
      <c r="F857" s="94"/>
      <c r="G857" s="21"/>
      <c r="H857" s="21"/>
      <c r="I857" s="21"/>
      <c r="J857" s="21"/>
      <c r="K857" s="21"/>
      <c r="L857" s="21"/>
      <c r="M857" s="94"/>
      <c r="N857" s="94"/>
      <c r="O857" s="94"/>
      <c r="P857" s="94"/>
      <c r="Q857" s="12"/>
      <c r="R857" s="12"/>
    </row>
    <row r="858" spans="3:18" x14ac:dyDescent="0.3">
      <c r="C858" s="12"/>
      <c r="D858" s="12"/>
      <c r="E858" s="94"/>
      <c r="F858" s="94"/>
      <c r="G858" s="21"/>
      <c r="H858" s="21"/>
      <c r="I858" s="21"/>
      <c r="J858" s="21"/>
      <c r="K858" s="21"/>
      <c r="L858" s="21"/>
      <c r="M858" s="94"/>
      <c r="N858" s="94"/>
      <c r="O858" s="94"/>
      <c r="P858" s="94"/>
      <c r="Q858" s="12"/>
      <c r="R858" s="12"/>
    </row>
    <row r="859" spans="3:18" x14ac:dyDescent="0.3">
      <c r="C859" s="12"/>
      <c r="D859" s="12"/>
      <c r="E859" s="94"/>
      <c r="F859" s="94"/>
      <c r="G859" s="21"/>
      <c r="H859" s="21"/>
      <c r="I859" s="21"/>
      <c r="J859" s="21"/>
      <c r="K859" s="21"/>
      <c r="L859" s="21"/>
      <c r="M859" s="94"/>
      <c r="N859" s="94"/>
      <c r="O859" s="94"/>
      <c r="P859" s="94"/>
      <c r="Q859" s="12"/>
      <c r="R859" s="12"/>
    </row>
    <row r="860" spans="3:18" x14ac:dyDescent="0.3">
      <c r="C860" s="12"/>
      <c r="D860" s="12"/>
      <c r="E860" s="94"/>
      <c r="F860" s="94"/>
      <c r="G860" s="21"/>
      <c r="H860" s="21"/>
      <c r="I860" s="21"/>
      <c r="J860" s="21"/>
      <c r="K860" s="21"/>
      <c r="L860" s="21"/>
      <c r="M860" s="94"/>
      <c r="N860" s="94"/>
      <c r="O860" s="94"/>
      <c r="P860" s="94"/>
      <c r="Q860" s="12"/>
      <c r="R860" s="12"/>
    </row>
    <row r="861" spans="3:18" x14ac:dyDescent="0.3">
      <c r="C861" s="12"/>
      <c r="D861" s="12"/>
      <c r="E861" s="94"/>
      <c r="F861" s="94"/>
      <c r="G861" s="21"/>
      <c r="H861" s="21"/>
      <c r="I861" s="21"/>
      <c r="J861" s="21"/>
      <c r="K861" s="21"/>
      <c r="L861" s="21"/>
      <c r="M861" s="94"/>
      <c r="N861" s="94"/>
      <c r="O861" s="94"/>
      <c r="P861" s="94"/>
      <c r="Q861" s="12"/>
      <c r="R861" s="12"/>
    </row>
    <row r="862" spans="3:18" x14ac:dyDescent="0.3">
      <c r="C862" s="12"/>
      <c r="D862" s="12"/>
      <c r="E862" s="94"/>
      <c r="F862" s="94"/>
      <c r="G862" s="21"/>
      <c r="H862" s="21"/>
      <c r="I862" s="21"/>
      <c r="J862" s="21"/>
      <c r="K862" s="21"/>
      <c r="L862" s="21"/>
      <c r="M862" s="94"/>
      <c r="N862" s="94"/>
      <c r="O862" s="94"/>
      <c r="P862" s="94"/>
      <c r="Q862" s="12"/>
      <c r="R862" s="12"/>
    </row>
    <row r="863" spans="3:18" x14ac:dyDescent="0.3">
      <c r="C863" s="12"/>
      <c r="D863" s="12"/>
      <c r="E863" s="94"/>
      <c r="F863" s="94"/>
      <c r="G863" s="21"/>
      <c r="H863" s="21"/>
      <c r="I863" s="21"/>
      <c r="J863" s="21"/>
      <c r="K863" s="21"/>
      <c r="L863" s="21"/>
      <c r="M863" s="94"/>
      <c r="N863" s="94"/>
      <c r="O863" s="94"/>
      <c r="P863" s="94"/>
      <c r="Q863" s="12"/>
      <c r="R863" s="12"/>
    </row>
    <row r="864" spans="3:18" x14ac:dyDescent="0.3">
      <c r="C864" s="12"/>
      <c r="D864" s="12"/>
      <c r="E864" s="94"/>
      <c r="F864" s="94"/>
      <c r="G864" s="21"/>
      <c r="H864" s="21"/>
      <c r="I864" s="21"/>
      <c r="J864" s="21"/>
      <c r="K864" s="21"/>
      <c r="L864" s="21"/>
      <c r="M864" s="94"/>
      <c r="N864" s="94"/>
      <c r="O864" s="94"/>
      <c r="P864" s="94"/>
      <c r="Q864" s="12"/>
      <c r="R864" s="12"/>
    </row>
    <row r="865" spans="3:18" x14ac:dyDescent="0.3">
      <c r="C865" s="12"/>
      <c r="D865" s="12"/>
      <c r="E865" s="94"/>
      <c r="F865" s="94"/>
      <c r="G865" s="21"/>
      <c r="H865" s="21"/>
      <c r="I865" s="21"/>
      <c r="J865" s="21"/>
      <c r="K865" s="21"/>
      <c r="L865" s="21"/>
      <c r="M865" s="94"/>
      <c r="N865" s="94"/>
      <c r="O865" s="94"/>
      <c r="P865" s="94"/>
      <c r="Q865" s="12"/>
      <c r="R865" s="12"/>
    </row>
    <row r="866" spans="3:18" x14ac:dyDescent="0.3">
      <c r="C866" s="12"/>
      <c r="D866" s="12"/>
      <c r="E866" s="94"/>
      <c r="F866" s="94"/>
      <c r="G866" s="21"/>
      <c r="H866" s="21"/>
      <c r="I866" s="21"/>
      <c r="J866" s="21"/>
      <c r="K866" s="21"/>
      <c r="L866" s="21"/>
      <c r="M866" s="94"/>
      <c r="N866" s="94"/>
      <c r="O866" s="94"/>
      <c r="P866" s="94"/>
      <c r="Q866" s="12"/>
      <c r="R866" s="12"/>
    </row>
    <row r="867" spans="3:18" x14ac:dyDescent="0.3">
      <c r="C867" s="12"/>
      <c r="D867" s="12"/>
      <c r="E867" s="94"/>
      <c r="F867" s="94"/>
      <c r="G867" s="21"/>
      <c r="H867" s="21"/>
      <c r="I867" s="21"/>
      <c r="J867" s="21"/>
      <c r="K867" s="21"/>
      <c r="L867" s="21"/>
      <c r="M867" s="94"/>
      <c r="N867" s="94"/>
      <c r="O867" s="94"/>
      <c r="P867" s="94"/>
      <c r="Q867" s="12"/>
      <c r="R867" s="12"/>
    </row>
    <row r="868" spans="3:18" x14ac:dyDescent="0.3">
      <c r="C868" s="12"/>
      <c r="D868" s="12"/>
      <c r="E868" s="94"/>
      <c r="F868" s="94"/>
      <c r="G868" s="21"/>
      <c r="H868" s="21"/>
      <c r="I868" s="21"/>
      <c r="J868" s="21"/>
      <c r="K868" s="21"/>
      <c r="L868" s="21"/>
      <c r="M868" s="94"/>
      <c r="N868" s="94"/>
      <c r="O868" s="94"/>
      <c r="P868" s="94"/>
      <c r="Q868" s="12"/>
      <c r="R868" s="12"/>
    </row>
    <row r="869" spans="3:18" x14ac:dyDescent="0.3">
      <c r="C869" s="12"/>
      <c r="D869" s="12"/>
      <c r="E869" s="94"/>
      <c r="F869" s="94"/>
      <c r="G869" s="21"/>
      <c r="H869" s="21"/>
      <c r="I869" s="21"/>
      <c r="J869" s="21"/>
      <c r="K869" s="21"/>
      <c r="L869" s="21"/>
      <c r="M869" s="94"/>
      <c r="N869" s="94"/>
      <c r="O869" s="94"/>
      <c r="P869" s="94"/>
      <c r="Q869" s="12"/>
      <c r="R869" s="12"/>
    </row>
    <row r="870" spans="3:18" x14ac:dyDescent="0.3">
      <c r="C870" s="12"/>
      <c r="D870" s="12"/>
      <c r="E870" s="94"/>
      <c r="F870" s="94"/>
      <c r="G870" s="21"/>
      <c r="H870" s="21"/>
      <c r="I870" s="21"/>
      <c r="J870" s="21"/>
      <c r="K870" s="21"/>
      <c r="L870" s="21"/>
      <c r="M870" s="94"/>
      <c r="N870" s="94"/>
      <c r="O870" s="94"/>
      <c r="P870" s="94"/>
      <c r="Q870" s="12"/>
      <c r="R870" s="12"/>
    </row>
    <row r="871" spans="3:18" x14ac:dyDescent="0.3">
      <c r="C871" s="12"/>
      <c r="D871" s="12"/>
      <c r="E871" s="94"/>
      <c r="F871" s="94"/>
      <c r="G871" s="21"/>
      <c r="H871" s="21"/>
      <c r="I871" s="21"/>
      <c r="J871" s="21"/>
      <c r="K871" s="21"/>
      <c r="L871" s="21"/>
      <c r="M871" s="94"/>
      <c r="N871" s="94"/>
      <c r="O871" s="94"/>
      <c r="P871" s="94"/>
      <c r="Q871" s="12"/>
      <c r="R871" s="12"/>
    </row>
    <row r="872" spans="3:18" x14ac:dyDescent="0.3">
      <c r="C872" s="12"/>
      <c r="D872" s="12"/>
      <c r="E872" s="94"/>
      <c r="F872" s="94"/>
      <c r="G872" s="21"/>
      <c r="H872" s="21"/>
      <c r="I872" s="21"/>
      <c r="J872" s="21"/>
      <c r="K872" s="21"/>
      <c r="L872" s="21"/>
      <c r="M872" s="94"/>
      <c r="N872" s="94"/>
      <c r="O872" s="94"/>
      <c r="P872" s="94"/>
      <c r="Q872" s="12"/>
      <c r="R872" s="12"/>
    </row>
    <row r="873" spans="3:18" x14ac:dyDescent="0.3">
      <c r="C873" s="12"/>
      <c r="D873" s="12"/>
      <c r="E873" s="94"/>
      <c r="F873" s="94"/>
      <c r="G873" s="21"/>
      <c r="H873" s="21"/>
      <c r="I873" s="21"/>
      <c r="J873" s="21"/>
      <c r="K873" s="21"/>
      <c r="L873" s="21"/>
      <c r="M873" s="94"/>
      <c r="N873" s="94"/>
      <c r="O873" s="94"/>
      <c r="P873" s="94"/>
      <c r="Q873" s="12"/>
      <c r="R873" s="12"/>
    </row>
    <row r="874" spans="3:18" x14ac:dyDescent="0.3">
      <c r="C874" s="12"/>
      <c r="D874" s="12"/>
      <c r="E874" s="94"/>
      <c r="F874" s="94"/>
      <c r="G874" s="21"/>
      <c r="H874" s="21"/>
      <c r="I874" s="21"/>
      <c r="J874" s="21"/>
      <c r="K874" s="21"/>
      <c r="L874" s="21"/>
      <c r="M874" s="94"/>
      <c r="N874" s="94"/>
      <c r="O874" s="94"/>
      <c r="P874" s="94"/>
      <c r="Q874" s="12"/>
      <c r="R874" s="12"/>
    </row>
    <row r="875" spans="3:18" x14ac:dyDescent="0.3">
      <c r="C875" s="12"/>
      <c r="D875" s="12"/>
      <c r="E875" s="94"/>
      <c r="F875" s="94"/>
      <c r="G875" s="21"/>
      <c r="H875" s="21"/>
      <c r="I875" s="21"/>
      <c r="J875" s="21"/>
      <c r="K875" s="21"/>
      <c r="L875" s="21"/>
      <c r="M875" s="94"/>
      <c r="N875" s="94"/>
      <c r="O875" s="94"/>
      <c r="P875" s="94"/>
      <c r="Q875" s="12"/>
      <c r="R875" s="12"/>
    </row>
    <row r="876" spans="3:18" x14ac:dyDescent="0.3">
      <c r="C876" s="12"/>
      <c r="D876" s="12"/>
      <c r="E876" s="94"/>
      <c r="F876" s="94"/>
      <c r="G876" s="21"/>
      <c r="H876" s="21"/>
      <c r="I876" s="21"/>
      <c r="J876" s="21"/>
      <c r="K876" s="21"/>
      <c r="L876" s="21"/>
      <c r="M876" s="94"/>
      <c r="N876" s="94"/>
      <c r="O876" s="94"/>
      <c r="P876" s="94"/>
      <c r="Q876" s="12"/>
      <c r="R876" s="12"/>
    </row>
    <row r="877" spans="3:18" x14ac:dyDescent="0.3">
      <c r="C877" s="12"/>
      <c r="D877" s="12"/>
      <c r="E877" s="94"/>
      <c r="F877" s="94"/>
      <c r="G877" s="21"/>
      <c r="H877" s="21"/>
      <c r="I877" s="21"/>
      <c r="J877" s="21"/>
      <c r="K877" s="21"/>
      <c r="L877" s="21"/>
      <c r="M877" s="94"/>
      <c r="N877" s="94"/>
      <c r="O877" s="94"/>
      <c r="P877" s="94"/>
      <c r="Q877" s="12"/>
      <c r="R877" s="12"/>
    </row>
    <row r="878" spans="3:18" x14ac:dyDescent="0.3">
      <c r="C878" s="12"/>
      <c r="D878" s="12"/>
      <c r="E878" s="94"/>
      <c r="F878" s="94"/>
      <c r="G878" s="21"/>
      <c r="H878" s="21"/>
      <c r="I878" s="21"/>
      <c r="J878" s="21"/>
      <c r="K878" s="21"/>
      <c r="L878" s="21"/>
      <c r="M878" s="94"/>
      <c r="N878" s="94"/>
      <c r="O878" s="94"/>
      <c r="P878" s="94"/>
      <c r="Q878" s="12"/>
      <c r="R878" s="12"/>
    </row>
    <row r="879" spans="3:18" x14ac:dyDescent="0.3">
      <c r="C879" s="12"/>
      <c r="D879" s="12"/>
      <c r="E879" s="94"/>
      <c r="F879" s="94"/>
      <c r="G879" s="21"/>
      <c r="H879" s="21"/>
      <c r="I879" s="21"/>
      <c r="J879" s="21"/>
      <c r="K879" s="21"/>
      <c r="L879" s="21"/>
      <c r="M879" s="94"/>
      <c r="N879" s="94"/>
      <c r="O879" s="94"/>
      <c r="P879" s="94"/>
      <c r="Q879" s="12"/>
      <c r="R879" s="12"/>
    </row>
    <row r="880" spans="3:18" x14ac:dyDescent="0.3">
      <c r="C880" s="12"/>
      <c r="D880" s="12"/>
      <c r="E880" s="94"/>
      <c r="F880" s="94"/>
      <c r="G880" s="21"/>
      <c r="H880" s="21"/>
      <c r="I880" s="21"/>
      <c r="J880" s="21"/>
      <c r="K880" s="21"/>
      <c r="L880" s="21"/>
      <c r="M880" s="94"/>
      <c r="N880" s="94"/>
      <c r="O880" s="94"/>
      <c r="P880" s="94"/>
      <c r="Q880" s="12"/>
      <c r="R880" s="12"/>
    </row>
    <row r="881" spans="3:18" x14ac:dyDescent="0.3">
      <c r="C881" s="12"/>
      <c r="D881" s="12"/>
      <c r="E881" s="94"/>
      <c r="F881" s="94"/>
      <c r="G881" s="21"/>
      <c r="H881" s="21"/>
      <c r="I881" s="21"/>
      <c r="J881" s="21"/>
      <c r="K881" s="21"/>
      <c r="L881" s="21"/>
      <c r="M881" s="94"/>
      <c r="N881" s="94"/>
      <c r="O881" s="94"/>
      <c r="P881" s="94"/>
      <c r="Q881" s="12"/>
      <c r="R881" s="12"/>
    </row>
    <row r="882" spans="3:18" x14ac:dyDescent="0.3">
      <c r="C882" s="12"/>
      <c r="D882" s="12"/>
      <c r="E882" s="94"/>
      <c r="F882" s="94"/>
      <c r="G882" s="21"/>
      <c r="H882" s="21"/>
      <c r="I882" s="21"/>
      <c r="J882" s="21"/>
      <c r="K882" s="21"/>
      <c r="L882" s="21"/>
      <c r="M882" s="94"/>
      <c r="N882" s="94"/>
      <c r="O882" s="94"/>
      <c r="P882" s="94"/>
      <c r="Q882" s="12"/>
      <c r="R882" s="12"/>
    </row>
    <row r="883" spans="3:18" x14ac:dyDescent="0.3">
      <c r="C883" s="12"/>
      <c r="D883" s="12"/>
      <c r="E883" s="94"/>
      <c r="F883" s="94"/>
      <c r="G883" s="21"/>
      <c r="H883" s="21"/>
      <c r="I883" s="21"/>
      <c r="J883" s="21"/>
      <c r="K883" s="21"/>
      <c r="L883" s="21"/>
      <c r="M883" s="94"/>
      <c r="N883" s="94"/>
      <c r="O883" s="94"/>
      <c r="P883" s="94"/>
      <c r="Q883" s="12"/>
      <c r="R883" s="12"/>
    </row>
    <row r="884" spans="3:18" x14ac:dyDescent="0.3">
      <c r="C884" s="12"/>
      <c r="D884" s="12"/>
      <c r="E884" s="94"/>
      <c r="F884" s="94"/>
      <c r="G884" s="21"/>
      <c r="H884" s="21"/>
      <c r="I884" s="21"/>
      <c r="J884" s="21"/>
      <c r="K884" s="21"/>
      <c r="L884" s="21"/>
      <c r="M884" s="94"/>
      <c r="N884" s="94"/>
      <c r="O884" s="94"/>
      <c r="P884" s="94"/>
      <c r="Q884" s="12"/>
      <c r="R884" s="12"/>
    </row>
    <row r="885" spans="3:18" x14ac:dyDescent="0.3">
      <c r="C885" s="12"/>
      <c r="D885" s="12"/>
      <c r="E885" s="94"/>
      <c r="F885" s="94"/>
      <c r="G885" s="21"/>
      <c r="H885" s="21"/>
      <c r="I885" s="21"/>
      <c r="J885" s="21"/>
      <c r="K885" s="21"/>
      <c r="L885" s="21"/>
      <c r="M885" s="94"/>
      <c r="N885" s="94"/>
      <c r="O885" s="94"/>
      <c r="P885" s="94"/>
      <c r="Q885" s="12"/>
      <c r="R885" s="12"/>
    </row>
    <row r="886" spans="3:18" x14ac:dyDescent="0.3">
      <c r="C886" s="12"/>
      <c r="D886" s="12"/>
      <c r="E886" s="94"/>
      <c r="F886" s="94"/>
      <c r="G886" s="21"/>
      <c r="H886" s="21"/>
      <c r="I886" s="21"/>
      <c r="J886" s="21"/>
      <c r="K886" s="21"/>
      <c r="L886" s="21"/>
      <c r="M886" s="94"/>
      <c r="N886" s="94"/>
      <c r="O886" s="94"/>
      <c r="P886" s="94"/>
      <c r="Q886" s="12"/>
      <c r="R886" s="12"/>
    </row>
    <row r="887" spans="3:18" x14ac:dyDescent="0.3">
      <c r="C887" s="12"/>
      <c r="D887" s="12"/>
      <c r="E887" s="94"/>
      <c r="F887" s="94"/>
      <c r="G887" s="21"/>
      <c r="H887" s="21"/>
      <c r="I887" s="21"/>
      <c r="J887" s="21"/>
      <c r="K887" s="21"/>
      <c r="L887" s="21"/>
      <c r="M887" s="94"/>
      <c r="N887" s="94"/>
      <c r="O887" s="94"/>
      <c r="P887" s="94"/>
      <c r="Q887" s="12"/>
      <c r="R887" s="12"/>
    </row>
    <row r="888" spans="3:18" x14ac:dyDescent="0.3">
      <c r="C888" s="12"/>
      <c r="D888" s="12"/>
      <c r="E888" s="94"/>
      <c r="F888" s="94"/>
      <c r="G888" s="21"/>
      <c r="H888" s="21"/>
      <c r="I888" s="21"/>
      <c r="J888" s="21"/>
      <c r="K888" s="21"/>
      <c r="L888" s="21"/>
      <c r="M888" s="94"/>
      <c r="N888" s="94"/>
      <c r="O888" s="94"/>
      <c r="P888" s="94"/>
      <c r="Q888" s="12"/>
      <c r="R888" s="12"/>
    </row>
    <row r="889" spans="3:18" x14ac:dyDescent="0.3">
      <c r="C889" s="12"/>
      <c r="D889" s="12"/>
      <c r="E889" s="94"/>
      <c r="F889" s="94"/>
      <c r="G889" s="21"/>
      <c r="H889" s="21"/>
      <c r="I889" s="21"/>
      <c r="J889" s="21"/>
      <c r="K889" s="21"/>
      <c r="L889" s="21"/>
      <c r="M889" s="94"/>
      <c r="N889" s="94"/>
      <c r="O889" s="94"/>
      <c r="P889" s="94"/>
      <c r="Q889" s="12"/>
      <c r="R889" s="12"/>
    </row>
    <row r="890" spans="3:18" x14ac:dyDescent="0.3">
      <c r="C890" s="12"/>
      <c r="D890" s="12"/>
      <c r="E890" s="94"/>
      <c r="F890" s="94"/>
      <c r="G890" s="21"/>
      <c r="H890" s="21"/>
      <c r="I890" s="21"/>
      <c r="J890" s="21"/>
      <c r="K890" s="21"/>
      <c r="L890" s="21"/>
      <c r="M890" s="94"/>
      <c r="N890" s="94"/>
      <c r="O890" s="94"/>
      <c r="P890" s="94"/>
      <c r="Q890" s="12"/>
      <c r="R890" s="12"/>
    </row>
    <row r="891" spans="3:18" x14ac:dyDescent="0.3">
      <c r="C891" s="12"/>
      <c r="D891" s="12"/>
      <c r="E891" s="94"/>
      <c r="F891" s="94"/>
      <c r="G891" s="21"/>
      <c r="H891" s="21"/>
      <c r="I891" s="21"/>
      <c r="J891" s="21"/>
      <c r="K891" s="21"/>
      <c r="L891" s="21"/>
      <c r="M891" s="94"/>
      <c r="N891" s="94"/>
      <c r="O891" s="94"/>
      <c r="P891" s="94"/>
      <c r="Q891" s="12"/>
      <c r="R891" s="12"/>
    </row>
    <row r="892" spans="3:18" x14ac:dyDescent="0.3">
      <c r="C892" s="12"/>
      <c r="D892" s="12"/>
      <c r="E892" s="94"/>
      <c r="F892" s="94"/>
      <c r="G892" s="21"/>
      <c r="H892" s="21"/>
      <c r="I892" s="21"/>
      <c r="J892" s="21"/>
      <c r="K892" s="21"/>
      <c r="L892" s="21"/>
      <c r="M892" s="94"/>
      <c r="N892" s="94"/>
      <c r="O892" s="94"/>
      <c r="P892" s="94"/>
      <c r="Q892" s="12"/>
      <c r="R892" s="12"/>
    </row>
    <row r="893" spans="3:18" x14ac:dyDescent="0.3">
      <c r="C893" s="12"/>
      <c r="D893" s="12"/>
      <c r="E893" s="94"/>
      <c r="F893" s="94"/>
      <c r="G893" s="21"/>
      <c r="H893" s="21"/>
      <c r="I893" s="21"/>
      <c r="J893" s="21"/>
      <c r="K893" s="21"/>
      <c r="L893" s="21"/>
      <c r="M893" s="94"/>
      <c r="N893" s="94"/>
      <c r="O893" s="94"/>
      <c r="P893" s="94"/>
      <c r="Q893" s="12"/>
      <c r="R893" s="12"/>
    </row>
    <row r="894" spans="3:18" x14ac:dyDescent="0.3">
      <c r="C894" s="12"/>
      <c r="D894" s="12"/>
      <c r="E894" s="94"/>
      <c r="F894" s="94"/>
      <c r="G894" s="21"/>
      <c r="H894" s="21"/>
      <c r="I894" s="21"/>
      <c r="J894" s="21"/>
      <c r="K894" s="21"/>
      <c r="L894" s="21"/>
      <c r="M894" s="94"/>
      <c r="N894" s="94"/>
      <c r="O894" s="94"/>
      <c r="P894" s="94"/>
      <c r="Q894" s="12"/>
      <c r="R894" s="12"/>
    </row>
    <row r="895" spans="3:18" x14ac:dyDescent="0.3">
      <c r="C895" s="12"/>
      <c r="D895" s="12"/>
      <c r="E895" s="94"/>
      <c r="F895" s="94"/>
      <c r="G895" s="21"/>
      <c r="H895" s="21"/>
      <c r="I895" s="21"/>
      <c r="J895" s="21"/>
      <c r="K895" s="21"/>
      <c r="L895" s="21"/>
      <c r="M895" s="94"/>
      <c r="N895" s="94"/>
      <c r="O895" s="94"/>
      <c r="P895" s="94"/>
      <c r="Q895" s="12"/>
      <c r="R895" s="12"/>
    </row>
    <row r="896" spans="3:18" x14ac:dyDescent="0.3">
      <c r="C896" s="12"/>
      <c r="D896" s="12"/>
      <c r="E896" s="94"/>
      <c r="F896" s="94"/>
      <c r="G896" s="21"/>
      <c r="H896" s="21"/>
      <c r="I896" s="21"/>
      <c r="J896" s="21"/>
      <c r="K896" s="21"/>
      <c r="L896" s="21"/>
      <c r="M896" s="94"/>
      <c r="N896" s="94"/>
      <c r="O896" s="94"/>
      <c r="P896" s="94"/>
      <c r="Q896" s="12"/>
      <c r="R896" s="12"/>
    </row>
    <row r="897" spans="3:18" x14ac:dyDescent="0.3">
      <c r="C897" s="12"/>
      <c r="D897" s="12"/>
      <c r="E897" s="94"/>
      <c r="F897" s="94"/>
      <c r="G897" s="21"/>
      <c r="H897" s="21"/>
      <c r="I897" s="21"/>
      <c r="J897" s="21"/>
      <c r="K897" s="21"/>
      <c r="L897" s="21"/>
      <c r="M897" s="94"/>
      <c r="N897" s="94"/>
      <c r="O897" s="94"/>
      <c r="P897" s="94"/>
      <c r="Q897" s="12"/>
      <c r="R897" s="12"/>
    </row>
    <row r="898" spans="3:18" x14ac:dyDescent="0.3">
      <c r="C898" s="12"/>
      <c r="D898" s="12"/>
      <c r="E898" s="94"/>
      <c r="F898" s="94"/>
      <c r="G898" s="21"/>
      <c r="H898" s="21"/>
      <c r="I898" s="21"/>
      <c r="J898" s="21"/>
      <c r="K898" s="21"/>
      <c r="L898" s="21"/>
      <c r="M898" s="94"/>
      <c r="N898" s="94"/>
      <c r="O898" s="94"/>
      <c r="P898" s="94"/>
      <c r="Q898" s="12"/>
      <c r="R898" s="12"/>
    </row>
    <row r="899" spans="3:18" x14ac:dyDescent="0.3">
      <c r="C899" s="12"/>
      <c r="D899" s="12"/>
      <c r="E899" s="94"/>
      <c r="F899" s="94"/>
      <c r="G899" s="21"/>
      <c r="H899" s="21"/>
      <c r="I899" s="21"/>
      <c r="J899" s="21"/>
      <c r="K899" s="21"/>
      <c r="L899" s="21"/>
      <c r="M899" s="94"/>
      <c r="N899" s="94"/>
      <c r="O899" s="94"/>
      <c r="P899" s="94"/>
      <c r="Q899" s="12"/>
      <c r="R899" s="12"/>
    </row>
    <row r="900" spans="3:18" x14ac:dyDescent="0.3">
      <c r="C900" s="12"/>
      <c r="D900" s="12"/>
      <c r="E900" s="94"/>
      <c r="F900" s="94"/>
      <c r="G900" s="21"/>
      <c r="H900" s="21"/>
      <c r="I900" s="21"/>
      <c r="J900" s="21"/>
      <c r="K900" s="21"/>
      <c r="L900" s="21"/>
      <c r="M900" s="94"/>
      <c r="N900" s="94"/>
      <c r="O900" s="94"/>
      <c r="P900" s="94"/>
      <c r="Q900" s="12"/>
      <c r="R900" s="12"/>
    </row>
    <row r="901" spans="3:18" x14ac:dyDescent="0.3">
      <c r="C901" s="12"/>
      <c r="D901" s="12"/>
      <c r="E901" s="94"/>
      <c r="F901" s="94"/>
      <c r="G901" s="21"/>
      <c r="H901" s="21"/>
      <c r="I901" s="21"/>
      <c r="J901" s="21"/>
      <c r="K901" s="21"/>
      <c r="L901" s="21"/>
      <c r="M901" s="94"/>
      <c r="N901" s="94"/>
      <c r="O901" s="94"/>
      <c r="P901" s="94"/>
      <c r="Q901" s="12"/>
      <c r="R901" s="12"/>
    </row>
    <row r="902" spans="3:18" x14ac:dyDescent="0.3">
      <c r="C902" s="12"/>
      <c r="D902" s="12"/>
      <c r="E902" s="94"/>
      <c r="F902" s="94"/>
      <c r="G902" s="21"/>
      <c r="H902" s="21"/>
      <c r="I902" s="21"/>
      <c r="J902" s="21"/>
      <c r="K902" s="21"/>
      <c r="L902" s="21"/>
      <c r="M902" s="94"/>
      <c r="N902" s="94"/>
      <c r="O902" s="94"/>
      <c r="P902" s="94"/>
      <c r="Q902" s="12"/>
      <c r="R902" s="12"/>
    </row>
    <row r="903" spans="3:18" x14ac:dyDescent="0.3">
      <c r="C903" s="12"/>
      <c r="D903" s="12"/>
      <c r="E903" s="94"/>
      <c r="F903" s="94"/>
      <c r="G903" s="21"/>
      <c r="H903" s="21"/>
      <c r="I903" s="21"/>
      <c r="J903" s="21"/>
      <c r="K903" s="21"/>
      <c r="L903" s="21"/>
      <c r="M903" s="94"/>
      <c r="N903" s="94"/>
      <c r="O903" s="94"/>
      <c r="P903" s="94"/>
      <c r="Q903" s="12"/>
      <c r="R903" s="12"/>
    </row>
    <row r="904" spans="3:18" x14ac:dyDescent="0.3">
      <c r="C904" s="12"/>
      <c r="D904" s="12"/>
      <c r="E904" s="94"/>
      <c r="F904" s="94"/>
      <c r="G904" s="21"/>
      <c r="H904" s="21"/>
      <c r="I904" s="21"/>
      <c r="J904" s="21"/>
      <c r="K904" s="21"/>
      <c r="L904" s="21"/>
      <c r="M904" s="94"/>
      <c r="N904" s="94"/>
      <c r="O904" s="94"/>
      <c r="P904" s="94"/>
      <c r="Q904" s="12"/>
      <c r="R904" s="12"/>
    </row>
    <row r="905" spans="3:18" x14ac:dyDescent="0.3">
      <c r="C905" s="12"/>
      <c r="D905" s="12"/>
      <c r="E905" s="94"/>
      <c r="F905" s="94"/>
      <c r="G905" s="21"/>
      <c r="H905" s="21"/>
      <c r="I905" s="21"/>
      <c r="J905" s="21"/>
      <c r="K905" s="21"/>
      <c r="L905" s="21"/>
      <c r="M905" s="94"/>
      <c r="N905" s="94"/>
      <c r="O905" s="94"/>
      <c r="P905" s="94"/>
      <c r="Q905" s="12"/>
      <c r="R905" s="12"/>
    </row>
    <row r="906" spans="3:18" x14ac:dyDescent="0.3">
      <c r="C906" s="12"/>
      <c r="D906" s="12"/>
      <c r="E906" s="94"/>
      <c r="F906" s="94"/>
      <c r="G906" s="21"/>
      <c r="H906" s="21"/>
      <c r="I906" s="21"/>
      <c r="J906" s="21"/>
      <c r="K906" s="21"/>
      <c r="L906" s="21"/>
      <c r="M906" s="94"/>
      <c r="N906" s="94"/>
      <c r="O906" s="94"/>
      <c r="P906" s="94"/>
      <c r="Q906" s="12"/>
      <c r="R906" s="12"/>
    </row>
    <row r="907" spans="3:18" x14ac:dyDescent="0.3">
      <c r="C907" s="12"/>
      <c r="D907" s="12"/>
      <c r="E907" s="94"/>
      <c r="F907" s="94"/>
      <c r="G907" s="21"/>
      <c r="H907" s="21"/>
      <c r="I907" s="21"/>
      <c r="J907" s="21"/>
      <c r="K907" s="21"/>
      <c r="L907" s="21"/>
      <c r="M907" s="94"/>
      <c r="N907" s="94"/>
      <c r="O907" s="94"/>
      <c r="P907" s="94"/>
      <c r="Q907" s="12"/>
      <c r="R907" s="12"/>
    </row>
    <row r="908" spans="3:18" x14ac:dyDescent="0.3">
      <c r="C908" s="12"/>
      <c r="D908" s="12"/>
      <c r="E908" s="94"/>
      <c r="F908" s="94"/>
      <c r="G908" s="21"/>
      <c r="H908" s="21"/>
      <c r="I908" s="21"/>
      <c r="J908" s="21"/>
      <c r="K908" s="21"/>
      <c r="L908" s="21"/>
      <c r="M908" s="94"/>
      <c r="N908" s="94"/>
      <c r="O908" s="94"/>
      <c r="P908" s="94"/>
      <c r="Q908" s="12"/>
      <c r="R908" s="12"/>
    </row>
    <row r="909" spans="3:18" x14ac:dyDescent="0.3">
      <c r="C909" s="12"/>
      <c r="D909" s="12"/>
      <c r="E909" s="94"/>
      <c r="F909" s="94"/>
      <c r="G909" s="21"/>
      <c r="H909" s="21"/>
      <c r="I909" s="21"/>
      <c r="J909" s="21"/>
      <c r="K909" s="21"/>
      <c r="L909" s="21"/>
      <c r="M909" s="94"/>
      <c r="N909" s="94"/>
      <c r="O909" s="94"/>
      <c r="P909" s="94"/>
      <c r="Q909" s="12"/>
      <c r="R909" s="12"/>
    </row>
    <row r="910" spans="3:18" x14ac:dyDescent="0.3">
      <c r="C910" s="12"/>
      <c r="D910" s="12"/>
      <c r="E910" s="94"/>
      <c r="F910" s="94"/>
      <c r="G910" s="21"/>
      <c r="H910" s="21"/>
      <c r="I910" s="21"/>
      <c r="J910" s="21"/>
      <c r="K910" s="21"/>
      <c r="L910" s="21"/>
      <c r="M910" s="94"/>
      <c r="N910" s="94"/>
      <c r="O910" s="94"/>
      <c r="P910" s="94"/>
      <c r="Q910" s="12"/>
      <c r="R910" s="12"/>
    </row>
    <row r="911" spans="3:18" x14ac:dyDescent="0.3">
      <c r="C911" s="12"/>
      <c r="D911" s="12"/>
      <c r="E911" s="94"/>
      <c r="F911" s="94"/>
      <c r="G911" s="21"/>
      <c r="H911" s="21"/>
      <c r="I911" s="21"/>
      <c r="J911" s="21"/>
      <c r="K911" s="21"/>
      <c r="L911" s="21"/>
      <c r="M911" s="94"/>
      <c r="N911" s="94"/>
      <c r="O911" s="94"/>
      <c r="P911" s="94"/>
      <c r="Q911" s="12"/>
      <c r="R911" s="12"/>
    </row>
    <row r="912" spans="3:18" x14ac:dyDescent="0.3">
      <c r="C912" s="12"/>
      <c r="D912" s="12"/>
      <c r="E912" s="94"/>
      <c r="F912" s="94"/>
      <c r="G912" s="21"/>
      <c r="H912" s="21"/>
      <c r="I912" s="21"/>
      <c r="J912" s="21"/>
      <c r="K912" s="21"/>
      <c r="L912" s="21"/>
      <c r="M912" s="94"/>
      <c r="N912" s="94"/>
      <c r="O912" s="94"/>
      <c r="P912" s="94"/>
      <c r="Q912" s="12"/>
      <c r="R912" s="12"/>
    </row>
    <row r="913" spans="3:18" x14ac:dyDescent="0.3">
      <c r="C913" s="12"/>
      <c r="D913" s="12"/>
      <c r="E913" s="94"/>
      <c r="F913" s="94"/>
      <c r="G913" s="21"/>
      <c r="H913" s="21"/>
      <c r="I913" s="21"/>
      <c r="J913" s="21"/>
      <c r="K913" s="21"/>
      <c r="L913" s="21"/>
      <c r="M913" s="94"/>
      <c r="N913" s="94"/>
      <c r="O913" s="94"/>
      <c r="P913" s="94"/>
      <c r="Q913" s="12"/>
      <c r="R913" s="12"/>
    </row>
    <row r="914" spans="3:18" x14ac:dyDescent="0.3">
      <c r="C914" s="12"/>
      <c r="D914" s="12"/>
      <c r="E914" s="94"/>
      <c r="F914" s="94"/>
      <c r="G914" s="21"/>
      <c r="H914" s="21"/>
      <c r="I914" s="21"/>
      <c r="J914" s="21"/>
      <c r="K914" s="21"/>
      <c r="L914" s="21"/>
      <c r="M914" s="94"/>
      <c r="N914" s="94"/>
      <c r="O914" s="94"/>
      <c r="P914" s="94"/>
      <c r="Q914" s="12"/>
      <c r="R914" s="12"/>
    </row>
    <row r="915" spans="3:18" x14ac:dyDescent="0.3">
      <c r="C915" s="12"/>
      <c r="D915" s="12"/>
      <c r="E915" s="94"/>
      <c r="F915" s="94"/>
      <c r="G915" s="21"/>
      <c r="H915" s="21"/>
      <c r="I915" s="21"/>
      <c r="J915" s="21"/>
      <c r="K915" s="21"/>
      <c r="L915" s="21"/>
      <c r="M915" s="94"/>
      <c r="N915" s="94"/>
      <c r="O915" s="94"/>
      <c r="P915" s="94"/>
      <c r="Q915" s="12"/>
      <c r="R915" s="12"/>
    </row>
    <row r="916" spans="3:18" x14ac:dyDescent="0.3">
      <c r="C916" s="12"/>
      <c r="D916" s="12"/>
      <c r="E916" s="94"/>
      <c r="F916" s="94"/>
      <c r="G916" s="21"/>
      <c r="H916" s="21"/>
      <c r="I916" s="21"/>
      <c r="J916" s="21"/>
      <c r="K916" s="21"/>
      <c r="L916" s="21"/>
      <c r="M916" s="94"/>
      <c r="N916" s="94"/>
      <c r="O916" s="94"/>
      <c r="P916" s="94"/>
      <c r="Q916" s="12"/>
      <c r="R916" s="12"/>
    </row>
    <row r="917" spans="3:18" x14ac:dyDescent="0.3">
      <c r="C917" s="12"/>
      <c r="D917" s="12"/>
      <c r="E917" s="94"/>
      <c r="F917" s="94"/>
      <c r="G917" s="21"/>
      <c r="H917" s="21"/>
      <c r="I917" s="21"/>
      <c r="J917" s="21"/>
      <c r="K917" s="21"/>
      <c r="L917" s="21"/>
      <c r="M917" s="94"/>
      <c r="N917" s="94"/>
      <c r="O917" s="94"/>
      <c r="P917" s="94"/>
      <c r="Q917" s="12"/>
      <c r="R917" s="12"/>
    </row>
    <row r="918" spans="3:18" x14ac:dyDescent="0.3">
      <c r="C918" s="12"/>
      <c r="D918" s="12"/>
      <c r="E918" s="94"/>
      <c r="F918" s="94"/>
      <c r="G918" s="21"/>
      <c r="H918" s="21"/>
      <c r="I918" s="21"/>
      <c r="J918" s="21"/>
      <c r="K918" s="21"/>
      <c r="L918" s="21"/>
      <c r="M918" s="94"/>
      <c r="N918" s="94"/>
      <c r="O918" s="94"/>
      <c r="P918" s="94"/>
      <c r="Q918" s="12"/>
      <c r="R918" s="12"/>
    </row>
    <row r="919" spans="3:18" x14ac:dyDescent="0.3">
      <c r="C919" s="12"/>
      <c r="D919" s="12"/>
      <c r="E919" s="94"/>
      <c r="F919" s="94"/>
      <c r="G919" s="21"/>
      <c r="H919" s="21"/>
      <c r="I919" s="21"/>
      <c r="J919" s="21"/>
      <c r="K919" s="21"/>
      <c r="L919" s="21"/>
      <c r="M919" s="94"/>
      <c r="N919" s="94"/>
      <c r="O919" s="94"/>
      <c r="P919" s="94"/>
      <c r="Q919" s="12"/>
      <c r="R919" s="12"/>
    </row>
    <row r="920" spans="3:18" x14ac:dyDescent="0.3">
      <c r="C920" s="12"/>
      <c r="D920" s="12"/>
      <c r="E920" s="94"/>
      <c r="F920" s="94"/>
      <c r="G920" s="21"/>
      <c r="H920" s="21"/>
      <c r="I920" s="21"/>
      <c r="J920" s="21"/>
      <c r="K920" s="21"/>
      <c r="L920" s="21"/>
      <c r="M920" s="94"/>
      <c r="N920" s="94"/>
      <c r="O920" s="94"/>
      <c r="P920" s="94"/>
      <c r="Q920" s="12"/>
      <c r="R920" s="12"/>
    </row>
    <row r="921" spans="3:18" x14ac:dyDescent="0.3">
      <c r="C921" s="12"/>
      <c r="D921" s="12"/>
      <c r="E921" s="94"/>
      <c r="F921" s="94"/>
      <c r="G921" s="21"/>
      <c r="H921" s="21"/>
      <c r="I921" s="21"/>
      <c r="J921" s="21"/>
      <c r="K921" s="21"/>
      <c r="L921" s="21"/>
      <c r="M921" s="94"/>
      <c r="N921" s="94"/>
      <c r="O921" s="94"/>
      <c r="P921" s="94"/>
      <c r="Q921" s="12"/>
      <c r="R921" s="12"/>
    </row>
    <row r="922" spans="3:18" x14ac:dyDescent="0.3">
      <c r="C922" s="12"/>
      <c r="D922" s="12"/>
      <c r="E922" s="94"/>
      <c r="F922" s="94"/>
      <c r="G922" s="21"/>
      <c r="H922" s="21"/>
      <c r="I922" s="21"/>
      <c r="J922" s="21"/>
      <c r="K922" s="21"/>
      <c r="L922" s="21"/>
      <c r="M922" s="94"/>
      <c r="N922" s="94"/>
      <c r="O922" s="94"/>
      <c r="P922" s="94"/>
      <c r="Q922" s="12"/>
      <c r="R922" s="12"/>
    </row>
    <row r="923" spans="3:18" x14ac:dyDescent="0.3">
      <c r="C923" s="12"/>
      <c r="D923" s="12"/>
      <c r="E923" s="94"/>
      <c r="F923" s="94"/>
      <c r="G923" s="21"/>
      <c r="H923" s="21"/>
      <c r="I923" s="21"/>
      <c r="J923" s="21"/>
      <c r="K923" s="21"/>
      <c r="L923" s="21"/>
      <c r="M923" s="94"/>
      <c r="N923" s="94"/>
      <c r="O923" s="94"/>
      <c r="P923" s="94"/>
      <c r="Q923" s="12"/>
      <c r="R923" s="12"/>
    </row>
    <row r="924" spans="3:18" x14ac:dyDescent="0.3">
      <c r="C924" s="12"/>
      <c r="D924" s="12"/>
      <c r="E924" s="94"/>
      <c r="F924" s="94"/>
      <c r="G924" s="21"/>
      <c r="H924" s="21"/>
      <c r="I924" s="21"/>
      <c r="J924" s="21"/>
      <c r="K924" s="21"/>
      <c r="L924" s="21"/>
      <c r="M924" s="94"/>
      <c r="N924" s="94"/>
      <c r="O924" s="94"/>
      <c r="P924" s="94"/>
      <c r="Q924" s="12"/>
      <c r="R924" s="12"/>
    </row>
    <row r="925" spans="3:18" x14ac:dyDescent="0.3">
      <c r="C925" s="12"/>
      <c r="D925" s="12"/>
      <c r="E925" s="94"/>
      <c r="F925" s="94"/>
      <c r="G925" s="21"/>
      <c r="H925" s="21"/>
      <c r="I925" s="21"/>
      <c r="J925" s="21"/>
      <c r="K925" s="21"/>
      <c r="L925" s="21"/>
      <c r="M925" s="94"/>
      <c r="N925" s="94"/>
      <c r="O925" s="94"/>
      <c r="P925" s="94"/>
      <c r="Q925" s="12"/>
      <c r="R925" s="12"/>
    </row>
    <row r="926" spans="3:18" x14ac:dyDescent="0.3">
      <c r="C926" s="12"/>
      <c r="D926" s="12"/>
      <c r="E926" s="94"/>
      <c r="F926" s="94"/>
      <c r="G926" s="21"/>
      <c r="H926" s="21"/>
      <c r="I926" s="21"/>
      <c r="J926" s="21"/>
      <c r="K926" s="21"/>
      <c r="L926" s="21"/>
      <c r="M926" s="94"/>
      <c r="N926" s="94"/>
      <c r="O926" s="94"/>
      <c r="P926" s="94"/>
      <c r="Q926" s="12"/>
      <c r="R926" s="12"/>
    </row>
    <row r="927" spans="3:18" x14ac:dyDescent="0.3">
      <c r="C927" s="12"/>
      <c r="D927" s="12"/>
      <c r="E927" s="94"/>
      <c r="F927" s="94"/>
      <c r="G927" s="21"/>
      <c r="H927" s="21"/>
      <c r="I927" s="21"/>
      <c r="J927" s="21"/>
      <c r="K927" s="21"/>
      <c r="L927" s="21"/>
      <c r="M927" s="94"/>
      <c r="N927" s="94"/>
      <c r="O927" s="94"/>
      <c r="P927" s="94"/>
      <c r="Q927" s="12"/>
      <c r="R927" s="12"/>
    </row>
    <row r="928" spans="3:18" x14ac:dyDescent="0.3">
      <c r="C928" s="12"/>
      <c r="D928" s="12"/>
      <c r="E928" s="94"/>
      <c r="F928" s="94"/>
      <c r="G928" s="21"/>
      <c r="H928" s="21"/>
      <c r="I928" s="21"/>
      <c r="J928" s="21"/>
      <c r="K928" s="21"/>
      <c r="L928" s="21"/>
      <c r="M928" s="94"/>
      <c r="N928" s="94"/>
      <c r="O928" s="94"/>
      <c r="P928" s="94"/>
      <c r="Q928" s="12"/>
      <c r="R928" s="12"/>
    </row>
    <row r="929" spans="3:18" x14ac:dyDescent="0.3">
      <c r="C929" s="12"/>
      <c r="D929" s="12"/>
      <c r="E929" s="94"/>
      <c r="F929" s="94"/>
      <c r="G929" s="21"/>
      <c r="H929" s="21"/>
      <c r="I929" s="21"/>
      <c r="J929" s="21"/>
      <c r="K929" s="21"/>
      <c r="L929" s="21"/>
      <c r="M929" s="94"/>
      <c r="N929" s="94"/>
      <c r="O929" s="94"/>
      <c r="P929" s="94"/>
      <c r="Q929" s="12"/>
      <c r="R929" s="12"/>
    </row>
    <row r="930" spans="3:18" x14ac:dyDescent="0.3">
      <c r="C930" s="12"/>
      <c r="D930" s="12"/>
      <c r="E930" s="94"/>
      <c r="F930" s="94"/>
      <c r="G930" s="21"/>
      <c r="H930" s="21"/>
      <c r="I930" s="21"/>
      <c r="J930" s="21"/>
      <c r="K930" s="21"/>
      <c r="L930" s="21"/>
      <c r="M930" s="94"/>
      <c r="N930" s="94"/>
      <c r="O930" s="94"/>
      <c r="P930" s="94"/>
      <c r="Q930" s="12"/>
      <c r="R930" s="12"/>
    </row>
    <row r="931" spans="3:18" x14ac:dyDescent="0.3">
      <c r="C931" s="12"/>
      <c r="D931" s="12"/>
      <c r="E931" s="94"/>
      <c r="F931" s="94"/>
      <c r="G931" s="21"/>
      <c r="H931" s="21"/>
      <c r="I931" s="21"/>
      <c r="J931" s="21"/>
      <c r="K931" s="21"/>
      <c r="L931" s="21"/>
      <c r="M931" s="94"/>
      <c r="N931" s="94"/>
      <c r="O931" s="94"/>
      <c r="P931" s="94"/>
      <c r="Q931" s="12"/>
      <c r="R931" s="12"/>
    </row>
    <row r="932" spans="3:18" x14ac:dyDescent="0.3">
      <c r="C932" s="12"/>
      <c r="D932" s="12"/>
      <c r="E932" s="94"/>
      <c r="F932" s="94"/>
      <c r="G932" s="21"/>
      <c r="H932" s="21"/>
      <c r="I932" s="21"/>
      <c r="J932" s="21"/>
      <c r="K932" s="21"/>
      <c r="L932" s="21"/>
      <c r="M932" s="94"/>
      <c r="N932" s="94"/>
      <c r="O932" s="94"/>
      <c r="P932" s="94"/>
      <c r="Q932" s="12"/>
      <c r="R932" s="12"/>
    </row>
    <row r="933" spans="3:18" x14ac:dyDescent="0.3">
      <c r="C933" s="12"/>
      <c r="D933" s="12"/>
      <c r="E933" s="94"/>
      <c r="F933" s="94"/>
      <c r="G933" s="21"/>
      <c r="H933" s="21"/>
      <c r="I933" s="21"/>
      <c r="J933" s="21"/>
      <c r="K933" s="21"/>
      <c r="L933" s="21"/>
      <c r="M933" s="94"/>
      <c r="N933" s="94"/>
      <c r="O933" s="94"/>
      <c r="P933" s="94"/>
      <c r="Q933" s="12"/>
      <c r="R933" s="12"/>
    </row>
    <row r="934" spans="3:18" x14ac:dyDescent="0.3">
      <c r="C934" s="12"/>
      <c r="D934" s="12"/>
      <c r="E934" s="94"/>
      <c r="F934" s="94"/>
      <c r="G934" s="21"/>
      <c r="H934" s="21"/>
      <c r="I934" s="21"/>
      <c r="J934" s="21"/>
      <c r="K934" s="21"/>
      <c r="L934" s="21"/>
      <c r="M934" s="94"/>
      <c r="N934" s="94"/>
      <c r="O934" s="94"/>
      <c r="P934" s="94"/>
      <c r="Q934" s="12"/>
      <c r="R934" s="12"/>
    </row>
    <row r="935" spans="3:18" x14ac:dyDescent="0.3">
      <c r="C935" s="12"/>
      <c r="D935" s="12"/>
      <c r="E935" s="94"/>
      <c r="F935" s="94"/>
      <c r="G935" s="21"/>
      <c r="H935" s="21"/>
      <c r="I935" s="21"/>
      <c r="J935" s="21"/>
      <c r="K935" s="21"/>
      <c r="L935" s="21"/>
      <c r="M935" s="94"/>
      <c r="N935" s="94"/>
      <c r="O935" s="94"/>
      <c r="P935" s="94"/>
      <c r="Q935" s="12"/>
      <c r="R935" s="12"/>
    </row>
    <row r="936" spans="3:18" x14ac:dyDescent="0.3">
      <c r="C936" s="12"/>
      <c r="D936" s="12"/>
      <c r="E936" s="94"/>
      <c r="F936" s="94"/>
      <c r="G936" s="21"/>
      <c r="H936" s="21"/>
      <c r="I936" s="21"/>
      <c r="J936" s="21"/>
      <c r="K936" s="21"/>
      <c r="L936" s="21"/>
      <c r="M936" s="94"/>
      <c r="N936" s="94"/>
      <c r="O936" s="94"/>
      <c r="P936" s="94"/>
      <c r="Q936" s="12"/>
      <c r="R936" s="12"/>
    </row>
    <row r="937" spans="3:18" x14ac:dyDescent="0.3">
      <c r="C937" s="12"/>
      <c r="D937" s="12"/>
      <c r="E937" s="94"/>
      <c r="F937" s="94"/>
      <c r="G937" s="21"/>
      <c r="H937" s="21"/>
      <c r="I937" s="21"/>
      <c r="J937" s="21"/>
      <c r="K937" s="21"/>
      <c r="L937" s="21"/>
      <c r="M937" s="94"/>
      <c r="N937" s="94"/>
      <c r="O937" s="94"/>
      <c r="P937" s="94"/>
      <c r="Q937" s="12"/>
      <c r="R937" s="12"/>
    </row>
    <row r="938" spans="3:18" x14ac:dyDescent="0.3">
      <c r="C938" s="12"/>
      <c r="D938" s="12"/>
      <c r="E938" s="94"/>
      <c r="F938" s="94"/>
      <c r="G938" s="21"/>
      <c r="H938" s="21"/>
      <c r="I938" s="21"/>
      <c r="J938" s="21"/>
      <c r="K938" s="21"/>
      <c r="L938" s="21"/>
      <c r="M938" s="94"/>
      <c r="N938" s="94"/>
      <c r="O938" s="94"/>
      <c r="P938" s="94"/>
      <c r="Q938" s="12"/>
      <c r="R938" s="12"/>
    </row>
    <row r="939" spans="3:18" x14ac:dyDescent="0.3">
      <c r="C939" s="12"/>
      <c r="D939" s="12"/>
      <c r="E939" s="94"/>
      <c r="F939" s="94"/>
      <c r="G939" s="21"/>
      <c r="H939" s="21"/>
      <c r="I939" s="21"/>
      <c r="J939" s="21"/>
      <c r="K939" s="21"/>
      <c r="L939" s="21"/>
      <c r="M939" s="94"/>
      <c r="N939" s="94"/>
      <c r="O939" s="94"/>
      <c r="P939" s="94"/>
      <c r="Q939" s="12"/>
      <c r="R939" s="12"/>
    </row>
    <row r="940" spans="3:18" x14ac:dyDescent="0.3">
      <c r="C940" s="12"/>
      <c r="D940" s="12"/>
      <c r="E940" s="94"/>
      <c r="F940" s="94"/>
      <c r="G940" s="21"/>
      <c r="H940" s="21"/>
      <c r="I940" s="21"/>
      <c r="J940" s="21"/>
      <c r="K940" s="21"/>
      <c r="L940" s="21"/>
      <c r="M940" s="94"/>
      <c r="N940" s="94"/>
      <c r="O940" s="94"/>
      <c r="P940" s="94"/>
      <c r="Q940" s="12"/>
      <c r="R940" s="12"/>
    </row>
    <row r="941" spans="3:18" x14ac:dyDescent="0.3">
      <c r="C941" s="12"/>
      <c r="D941" s="12"/>
      <c r="E941" s="94"/>
      <c r="F941" s="94"/>
      <c r="G941" s="21"/>
      <c r="H941" s="21"/>
      <c r="I941" s="21"/>
      <c r="J941" s="21"/>
      <c r="K941" s="21"/>
      <c r="L941" s="21"/>
      <c r="M941" s="94"/>
      <c r="N941" s="94"/>
      <c r="O941" s="94"/>
      <c r="P941" s="94"/>
      <c r="Q941" s="12"/>
      <c r="R941" s="12"/>
    </row>
    <row r="942" spans="3:18" x14ac:dyDescent="0.3">
      <c r="C942" s="12"/>
      <c r="D942" s="12"/>
      <c r="E942" s="94"/>
      <c r="F942" s="94"/>
      <c r="G942" s="21"/>
      <c r="H942" s="21"/>
      <c r="I942" s="21"/>
      <c r="J942" s="21"/>
      <c r="K942" s="21"/>
      <c r="L942" s="21"/>
      <c r="M942" s="94"/>
      <c r="N942" s="94"/>
      <c r="O942" s="94"/>
      <c r="P942" s="94"/>
      <c r="Q942" s="12"/>
      <c r="R942" s="12"/>
    </row>
    <row r="943" spans="3:18" x14ac:dyDescent="0.3">
      <c r="C943" s="12"/>
      <c r="D943" s="12"/>
      <c r="E943" s="94"/>
      <c r="F943" s="94"/>
      <c r="G943" s="21"/>
      <c r="H943" s="21"/>
      <c r="I943" s="21"/>
      <c r="J943" s="21"/>
      <c r="K943" s="21"/>
      <c r="L943" s="21"/>
      <c r="M943" s="94"/>
      <c r="N943" s="94"/>
      <c r="O943" s="94"/>
      <c r="P943" s="94"/>
      <c r="Q943" s="12"/>
      <c r="R943" s="12"/>
    </row>
    <row r="944" spans="3:18" x14ac:dyDescent="0.3">
      <c r="C944" s="12"/>
      <c r="D944" s="12"/>
      <c r="E944" s="94"/>
      <c r="F944" s="94"/>
      <c r="G944" s="21"/>
      <c r="H944" s="21"/>
      <c r="I944" s="21"/>
      <c r="J944" s="21"/>
      <c r="K944" s="21"/>
      <c r="L944" s="21"/>
      <c r="M944" s="94"/>
      <c r="N944" s="94"/>
      <c r="O944" s="94"/>
      <c r="P944" s="94"/>
      <c r="Q944" s="12"/>
      <c r="R944" s="12"/>
    </row>
    <row r="945" spans="3:18" x14ac:dyDescent="0.3">
      <c r="C945" s="12"/>
      <c r="D945" s="12"/>
      <c r="E945" s="94"/>
      <c r="F945" s="94"/>
      <c r="G945" s="21"/>
      <c r="H945" s="21"/>
      <c r="I945" s="21"/>
      <c r="J945" s="21"/>
      <c r="K945" s="21"/>
      <c r="L945" s="21"/>
      <c r="M945" s="94"/>
      <c r="N945" s="94"/>
      <c r="O945" s="94"/>
      <c r="P945" s="94"/>
      <c r="Q945" s="12"/>
      <c r="R945" s="12"/>
    </row>
    <row r="946" spans="3:18" x14ac:dyDescent="0.3">
      <c r="C946" s="12"/>
      <c r="D946" s="12"/>
      <c r="E946" s="94"/>
      <c r="F946" s="94"/>
      <c r="G946" s="21"/>
      <c r="H946" s="21"/>
      <c r="I946" s="21"/>
      <c r="J946" s="21"/>
      <c r="K946" s="21"/>
      <c r="L946" s="21"/>
      <c r="M946" s="94"/>
      <c r="N946" s="94"/>
      <c r="O946" s="94"/>
      <c r="P946" s="94"/>
      <c r="Q946" s="12"/>
      <c r="R946" s="12"/>
    </row>
    <row r="947" spans="3:18" x14ac:dyDescent="0.3">
      <c r="C947" s="12"/>
      <c r="D947" s="12"/>
      <c r="E947" s="94"/>
      <c r="F947" s="94"/>
      <c r="G947" s="21"/>
      <c r="H947" s="21"/>
      <c r="I947" s="21"/>
      <c r="J947" s="21"/>
      <c r="K947" s="21"/>
      <c r="L947" s="21"/>
      <c r="M947" s="94"/>
      <c r="N947" s="94"/>
      <c r="O947" s="94"/>
      <c r="P947" s="94"/>
      <c r="Q947" s="12"/>
      <c r="R947" s="12"/>
    </row>
    <row r="948" spans="3:18" x14ac:dyDescent="0.3">
      <c r="C948" s="12"/>
      <c r="D948" s="12"/>
      <c r="E948" s="94"/>
      <c r="F948" s="94"/>
      <c r="G948" s="21"/>
      <c r="H948" s="21"/>
      <c r="I948" s="21"/>
      <c r="J948" s="21"/>
      <c r="K948" s="21"/>
      <c r="L948" s="21"/>
      <c r="M948" s="94"/>
      <c r="N948" s="94"/>
      <c r="O948" s="94"/>
      <c r="P948" s="94"/>
      <c r="Q948" s="12"/>
      <c r="R948" s="12"/>
    </row>
    <row r="949" spans="3:18" x14ac:dyDescent="0.3">
      <c r="C949" s="12"/>
      <c r="D949" s="12"/>
      <c r="E949" s="94"/>
      <c r="F949" s="94"/>
      <c r="G949" s="21"/>
      <c r="H949" s="21"/>
      <c r="I949" s="21"/>
      <c r="J949" s="21"/>
      <c r="K949" s="21"/>
      <c r="L949" s="21"/>
      <c r="M949" s="94"/>
      <c r="N949" s="94"/>
      <c r="O949" s="94"/>
      <c r="P949" s="94"/>
      <c r="Q949" s="12"/>
      <c r="R949" s="12"/>
    </row>
    <row r="950" spans="3:18" x14ac:dyDescent="0.3">
      <c r="C950" s="12"/>
      <c r="D950" s="12"/>
      <c r="E950" s="94"/>
      <c r="F950" s="94"/>
      <c r="G950" s="21"/>
      <c r="H950" s="21"/>
      <c r="I950" s="21"/>
      <c r="J950" s="21"/>
      <c r="K950" s="21"/>
      <c r="L950" s="21"/>
      <c r="M950" s="94"/>
      <c r="N950" s="94"/>
      <c r="O950" s="94"/>
      <c r="P950" s="94"/>
      <c r="Q950" s="12"/>
      <c r="R950" s="12"/>
    </row>
    <row r="951" spans="3:18" x14ac:dyDescent="0.3">
      <c r="C951" s="12"/>
      <c r="D951" s="12"/>
      <c r="E951" s="94"/>
      <c r="F951" s="94"/>
      <c r="G951" s="21"/>
      <c r="H951" s="21"/>
      <c r="I951" s="21"/>
      <c r="J951" s="21"/>
      <c r="K951" s="21"/>
      <c r="L951" s="21"/>
      <c r="M951" s="94"/>
      <c r="N951" s="94"/>
      <c r="O951" s="94"/>
      <c r="P951" s="94"/>
      <c r="Q951" s="12"/>
      <c r="R951" s="12"/>
    </row>
    <row r="952" spans="3:18" x14ac:dyDescent="0.3">
      <c r="C952" s="12"/>
      <c r="D952" s="12"/>
      <c r="E952" s="94"/>
      <c r="F952" s="94"/>
      <c r="G952" s="21"/>
      <c r="H952" s="21"/>
      <c r="I952" s="21"/>
      <c r="J952" s="21"/>
      <c r="K952" s="21"/>
      <c r="L952" s="21"/>
      <c r="M952" s="94"/>
      <c r="N952" s="94"/>
      <c r="O952" s="94"/>
      <c r="P952" s="94"/>
      <c r="Q952" s="12"/>
      <c r="R952" s="12"/>
    </row>
    <row r="953" spans="3:18" x14ac:dyDescent="0.3">
      <c r="C953" s="12"/>
      <c r="D953" s="12"/>
      <c r="E953" s="94"/>
      <c r="F953" s="94"/>
      <c r="G953" s="21"/>
      <c r="H953" s="21"/>
      <c r="I953" s="21"/>
      <c r="J953" s="21"/>
      <c r="K953" s="21"/>
      <c r="L953" s="21"/>
      <c r="M953" s="94"/>
      <c r="N953" s="94"/>
      <c r="O953" s="94"/>
      <c r="P953" s="94"/>
      <c r="Q953" s="12"/>
      <c r="R953" s="12"/>
    </row>
    <row r="954" spans="3:18" x14ac:dyDescent="0.3">
      <c r="C954" s="12"/>
      <c r="D954" s="12"/>
      <c r="E954" s="94"/>
      <c r="F954" s="94"/>
      <c r="G954" s="21"/>
      <c r="H954" s="21"/>
      <c r="I954" s="21"/>
      <c r="J954" s="21"/>
      <c r="K954" s="21"/>
      <c r="L954" s="21"/>
      <c r="M954" s="94"/>
      <c r="N954" s="94"/>
      <c r="O954" s="94"/>
      <c r="P954" s="94"/>
      <c r="Q954" s="12"/>
      <c r="R954" s="12"/>
    </row>
    <row r="955" spans="3:18" x14ac:dyDescent="0.3">
      <c r="C955" s="12"/>
      <c r="D955" s="12"/>
      <c r="E955" s="94"/>
      <c r="F955" s="94"/>
      <c r="G955" s="21"/>
      <c r="H955" s="21"/>
      <c r="I955" s="21"/>
      <c r="J955" s="21"/>
      <c r="K955" s="21"/>
      <c r="L955" s="21"/>
      <c r="M955" s="94"/>
      <c r="N955" s="94"/>
      <c r="O955" s="94"/>
      <c r="P955" s="94"/>
      <c r="Q955" s="12"/>
      <c r="R955" s="12"/>
    </row>
    <row r="956" spans="3:18" x14ac:dyDescent="0.3">
      <c r="C956" s="12"/>
      <c r="D956" s="12"/>
      <c r="E956" s="94"/>
      <c r="F956" s="94"/>
      <c r="G956" s="21"/>
      <c r="H956" s="21"/>
      <c r="I956" s="21"/>
      <c r="J956" s="21"/>
      <c r="K956" s="21"/>
      <c r="L956" s="21"/>
      <c r="M956" s="94"/>
      <c r="N956" s="94"/>
      <c r="O956" s="94"/>
      <c r="P956" s="94"/>
      <c r="Q956" s="12"/>
      <c r="R956" s="12"/>
    </row>
    <row r="957" spans="3:18" x14ac:dyDescent="0.3">
      <c r="C957" s="12"/>
      <c r="D957" s="12"/>
      <c r="E957" s="94"/>
      <c r="F957" s="94"/>
      <c r="G957" s="21"/>
      <c r="H957" s="21"/>
      <c r="I957" s="21"/>
      <c r="J957" s="21"/>
      <c r="K957" s="21"/>
      <c r="L957" s="21"/>
      <c r="M957" s="94"/>
      <c r="N957" s="94"/>
      <c r="O957" s="94"/>
      <c r="P957" s="94"/>
      <c r="Q957" s="12"/>
      <c r="R957" s="12"/>
    </row>
    <row r="958" spans="3:18" x14ac:dyDescent="0.3">
      <c r="C958" s="12"/>
      <c r="D958" s="12"/>
      <c r="E958" s="94"/>
      <c r="F958" s="94"/>
      <c r="G958" s="21"/>
      <c r="H958" s="21"/>
      <c r="I958" s="21"/>
      <c r="J958" s="21"/>
      <c r="K958" s="21"/>
      <c r="L958" s="21"/>
      <c r="M958" s="94"/>
      <c r="N958" s="94"/>
      <c r="O958" s="94"/>
      <c r="P958" s="94"/>
      <c r="Q958" s="12"/>
      <c r="R958" s="12"/>
    </row>
    <row r="959" spans="3:18" x14ac:dyDescent="0.3">
      <c r="C959" s="12"/>
      <c r="D959" s="12"/>
      <c r="E959" s="94"/>
      <c r="F959" s="94"/>
      <c r="G959" s="21"/>
      <c r="H959" s="21"/>
      <c r="I959" s="21"/>
      <c r="J959" s="21"/>
      <c r="K959" s="21"/>
      <c r="L959" s="21"/>
      <c r="M959" s="94"/>
      <c r="N959" s="94"/>
      <c r="O959" s="94"/>
      <c r="P959" s="94"/>
      <c r="Q959" s="12"/>
      <c r="R959" s="12"/>
    </row>
    <row r="960" spans="3:18" x14ac:dyDescent="0.3">
      <c r="C960" s="12"/>
      <c r="D960" s="12"/>
      <c r="E960" s="94"/>
      <c r="F960" s="94"/>
      <c r="G960" s="21"/>
      <c r="H960" s="21"/>
      <c r="I960" s="21"/>
      <c r="J960" s="21"/>
      <c r="K960" s="21"/>
      <c r="L960" s="21"/>
      <c r="M960" s="94"/>
      <c r="N960" s="94"/>
      <c r="O960" s="94"/>
      <c r="P960" s="94"/>
      <c r="Q960" s="12"/>
      <c r="R960" s="12"/>
    </row>
    <row r="961" spans="3:18" x14ac:dyDescent="0.3">
      <c r="C961" s="12"/>
      <c r="D961" s="12"/>
      <c r="E961" s="94"/>
      <c r="F961" s="94"/>
      <c r="G961" s="21"/>
      <c r="H961" s="21"/>
      <c r="I961" s="21"/>
      <c r="J961" s="21"/>
      <c r="K961" s="21"/>
      <c r="L961" s="21"/>
      <c r="M961" s="94"/>
      <c r="N961" s="94"/>
      <c r="O961" s="94"/>
      <c r="P961" s="94"/>
      <c r="Q961" s="12"/>
      <c r="R961" s="12"/>
    </row>
    <row r="962" spans="3:18" x14ac:dyDescent="0.3">
      <c r="C962" s="12"/>
      <c r="D962" s="12"/>
      <c r="E962" s="94"/>
      <c r="F962" s="94"/>
      <c r="G962" s="21"/>
      <c r="H962" s="21"/>
      <c r="I962" s="21"/>
      <c r="J962" s="21"/>
      <c r="K962" s="21"/>
      <c r="L962" s="21"/>
      <c r="M962" s="94"/>
      <c r="N962" s="94"/>
      <c r="O962" s="94"/>
      <c r="P962" s="94"/>
      <c r="Q962" s="12"/>
      <c r="R962" s="12"/>
    </row>
    <row r="963" spans="3:18" x14ac:dyDescent="0.3">
      <c r="C963" s="12"/>
      <c r="D963" s="12"/>
      <c r="E963" s="94"/>
      <c r="F963" s="94"/>
      <c r="G963" s="21"/>
      <c r="H963" s="21"/>
      <c r="I963" s="21"/>
      <c r="J963" s="21"/>
      <c r="K963" s="21"/>
      <c r="L963" s="21"/>
      <c r="M963" s="94"/>
      <c r="N963" s="94"/>
      <c r="O963" s="94"/>
      <c r="P963" s="94"/>
      <c r="Q963" s="12"/>
      <c r="R963" s="12"/>
    </row>
    <row r="964" spans="3:18" x14ac:dyDescent="0.3">
      <c r="C964" s="12"/>
      <c r="D964" s="12"/>
      <c r="E964" s="94"/>
      <c r="F964" s="94"/>
      <c r="G964" s="21"/>
      <c r="H964" s="21"/>
      <c r="I964" s="21"/>
      <c r="J964" s="21"/>
      <c r="K964" s="21"/>
      <c r="L964" s="21"/>
      <c r="M964" s="94"/>
      <c r="N964" s="94"/>
      <c r="O964" s="94"/>
      <c r="P964" s="94"/>
      <c r="Q964" s="12"/>
      <c r="R964" s="12"/>
    </row>
    <row r="965" spans="3:18" x14ac:dyDescent="0.3">
      <c r="C965" s="12"/>
      <c r="D965" s="12"/>
      <c r="E965" s="94"/>
      <c r="F965" s="94"/>
      <c r="G965" s="21"/>
      <c r="H965" s="21"/>
      <c r="I965" s="21"/>
      <c r="J965" s="21"/>
      <c r="K965" s="21"/>
      <c r="L965" s="21"/>
      <c r="M965" s="94"/>
      <c r="N965" s="94"/>
      <c r="O965" s="94"/>
      <c r="P965" s="94"/>
      <c r="Q965" s="12"/>
      <c r="R965" s="12"/>
    </row>
    <row r="966" spans="3:18" x14ac:dyDescent="0.3">
      <c r="C966" s="12"/>
      <c r="D966" s="12"/>
      <c r="E966" s="94"/>
      <c r="F966" s="94"/>
      <c r="G966" s="21"/>
      <c r="H966" s="21"/>
      <c r="I966" s="21"/>
      <c r="J966" s="21"/>
      <c r="K966" s="21"/>
      <c r="L966" s="21"/>
      <c r="M966" s="94"/>
      <c r="N966" s="94"/>
      <c r="O966" s="94"/>
      <c r="P966" s="94"/>
      <c r="Q966" s="12"/>
      <c r="R966" s="12"/>
    </row>
    <row r="967" spans="3:18" x14ac:dyDescent="0.3">
      <c r="C967" s="12"/>
      <c r="D967" s="12"/>
      <c r="E967" s="94"/>
      <c r="F967" s="94"/>
      <c r="G967" s="21"/>
      <c r="H967" s="21"/>
      <c r="I967" s="21"/>
      <c r="J967" s="21"/>
      <c r="K967" s="21"/>
      <c r="L967" s="21"/>
      <c r="M967" s="94"/>
      <c r="N967" s="94"/>
      <c r="O967" s="94"/>
      <c r="P967" s="94"/>
      <c r="Q967" s="12"/>
      <c r="R967" s="12"/>
    </row>
    <row r="968" spans="3:18" x14ac:dyDescent="0.3">
      <c r="C968" s="12"/>
      <c r="D968" s="12"/>
      <c r="E968" s="94"/>
      <c r="F968" s="94"/>
      <c r="G968" s="21"/>
      <c r="H968" s="21"/>
      <c r="I968" s="21"/>
      <c r="J968" s="21"/>
      <c r="K968" s="21"/>
      <c r="L968" s="21"/>
      <c r="M968" s="94"/>
      <c r="N968" s="94"/>
      <c r="O968" s="94"/>
      <c r="P968" s="94"/>
      <c r="Q968" s="12"/>
      <c r="R968" s="12"/>
    </row>
    <row r="969" spans="3:18" x14ac:dyDescent="0.3">
      <c r="C969" s="12"/>
      <c r="D969" s="12"/>
      <c r="E969" s="94"/>
      <c r="F969" s="94"/>
      <c r="G969" s="21"/>
      <c r="H969" s="21"/>
      <c r="I969" s="21"/>
      <c r="J969" s="21"/>
      <c r="K969" s="21"/>
      <c r="L969" s="21"/>
      <c r="M969" s="94"/>
      <c r="N969" s="94"/>
      <c r="O969" s="94"/>
      <c r="P969" s="94"/>
      <c r="Q969" s="12"/>
      <c r="R969" s="12"/>
    </row>
    <row r="970" spans="3:18" x14ac:dyDescent="0.3">
      <c r="C970" s="12"/>
      <c r="D970" s="12"/>
      <c r="E970" s="94"/>
      <c r="F970" s="94"/>
      <c r="G970" s="21"/>
      <c r="H970" s="21"/>
      <c r="I970" s="21"/>
      <c r="J970" s="21"/>
      <c r="K970" s="21"/>
      <c r="L970" s="21"/>
      <c r="M970" s="94"/>
      <c r="N970" s="94"/>
      <c r="O970" s="94"/>
      <c r="P970" s="94"/>
      <c r="Q970" s="12"/>
      <c r="R970" s="12"/>
    </row>
    <row r="971" spans="3:18" x14ac:dyDescent="0.3">
      <c r="C971" s="12"/>
      <c r="D971" s="12"/>
      <c r="E971" s="94"/>
      <c r="F971" s="94"/>
      <c r="G971" s="21"/>
      <c r="H971" s="21"/>
      <c r="I971" s="21"/>
      <c r="J971" s="21"/>
      <c r="K971" s="21"/>
      <c r="L971" s="21"/>
      <c r="M971" s="94"/>
      <c r="N971" s="94"/>
      <c r="O971" s="94"/>
      <c r="P971" s="94"/>
      <c r="Q971" s="12"/>
      <c r="R971" s="12"/>
    </row>
    <row r="972" spans="3:18" x14ac:dyDescent="0.3">
      <c r="C972" s="12"/>
      <c r="D972" s="12"/>
      <c r="E972" s="94"/>
      <c r="F972" s="94"/>
      <c r="G972" s="21"/>
      <c r="H972" s="21"/>
      <c r="I972" s="21"/>
      <c r="J972" s="21"/>
      <c r="K972" s="21"/>
      <c r="L972" s="21"/>
      <c r="M972" s="94"/>
      <c r="N972" s="94"/>
      <c r="O972" s="94"/>
      <c r="P972" s="94"/>
      <c r="Q972" s="12"/>
      <c r="R972" s="12"/>
    </row>
    <row r="973" spans="3:18" x14ac:dyDescent="0.3">
      <c r="C973" s="12"/>
      <c r="D973" s="12"/>
      <c r="E973" s="94"/>
      <c r="F973" s="94"/>
      <c r="G973" s="21"/>
      <c r="H973" s="21"/>
      <c r="I973" s="21"/>
      <c r="J973" s="21"/>
      <c r="K973" s="21"/>
      <c r="L973" s="21"/>
      <c r="M973" s="94"/>
      <c r="N973" s="94"/>
      <c r="O973" s="94"/>
      <c r="P973" s="94"/>
      <c r="Q973" s="12"/>
      <c r="R973" s="12"/>
    </row>
    <row r="974" spans="3:18" x14ac:dyDescent="0.3">
      <c r="C974" s="12"/>
      <c r="D974" s="12"/>
      <c r="E974" s="94"/>
      <c r="F974" s="94"/>
      <c r="G974" s="21"/>
      <c r="H974" s="21"/>
      <c r="I974" s="21"/>
      <c r="J974" s="21"/>
      <c r="K974" s="21"/>
      <c r="L974" s="21"/>
      <c r="M974" s="94"/>
      <c r="N974" s="94"/>
      <c r="O974" s="94"/>
      <c r="P974" s="94"/>
      <c r="Q974" s="12"/>
      <c r="R974" s="12"/>
    </row>
    <row r="975" spans="3:18" x14ac:dyDescent="0.3">
      <c r="C975" s="12"/>
      <c r="D975" s="12"/>
      <c r="E975" s="94"/>
      <c r="F975" s="94"/>
      <c r="G975" s="21"/>
      <c r="H975" s="21"/>
      <c r="I975" s="21"/>
      <c r="J975" s="21"/>
      <c r="K975" s="21"/>
      <c r="L975" s="21"/>
      <c r="M975" s="94"/>
      <c r="N975" s="94"/>
      <c r="O975" s="94"/>
      <c r="P975" s="94"/>
      <c r="Q975" s="12"/>
      <c r="R975" s="12"/>
    </row>
    <row r="976" spans="3:18" x14ac:dyDescent="0.3">
      <c r="C976" s="12"/>
      <c r="D976" s="12"/>
      <c r="E976" s="94"/>
      <c r="F976" s="94"/>
      <c r="G976" s="21"/>
      <c r="H976" s="21"/>
      <c r="I976" s="21"/>
      <c r="J976" s="21"/>
      <c r="K976" s="21"/>
      <c r="L976" s="21"/>
      <c r="M976" s="94"/>
      <c r="N976" s="94"/>
      <c r="O976" s="94"/>
      <c r="P976" s="94"/>
      <c r="Q976" s="12"/>
      <c r="R976" s="12"/>
    </row>
    <row r="977" spans="3:18" x14ac:dyDescent="0.3">
      <c r="C977" s="12"/>
      <c r="D977" s="12"/>
      <c r="E977" s="94"/>
      <c r="F977" s="94"/>
      <c r="G977" s="21"/>
      <c r="H977" s="21"/>
      <c r="I977" s="21"/>
      <c r="J977" s="21"/>
      <c r="K977" s="21"/>
      <c r="L977" s="21"/>
      <c r="M977" s="94"/>
      <c r="N977" s="94"/>
      <c r="O977" s="94"/>
      <c r="P977" s="94"/>
      <c r="Q977" s="12"/>
      <c r="R977" s="12"/>
    </row>
    <row r="978" spans="3:18" x14ac:dyDescent="0.3">
      <c r="C978" s="12"/>
      <c r="D978" s="12"/>
      <c r="E978" s="94"/>
      <c r="F978" s="94"/>
      <c r="G978" s="21"/>
      <c r="H978" s="21"/>
      <c r="I978" s="21"/>
      <c r="J978" s="21"/>
      <c r="K978" s="21"/>
      <c r="L978" s="21"/>
      <c r="M978" s="94"/>
      <c r="N978" s="94"/>
      <c r="O978" s="94"/>
      <c r="P978" s="94"/>
      <c r="Q978" s="12"/>
      <c r="R978" s="12"/>
    </row>
    <row r="979" spans="3:18" x14ac:dyDescent="0.3">
      <c r="C979" s="12"/>
      <c r="D979" s="12"/>
      <c r="E979" s="94"/>
      <c r="F979" s="94"/>
      <c r="G979" s="21"/>
      <c r="H979" s="21"/>
      <c r="I979" s="21"/>
      <c r="J979" s="21"/>
      <c r="K979" s="21"/>
      <c r="L979" s="21"/>
      <c r="M979" s="94"/>
      <c r="N979" s="94"/>
      <c r="O979" s="94"/>
      <c r="P979" s="94"/>
      <c r="Q979" s="12"/>
      <c r="R979" s="12"/>
    </row>
    <row r="980" spans="3:18" x14ac:dyDescent="0.3">
      <c r="C980" s="12"/>
      <c r="D980" s="12"/>
      <c r="E980" s="94"/>
      <c r="F980" s="94"/>
      <c r="G980" s="21"/>
      <c r="H980" s="21"/>
      <c r="I980" s="21"/>
      <c r="J980" s="21"/>
      <c r="K980" s="21"/>
      <c r="L980" s="21"/>
      <c r="M980" s="94"/>
      <c r="N980" s="94"/>
      <c r="O980" s="94"/>
      <c r="P980" s="94"/>
      <c r="Q980" s="12"/>
      <c r="R980" s="12"/>
    </row>
    <row r="981" spans="3:18" x14ac:dyDescent="0.3">
      <c r="C981" s="12"/>
      <c r="D981" s="12"/>
      <c r="E981" s="94"/>
      <c r="F981" s="94"/>
      <c r="G981" s="21"/>
      <c r="H981" s="21"/>
      <c r="I981" s="21"/>
      <c r="J981" s="21"/>
      <c r="K981" s="21"/>
      <c r="L981" s="21"/>
      <c r="M981" s="94"/>
      <c r="N981" s="94"/>
      <c r="O981" s="94"/>
      <c r="P981" s="94"/>
      <c r="Q981" s="12"/>
      <c r="R981" s="12"/>
    </row>
    <row r="982" spans="3:18" x14ac:dyDescent="0.3">
      <c r="C982" s="12"/>
      <c r="D982" s="12"/>
      <c r="E982" s="94"/>
      <c r="F982" s="94"/>
      <c r="G982" s="21"/>
      <c r="H982" s="21"/>
      <c r="I982" s="21"/>
      <c r="J982" s="21"/>
      <c r="K982" s="21"/>
      <c r="L982" s="21"/>
      <c r="M982" s="94"/>
      <c r="N982" s="94"/>
      <c r="O982" s="94"/>
      <c r="P982" s="94"/>
      <c r="Q982" s="12"/>
      <c r="R982" s="12"/>
    </row>
    <row r="983" spans="3:18" x14ac:dyDescent="0.3">
      <c r="C983" s="12"/>
      <c r="D983" s="12"/>
      <c r="E983" s="94"/>
      <c r="F983" s="94"/>
      <c r="G983" s="21"/>
      <c r="H983" s="21"/>
      <c r="I983" s="21"/>
      <c r="J983" s="21"/>
      <c r="K983" s="21"/>
      <c r="L983" s="21"/>
      <c r="M983" s="94"/>
      <c r="N983" s="94"/>
      <c r="O983" s="94"/>
      <c r="P983" s="94"/>
      <c r="Q983" s="12"/>
      <c r="R983" s="12"/>
    </row>
    <row r="984" spans="3:18" x14ac:dyDescent="0.3">
      <c r="C984" s="12"/>
      <c r="D984" s="12"/>
      <c r="E984" s="94"/>
      <c r="F984" s="94"/>
      <c r="G984" s="21"/>
      <c r="H984" s="21"/>
      <c r="I984" s="21"/>
      <c r="J984" s="21"/>
      <c r="K984" s="21"/>
      <c r="L984" s="21"/>
      <c r="M984" s="94"/>
      <c r="N984" s="94"/>
      <c r="O984" s="94"/>
      <c r="P984" s="94"/>
      <c r="Q984" s="12"/>
      <c r="R984" s="12"/>
    </row>
    <row r="985" spans="3:18" x14ac:dyDescent="0.3">
      <c r="C985" s="12"/>
      <c r="D985" s="12"/>
      <c r="E985" s="94"/>
      <c r="F985" s="94"/>
      <c r="G985" s="21"/>
      <c r="H985" s="21"/>
      <c r="I985" s="21"/>
      <c r="J985" s="21"/>
      <c r="K985" s="21"/>
      <c r="L985" s="21"/>
      <c r="M985" s="94"/>
      <c r="N985" s="94"/>
      <c r="O985" s="94"/>
      <c r="P985" s="94"/>
      <c r="Q985" s="12"/>
      <c r="R985" s="12"/>
    </row>
    <row r="986" spans="3:18" x14ac:dyDescent="0.3">
      <c r="C986" s="12"/>
      <c r="D986" s="12"/>
      <c r="E986" s="94"/>
      <c r="F986" s="94"/>
      <c r="G986" s="21"/>
      <c r="H986" s="21"/>
      <c r="I986" s="21"/>
      <c r="J986" s="21"/>
      <c r="K986" s="21"/>
      <c r="L986" s="21"/>
      <c r="M986" s="94"/>
      <c r="N986" s="94"/>
      <c r="O986" s="94"/>
      <c r="P986" s="94"/>
      <c r="Q986" s="12"/>
      <c r="R986" s="12"/>
    </row>
    <row r="987" spans="3:18" x14ac:dyDescent="0.3">
      <c r="C987" s="12"/>
      <c r="D987" s="12"/>
      <c r="E987" s="94"/>
      <c r="F987" s="94"/>
      <c r="G987" s="21"/>
      <c r="H987" s="21"/>
      <c r="I987" s="21"/>
      <c r="J987" s="21"/>
      <c r="K987" s="21"/>
      <c r="L987" s="21"/>
      <c r="M987" s="94"/>
      <c r="N987" s="94"/>
      <c r="O987" s="94"/>
      <c r="P987" s="94"/>
      <c r="Q987" s="12"/>
      <c r="R987" s="12"/>
    </row>
    <row r="988" spans="3:18" x14ac:dyDescent="0.3">
      <c r="C988" s="12"/>
      <c r="D988" s="12"/>
      <c r="E988" s="94"/>
      <c r="F988" s="94"/>
      <c r="G988" s="21"/>
      <c r="H988" s="21"/>
      <c r="I988" s="21"/>
      <c r="J988" s="21"/>
      <c r="K988" s="21"/>
      <c r="L988" s="21"/>
      <c r="M988" s="94"/>
      <c r="N988" s="94"/>
      <c r="O988" s="94"/>
      <c r="P988" s="94"/>
      <c r="Q988" s="12"/>
      <c r="R988" s="12"/>
    </row>
    <row r="989" spans="3:18" x14ac:dyDescent="0.3">
      <c r="C989" s="12"/>
      <c r="D989" s="12"/>
      <c r="E989" s="94"/>
      <c r="F989" s="94"/>
      <c r="G989" s="21"/>
      <c r="H989" s="21"/>
      <c r="I989" s="21"/>
      <c r="J989" s="21"/>
      <c r="K989" s="21"/>
      <c r="L989" s="21"/>
      <c r="M989" s="94"/>
      <c r="N989" s="94"/>
      <c r="O989" s="94"/>
      <c r="P989" s="94"/>
      <c r="Q989" s="12"/>
      <c r="R989" s="12"/>
    </row>
    <row r="990" spans="3:18" x14ac:dyDescent="0.3">
      <c r="C990" s="12"/>
      <c r="D990" s="12"/>
      <c r="E990" s="94"/>
      <c r="F990" s="94"/>
      <c r="G990" s="21"/>
      <c r="H990" s="21"/>
      <c r="I990" s="21"/>
      <c r="J990" s="21"/>
      <c r="K990" s="21"/>
      <c r="L990" s="21"/>
      <c r="M990" s="94"/>
      <c r="N990" s="94"/>
      <c r="O990" s="94"/>
      <c r="P990" s="94"/>
      <c r="Q990" s="12"/>
      <c r="R990" s="12"/>
    </row>
    <row r="991" spans="3:18" x14ac:dyDescent="0.3">
      <c r="C991" s="12"/>
      <c r="D991" s="12"/>
      <c r="E991" s="94"/>
      <c r="F991" s="94"/>
      <c r="G991" s="21"/>
      <c r="H991" s="21"/>
      <c r="I991" s="21"/>
      <c r="J991" s="21"/>
      <c r="K991" s="21"/>
      <c r="L991" s="21"/>
      <c r="M991" s="94"/>
      <c r="N991" s="94"/>
      <c r="O991" s="94"/>
      <c r="P991" s="94"/>
      <c r="Q991" s="12"/>
      <c r="R991" s="12"/>
    </row>
    <row r="992" spans="3:18" x14ac:dyDescent="0.3">
      <c r="C992" s="12"/>
      <c r="D992" s="12"/>
      <c r="E992" s="94"/>
      <c r="F992" s="94"/>
      <c r="G992" s="21"/>
      <c r="H992" s="21"/>
      <c r="I992" s="21"/>
      <c r="J992" s="21"/>
      <c r="K992" s="21"/>
      <c r="L992" s="21"/>
      <c r="M992" s="94"/>
      <c r="N992" s="94"/>
      <c r="O992" s="94"/>
      <c r="P992" s="94"/>
      <c r="Q992" s="12"/>
      <c r="R992" s="12"/>
    </row>
    <row r="993" spans="3:18" x14ac:dyDescent="0.3">
      <c r="C993" s="12"/>
      <c r="D993" s="12"/>
      <c r="E993" s="94"/>
      <c r="F993" s="94"/>
      <c r="G993" s="21"/>
      <c r="H993" s="21"/>
      <c r="I993" s="21"/>
      <c r="J993" s="21"/>
      <c r="K993" s="21"/>
      <c r="L993" s="21"/>
      <c r="M993" s="94"/>
      <c r="N993" s="94"/>
      <c r="O993" s="94"/>
      <c r="P993" s="94"/>
      <c r="Q993" s="12"/>
      <c r="R993" s="12"/>
    </row>
    <row r="994" spans="3:18" x14ac:dyDescent="0.3">
      <c r="C994" s="12"/>
      <c r="D994" s="12"/>
      <c r="E994" s="94"/>
      <c r="F994" s="94"/>
      <c r="G994" s="21"/>
      <c r="H994" s="21"/>
      <c r="I994" s="21"/>
      <c r="J994" s="21"/>
      <c r="K994" s="21"/>
      <c r="L994" s="21"/>
      <c r="M994" s="94"/>
      <c r="N994" s="94"/>
      <c r="O994" s="94"/>
      <c r="P994" s="94"/>
      <c r="Q994" s="12"/>
      <c r="R994" s="12"/>
    </row>
    <row r="995" spans="3:18" x14ac:dyDescent="0.3">
      <c r="C995" s="12"/>
      <c r="D995" s="12"/>
      <c r="E995" s="94"/>
      <c r="F995" s="94"/>
      <c r="G995" s="21"/>
      <c r="H995" s="21"/>
      <c r="I995" s="21"/>
      <c r="J995" s="21"/>
      <c r="K995" s="21"/>
      <c r="L995" s="21"/>
      <c r="M995" s="94"/>
      <c r="N995" s="94"/>
      <c r="O995" s="94"/>
      <c r="P995" s="94"/>
      <c r="Q995" s="12"/>
      <c r="R995" s="12"/>
    </row>
    <row r="996" spans="3:18" x14ac:dyDescent="0.3">
      <c r="C996" s="12"/>
      <c r="D996" s="12"/>
      <c r="E996" s="94"/>
      <c r="F996" s="94"/>
      <c r="G996" s="21"/>
      <c r="H996" s="21"/>
      <c r="I996" s="21"/>
      <c r="J996" s="21"/>
      <c r="K996" s="21"/>
      <c r="L996" s="21"/>
      <c r="M996" s="94"/>
      <c r="N996" s="94"/>
      <c r="O996" s="94"/>
      <c r="P996" s="94"/>
      <c r="Q996" s="12"/>
      <c r="R996" s="12"/>
    </row>
    <row r="997" spans="3:18" x14ac:dyDescent="0.3">
      <c r="C997" s="12"/>
      <c r="D997" s="12"/>
      <c r="E997" s="94"/>
      <c r="F997" s="94"/>
      <c r="G997" s="21"/>
      <c r="H997" s="21"/>
      <c r="I997" s="21"/>
      <c r="J997" s="21"/>
      <c r="K997" s="21"/>
      <c r="L997" s="21"/>
      <c r="M997" s="94"/>
      <c r="N997" s="94"/>
      <c r="O997" s="94"/>
      <c r="P997" s="94"/>
      <c r="Q997" s="12"/>
      <c r="R997" s="12"/>
    </row>
    <row r="998" spans="3:18" x14ac:dyDescent="0.3">
      <c r="C998" s="12"/>
      <c r="D998" s="12"/>
      <c r="E998" s="94"/>
      <c r="F998" s="94"/>
      <c r="G998" s="21"/>
      <c r="H998" s="21"/>
      <c r="I998" s="21"/>
      <c r="J998" s="21"/>
      <c r="K998" s="21"/>
      <c r="L998" s="21"/>
      <c r="M998" s="94"/>
      <c r="N998" s="94"/>
      <c r="O998" s="94"/>
      <c r="P998" s="94"/>
      <c r="Q998" s="12"/>
      <c r="R998" s="12"/>
    </row>
    <row r="999" spans="3:18" x14ac:dyDescent="0.3">
      <c r="C999" s="12"/>
      <c r="D999" s="12"/>
      <c r="E999" s="94"/>
      <c r="F999" s="94"/>
      <c r="G999" s="21"/>
      <c r="H999" s="21"/>
      <c r="I999" s="21"/>
      <c r="J999" s="21"/>
      <c r="K999" s="21"/>
      <c r="L999" s="21"/>
      <c r="M999" s="94"/>
      <c r="N999" s="94"/>
      <c r="O999" s="94"/>
      <c r="P999" s="94"/>
      <c r="Q999" s="12"/>
      <c r="R999" s="12"/>
    </row>
    <row r="1000" spans="3:18" x14ac:dyDescent="0.3">
      <c r="C1000" s="12"/>
      <c r="D1000" s="12"/>
      <c r="E1000" s="94"/>
      <c r="F1000" s="94"/>
      <c r="G1000" s="21"/>
      <c r="H1000" s="21"/>
      <c r="I1000" s="21"/>
      <c r="J1000" s="21"/>
      <c r="K1000" s="21"/>
      <c r="L1000" s="21"/>
      <c r="M1000" s="94"/>
      <c r="N1000" s="94"/>
      <c r="O1000" s="94"/>
      <c r="P1000" s="94"/>
      <c r="Q1000" s="12"/>
      <c r="R1000" s="12"/>
    </row>
    <row r="1001" spans="3:18" x14ac:dyDescent="0.3">
      <c r="C1001" s="12"/>
      <c r="D1001" s="12"/>
      <c r="E1001" s="94"/>
      <c r="F1001" s="94"/>
      <c r="G1001" s="21"/>
      <c r="H1001" s="21"/>
      <c r="I1001" s="21"/>
      <c r="J1001" s="21"/>
      <c r="K1001" s="21"/>
      <c r="L1001" s="21"/>
      <c r="M1001" s="94"/>
      <c r="N1001" s="94"/>
      <c r="O1001" s="94"/>
      <c r="P1001" s="94"/>
      <c r="Q1001" s="12"/>
      <c r="R1001" s="12"/>
    </row>
    <row r="1002" spans="3:18" x14ac:dyDescent="0.3">
      <c r="C1002" s="12"/>
      <c r="D1002" s="12"/>
      <c r="E1002" s="94"/>
      <c r="F1002" s="94"/>
      <c r="G1002" s="21"/>
      <c r="H1002" s="21"/>
      <c r="I1002" s="21"/>
      <c r="J1002" s="21"/>
      <c r="K1002" s="21"/>
      <c r="L1002" s="21"/>
      <c r="M1002" s="94"/>
      <c r="N1002" s="94"/>
      <c r="O1002" s="94"/>
      <c r="P1002" s="94"/>
      <c r="Q1002" s="12"/>
      <c r="R1002" s="12"/>
    </row>
    <row r="1003" spans="3:18" x14ac:dyDescent="0.3">
      <c r="C1003" s="12"/>
      <c r="D1003" s="12"/>
      <c r="E1003" s="94"/>
      <c r="F1003" s="94"/>
      <c r="G1003" s="21"/>
      <c r="H1003" s="21"/>
      <c r="I1003" s="21"/>
      <c r="J1003" s="21"/>
      <c r="K1003" s="21"/>
      <c r="L1003" s="21"/>
      <c r="M1003" s="94"/>
      <c r="N1003" s="94"/>
      <c r="O1003" s="94"/>
      <c r="P1003" s="94"/>
      <c r="Q1003" s="12"/>
      <c r="R1003" s="12"/>
    </row>
    <row r="1004" spans="3:18" x14ac:dyDescent="0.3">
      <c r="C1004" s="12"/>
      <c r="D1004" s="12"/>
      <c r="E1004" s="94"/>
      <c r="F1004" s="94"/>
      <c r="G1004" s="21"/>
      <c r="H1004" s="21"/>
      <c r="I1004" s="21"/>
      <c r="J1004" s="21"/>
      <c r="K1004" s="21"/>
      <c r="L1004" s="21"/>
      <c r="M1004" s="94"/>
      <c r="N1004" s="94"/>
      <c r="O1004" s="94"/>
      <c r="P1004" s="94"/>
      <c r="Q1004" s="12"/>
      <c r="R1004" s="12"/>
    </row>
    <row r="1005" spans="3:18" x14ac:dyDescent="0.3">
      <c r="C1005" s="12"/>
      <c r="D1005" s="12"/>
      <c r="E1005" s="94"/>
      <c r="F1005" s="94"/>
      <c r="G1005" s="21"/>
      <c r="H1005" s="21"/>
      <c r="I1005" s="21"/>
      <c r="J1005" s="21"/>
      <c r="K1005" s="21"/>
      <c r="L1005" s="21"/>
      <c r="M1005" s="94"/>
      <c r="N1005" s="94"/>
      <c r="O1005" s="94"/>
      <c r="P1005" s="94"/>
      <c r="Q1005" s="12"/>
      <c r="R1005" s="12"/>
    </row>
    <row r="1006" spans="3:18" x14ac:dyDescent="0.3">
      <c r="C1006" s="12"/>
      <c r="D1006" s="12"/>
      <c r="E1006" s="94"/>
      <c r="F1006" s="94"/>
      <c r="G1006" s="21"/>
      <c r="H1006" s="21"/>
      <c r="I1006" s="21"/>
      <c r="J1006" s="21"/>
      <c r="K1006" s="21"/>
      <c r="L1006" s="21"/>
      <c r="M1006" s="94"/>
      <c r="N1006" s="94"/>
      <c r="O1006" s="94"/>
      <c r="P1006" s="94"/>
      <c r="Q1006" s="12"/>
      <c r="R1006" s="12"/>
    </row>
    <row r="1007" spans="3:18" x14ac:dyDescent="0.3">
      <c r="C1007" s="12"/>
      <c r="D1007" s="12"/>
      <c r="E1007" s="94"/>
      <c r="F1007" s="94"/>
      <c r="G1007" s="21"/>
      <c r="H1007" s="21"/>
      <c r="I1007" s="21"/>
      <c r="J1007" s="21"/>
      <c r="K1007" s="21"/>
      <c r="L1007" s="21"/>
      <c r="M1007" s="94"/>
      <c r="N1007" s="94"/>
      <c r="O1007" s="94"/>
      <c r="P1007" s="94"/>
      <c r="Q1007" s="12"/>
      <c r="R1007" s="12"/>
    </row>
    <row r="1008" spans="3:18" x14ac:dyDescent="0.3">
      <c r="C1008" s="12"/>
      <c r="D1008" s="12"/>
      <c r="E1008" s="94"/>
      <c r="F1008" s="94"/>
      <c r="G1008" s="21"/>
      <c r="H1008" s="21"/>
      <c r="I1008" s="21"/>
      <c r="J1008" s="21"/>
      <c r="K1008" s="21"/>
      <c r="L1008" s="21"/>
      <c r="M1008" s="94"/>
      <c r="N1008" s="94"/>
      <c r="O1008" s="94"/>
      <c r="P1008" s="94"/>
      <c r="Q1008" s="12"/>
      <c r="R1008" s="12"/>
    </row>
    <row r="1009" spans="3:18" x14ac:dyDescent="0.3">
      <c r="C1009" s="12"/>
      <c r="D1009" s="12"/>
      <c r="E1009" s="94"/>
      <c r="F1009" s="94"/>
      <c r="G1009" s="21"/>
      <c r="H1009" s="21"/>
      <c r="I1009" s="21"/>
      <c r="J1009" s="21"/>
      <c r="K1009" s="21"/>
      <c r="L1009" s="21"/>
      <c r="M1009" s="94"/>
      <c r="N1009" s="94"/>
      <c r="O1009" s="94"/>
      <c r="P1009" s="94"/>
      <c r="Q1009" s="12"/>
      <c r="R1009" s="12"/>
    </row>
    <row r="1010" spans="3:18" x14ac:dyDescent="0.3">
      <c r="C1010" s="12"/>
      <c r="D1010" s="12"/>
      <c r="E1010" s="94"/>
      <c r="F1010" s="94"/>
      <c r="G1010" s="21"/>
      <c r="H1010" s="21"/>
      <c r="I1010" s="21"/>
      <c r="J1010" s="21"/>
      <c r="K1010" s="21"/>
      <c r="L1010" s="21"/>
      <c r="M1010" s="94"/>
      <c r="N1010" s="94"/>
      <c r="O1010" s="94"/>
      <c r="P1010" s="94"/>
      <c r="Q1010" s="12"/>
      <c r="R1010" s="12"/>
    </row>
    <row r="1011" spans="3:18" x14ac:dyDescent="0.3">
      <c r="C1011" s="12"/>
      <c r="D1011" s="12"/>
      <c r="E1011" s="94"/>
      <c r="F1011" s="94"/>
      <c r="G1011" s="21"/>
      <c r="H1011" s="21"/>
      <c r="I1011" s="21"/>
      <c r="J1011" s="21"/>
      <c r="K1011" s="21"/>
      <c r="L1011" s="21"/>
      <c r="M1011" s="94"/>
      <c r="N1011" s="94"/>
      <c r="O1011" s="94"/>
      <c r="P1011" s="94"/>
      <c r="Q1011" s="12"/>
      <c r="R1011" s="12"/>
    </row>
    <row r="1012" spans="3:18" x14ac:dyDescent="0.3">
      <c r="C1012" s="12"/>
      <c r="D1012" s="12"/>
      <c r="E1012" s="94"/>
      <c r="F1012" s="94"/>
      <c r="G1012" s="21"/>
      <c r="H1012" s="21"/>
      <c r="I1012" s="21"/>
      <c r="J1012" s="21"/>
      <c r="K1012" s="21"/>
      <c r="L1012" s="21"/>
      <c r="M1012" s="94"/>
      <c r="N1012" s="94"/>
      <c r="O1012" s="94"/>
      <c r="P1012" s="94"/>
      <c r="Q1012" s="12"/>
      <c r="R1012" s="12"/>
    </row>
    <row r="1013" spans="3:18" x14ac:dyDescent="0.3">
      <c r="C1013" s="12"/>
      <c r="D1013" s="12"/>
      <c r="E1013" s="94"/>
      <c r="F1013" s="94"/>
      <c r="G1013" s="21"/>
      <c r="H1013" s="21"/>
      <c r="I1013" s="21"/>
      <c r="J1013" s="21"/>
      <c r="K1013" s="21"/>
      <c r="L1013" s="21"/>
      <c r="M1013" s="94"/>
      <c r="N1013" s="94"/>
      <c r="O1013" s="94"/>
      <c r="P1013" s="94"/>
      <c r="Q1013" s="12"/>
      <c r="R1013" s="12"/>
    </row>
    <row r="1014" spans="3:18" x14ac:dyDescent="0.3">
      <c r="C1014" s="12"/>
      <c r="D1014" s="12"/>
      <c r="E1014" s="94"/>
      <c r="F1014" s="94"/>
      <c r="G1014" s="21"/>
      <c r="H1014" s="21"/>
      <c r="I1014" s="21"/>
      <c r="J1014" s="21"/>
      <c r="K1014" s="21"/>
      <c r="L1014" s="21"/>
      <c r="M1014" s="94"/>
      <c r="N1014" s="94"/>
      <c r="O1014" s="94"/>
      <c r="P1014" s="94"/>
      <c r="Q1014" s="12"/>
      <c r="R1014" s="12"/>
    </row>
    <row r="1015" spans="3:18" x14ac:dyDescent="0.3">
      <c r="C1015" s="12"/>
      <c r="D1015" s="12"/>
      <c r="E1015" s="94"/>
      <c r="F1015" s="94"/>
      <c r="G1015" s="21"/>
      <c r="H1015" s="21"/>
      <c r="I1015" s="21"/>
      <c r="J1015" s="21"/>
      <c r="K1015" s="21"/>
      <c r="L1015" s="21"/>
      <c r="M1015" s="94"/>
      <c r="N1015" s="94"/>
      <c r="O1015" s="94"/>
      <c r="P1015" s="94"/>
      <c r="Q1015" s="12"/>
      <c r="R1015" s="12"/>
    </row>
    <row r="1016" spans="3:18" x14ac:dyDescent="0.3">
      <c r="C1016" s="12"/>
      <c r="D1016" s="12"/>
      <c r="E1016" s="94"/>
      <c r="F1016" s="94"/>
      <c r="G1016" s="21"/>
      <c r="H1016" s="21"/>
      <c r="I1016" s="21"/>
      <c r="J1016" s="21"/>
      <c r="K1016" s="21"/>
      <c r="L1016" s="21"/>
      <c r="M1016" s="94"/>
      <c r="N1016" s="94"/>
      <c r="O1016" s="94"/>
      <c r="P1016" s="94"/>
      <c r="Q1016" s="12"/>
      <c r="R1016" s="12"/>
    </row>
    <row r="1017" spans="3:18" x14ac:dyDescent="0.3">
      <c r="C1017" s="12"/>
      <c r="D1017" s="12"/>
      <c r="E1017" s="94"/>
      <c r="F1017" s="94"/>
      <c r="G1017" s="21"/>
      <c r="H1017" s="21"/>
      <c r="I1017" s="21"/>
      <c r="J1017" s="21"/>
      <c r="K1017" s="21"/>
      <c r="L1017" s="21"/>
      <c r="M1017" s="94"/>
      <c r="N1017" s="94"/>
      <c r="O1017" s="94"/>
      <c r="P1017" s="94"/>
      <c r="Q1017" s="12"/>
      <c r="R1017" s="12"/>
    </row>
    <row r="1018" spans="3:18" x14ac:dyDescent="0.3">
      <c r="C1018" s="12"/>
      <c r="D1018" s="12"/>
      <c r="E1018" s="94"/>
      <c r="F1018" s="94"/>
      <c r="G1018" s="21"/>
      <c r="H1018" s="21"/>
      <c r="I1018" s="21"/>
      <c r="J1018" s="21"/>
      <c r="K1018" s="21"/>
      <c r="L1018" s="21"/>
      <c r="M1018" s="94"/>
      <c r="N1018" s="94"/>
      <c r="O1018" s="94"/>
      <c r="P1018" s="94"/>
      <c r="Q1018" s="12"/>
      <c r="R1018" s="12"/>
    </row>
    <row r="1019" spans="3:18" x14ac:dyDescent="0.3">
      <c r="C1019" s="12"/>
      <c r="D1019" s="12"/>
      <c r="E1019" s="94"/>
      <c r="F1019" s="94"/>
      <c r="G1019" s="21"/>
      <c r="H1019" s="21"/>
      <c r="I1019" s="21"/>
      <c r="J1019" s="21"/>
      <c r="K1019" s="21"/>
      <c r="L1019" s="21"/>
      <c r="M1019" s="94"/>
      <c r="N1019" s="94"/>
      <c r="O1019" s="94"/>
      <c r="P1019" s="94"/>
      <c r="Q1019" s="12"/>
      <c r="R1019" s="12"/>
    </row>
    <row r="1020" spans="3:18" x14ac:dyDescent="0.3">
      <c r="C1020" s="12"/>
      <c r="D1020" s="12"/>
      <c r="E1020" s="94"/>
      <c r="F1020" s="94"/>
      <c r="G1020" s="21"/>
      <c r="H1020" s="21"/>
      <c r="I1020" s="21"/>
      <c r="J1020" s="21"/>
      <c r="K1020" s="21"/>
      <c r="L1020" s="21"/>
      <c r="M1020" s="94"/>
      <c r="N1020" s="94"/>
      <c r="O1020" s="94"/>
      <c r="P1020" s="94"/>
      <c r="Q1020" s="12"/>
      <c r="R1020" s="12"/>
    </row>
    <row r="1021" spans="3:18" x14ac:dyDescent="0.3">
      <c r="C1021" s="12"/>
      <c r="D1021" s="12"/>
      <c r="E1021" s="94"/>
      <c r="F1021" s="94"/>
      <c r="G1021" s="21"/>
      <c r="H1021" s="21"/>
      <c r="I1021" s="21"/>
      <c r="J1021" s="21"/>
      <c r="K1021" s="21"/>
      <c r="L1021" s="21"/>
      <c r="M1021" s="94"/>
      <c r="N1021" s="94"/>
      <c r="O1021" s="94"/>
      <c r="P1021" s="94"/>
      <c r="Q1021" s="12"/>
      <c r="R1021" s="12"/>
    </row>
    <row r="1022" spans="3:18" x14ac:dyDescent="0.3">
      <c r="C1022" s="12"/>
      <c r="D1022" s="12"/>
      <c r="E1022" s="94"/>
      <c r="F1022" s="94"/>
      <c r="G1022" s="21"/>
      <c r="H1022" s="21"/>
      <c r="I1022" s="21"/>
      <c r="J1022" s="21"/>
      <c r="K1022" s="21"/>
      <c r="L1022" s="21"/>
      <c r="M1022" s="94"/>
      <c r="N1022" s="94"/>
      <c r="O1022" s="94"/>
      <c r="P1022" s="94"/>
      <c r="Q1022" s="12"/>
      <c r="R1022" s="12"/>
    </row>
    <row r="1023" spans="3:18" x14ac:dyDescent="0.3">
      <c r="C1023" s="12"/>
      <c r="D1023" s="12"/>
      <c r="E1023" s="94"/>
      <c r="F1023" s="94"/>
      <c r="G1023" s="21"/>
      <c r="H1023" s="21"/>
      <c r="I1023" s="21"/>
      <c r="J1023" s="21"/>
      <c r="K1023" s="21"/>
      <c r="L1023" s="21"/>
      <c r="M1023" s="94"/>
      <c r="N1023" s="94"/>
      <c r="O1023" s="94"/>
      <c r="P1023" s="94"/>
      <c r="Q1023" s="12"/>
      <c r="R1023" s="12"/>
    </row>
    <row r="1024" spans="3:18" x14ac:dyDescent="0.3">
      <c r="C1024" s="12"/>
      <c r="D1024" s="12"/>
      <c r="E1024" s="94"/>
      <c r="F1024" s="94"/>
      <c r="G1024" s="21"/>
      <c r="H1024" s="21"/>
      <c r="I1024" s="21"/>
      <c r="J1024" s="21"/>
      <c r="K1024" s="21"/>
      <c r="L1024" s="21"/>
      <c r="M1024" s="94"/>
      <c r="N1024" s="94"/>
      <c r="O1024" s="94"/>
      <c r="P1024" s="94"/>
      <c r="Q1024" s="12"/>
      <c r="R1024" s="12"/>
    </row>
    <row r="1025" spans="3:18" x14ac:dyDescent="0.3">
      <c r="C1025" s="12"/>
      <c r="D1025" s="12"/>
      <c r="E1025" s="94"/>
      <c r="F1025" s="94"/>
      <c r="G1025" s="21"/>
      <c r="H1025" s="21"/>
      <c r="I1025" s="21"/>
      <c r="J1025" s="21"/>
      <c r="K1025" s="21"/>
      <c r="L1025" s="21"/>
      <c r="M1025" s="94"/>
      <c r="N1025" s="94"/>
      <c r="O1025" s="94"/>
      <c r="P1025" s="94"/>
      <c r="Q1025" s="12"/>
      <c r="R1025" s="12"/>
    </row>
    <row r="1026" spans="3:18" x14ac:dyDescent="0.3">
      <c r="C1026" s="12"/>
      <c r="D1026" s="12"/>
      <c r="E1026" s="94"/>
      <c r="F1026" s="94"/>
      <c r="G1026" s="21"/>
      <c r="H1026" s="21"/>
      <c r="I1026" s="21"/>
      <c r="J1026" s="21"/>
      <c r="K1026" s="21"/>
      <c r="L1026" s="21"/>
      <c r="M1026" s="94"/>
      <c r="N1026" s="94"/>
      <c r="O1026" s="94"/>
      <c r="P1026" s="94"/>
      <c r="Q1026" s="12"/>
      <c r="R1026" s="12"/>
    </row>
    <row r="1027" spans="3:18" x14ac:dyDescent="0.3">
      <c r="C1027" s="12"/>
      <c r="D1027" s="12"/>
      <c r="E1027" s="94"/>
      <c r="F1027" s="94"/>
      <c r="G1027" s="21"/>
      <c r="H1027" s="21"/>
      <c r="I1027" s="21"/>
      <c r="J1027" s="21"/>
      <c r="K1027" s="21"/>
      <c r="L1027" s="21"/>
      <c r="M1027" s="94"/>
      <c r="N1027" s="94"/>
      <c r="O1027" s="94"/>
      <c r="P1027" s="94"/>
      <c r="Q1027" s="12"/>
      <c r="R1027" s="12"/>
    </row>
    <row r="1028" spans="3:18" x14ac:dyDescent="0.3">
      <c r="C1028" s="12"/>
      <c r="D1028" s="12"/>
      <c r="E1028" s="94"/>
      <c r="F1028" s="94"/>
      <c r="G1028" s="21"/>
      <c r="H1028" s="21"/>
      <c r="I1028" s="21"/>
      <c r="J1028" s="21"/>
      <c r="K1028" s="21"/>
      <c r="L1028" s="21"/>
      <c r="M1028" s="94"/>
      <c r="N1028" s="94"/>
      <c r="O1028" s="94"/>
      <c r="P1028" s="94"/>
      <c r="Q1028" s="12"/>
      <c r="R1028" s="12"/>
    </row>
    <row r="1029" spans="3:18" x14ac:dyDescent="0.3">
      <c r="C1029" s="12"/>
      <c r="D1029" s="12"/>
      <c r="E1029" s="94"/>
      <c r="F1029" s="94"/>
      <c r="G1029" s="21"/>
      <c r="H1029" s="21"/>
      <c r="I1029" s="21"/>
      <c r="J1029" s="21"/>
      <c r="K1029" s="21"/>
      <c r="L1029" s="21"/>
      <c r="M1029" s="94"/>
      <c r="N1029" s="94"/>
      <c r="O1029" s="94"/>
      <c r="P1029" s="94"/>
      <c r="Q1029" s="12"/>
      <c r="R1029" s="12"/>
    </row>
    <row r="1030" spans="3:18" x14ac:dyDescent="0.3">
      <c r="C1030" s="12"/>
      <c r="D1030" s="12"/>
      <c r="E1030" s="94"/>
      <c r="F1030" s="94"/>
      <c r="G1030" s="21"/>
      <c r="H1030" s="21"/>
      <c r="I1030" s="21"/>
      <c r="J1030" s="21"/>
      <c r="K1030" s="21"/>
      <c r="L1030" s="21"/>
      <c r="M1030" s="94"/>
      <c r="N1030" s="94"/>
      <c r="O1030" s="94"/>
      <c r="P1030" s="94"/>
      <c r="Q1030" s="12"/>
      <c r="R1030" s="12"/>
    </row>
    <row r="1031" spans="3:18" x14ac:dyDescent="0.3">
      <c r="C1031" s="12"/>
      <c r="D1031" s="12"/>
      <c r="E1031" s="94"/>
      <c r="F1031" s="94"/>
      <c r="G1031" s="21"/>
      <c r="H1031" s="21"/>
      <c r="I1031" s="21"/>
      <c r="J1031" s="21"/>
      <c r="K1031" s="21"/>
      <c r="L1031" s="21"/>
      <c r="M1031" s="94"/>
      <c r="N1031" s="94"/>
      <c r="O1031" s="94"/>
      <c r="P1031" s="94"/>
      <c r="Q1031" s="12"/>
      <c r="R1031" s="12"/>
    </row>
    <row r="1032" spans="3:18" x14ac:dyDescent="0.3">
      <c r="C1032" s="12"/>
      <c r="D1032" s="12"/>
      <c r="E1032" s="94"/>
      <c r="F1032" s="94"/>
      <c r="G1032" s="21"/>
      <c r="H1032" s="21"/>
      <c r="I1032" s="21"/>
      <c r="J1032" s="21"/>
      <c r="K1032" s="21"/>
      <c r="L1032" s="21"/>
      <c r="M1032" s="94"/>
      <c r="N1032" s="94"/>
      <c r="O1032" s="94"/>
      <c r="P1032" s="94"/>
      <c r="Q1032" s="12"/>
      <c r="R1032" s="12"/>
    </row>
    <row r="1033" spans="3:18" x14ac:dyDescent="0.3">
      <c r="C1033" s="12"/>
      <c r="D1033" s="12"/>
      <c r="E1033" s="94"/>
      <c r="F1033" s="94"/>
      <c r="G1033" s="21"/>
      <c r="H1033" s="21"/>
      <c r="I1033" s="21"/>
      <c r="J1033" s="21"/>
      <c r="K1033" s="21"/>
      <c r="L1033" s="21"/>
      <c r="M1033" s="94"/>
      <c r="N1033" s="94"/>
      <c r="O1033" s="94"/>
      <c r="P1033" s="94"/>
      <c r="Q1033" s="12"/>
      <c r="R1033" s="12"/>
    </row>
    <row r="1034" spans="3:18" x14ac:dyDescent="0.3">
      <c r="C1034" s="12"/>
      <c r="D1034" s="12"/>
      <c r="E1034" s="94"/>
      <c r="F1034" s="94"/>
      <c r="G1034" s="21"/>
      <c r="H1034" s="21"/>
      <c r="I1034" s="21"/>
      <c r="J1034" s="21"/>
      <c r="K1034" s="21"/>
      <c r="L1034" s="21"/>
      <c r="M1034" s="94"/>
      <c r="N1034" s="94"/>
      <c r="O1034" s="94"/>
      <c r="P1034" s="94"/>
      <c r="Q1034" s="12"/>
      <c r="R1034" s="12"/>
    </row>
    <row r="1035" spans="3:18" x14ac:dyDescent="0.3">
      <c r="C1035" s="12"/>
      <c r="D1035" s="12"/>
      <c r="E1035" s="94"/>
      <c r="F1035" s="94"/>
      <c r="G1035" s="21"/>
      <c r="H1035" s="21"/>
      <c r="I1035" s="21"/>
      <c r="J1035" s="21"/>
      <c r="K1035" s="21"/>
      <c r="L1035" s="21"/>
      <c r="M1035" s="94"/>
      <c r="N1035" s="94"/>
      <c r="O1035" s="94"/>
      <c r="P1035" s="94"/>
      <c r="Q1035" s="12"/>
      <c r="R1035" s="12"/>
    </row>
    <row r="1036" spans="3:18" x14ac:dyDescent="0.3">
      <c r="C1036" s="12"/>
      <c r="D1036" s="12"/>
      <c r="E1036" s="94"/>
      <c r="F1036" s="94"/>
      <c r="G1036" s="21"/>
      <c r="H1036" s="21"/>
      <c r="I1036" s="21"/>
      <c r="J1036" s="21"/>
      <c r="K1036" s="21"/>
      <c r="L1036" s="21"/>
      <c r="M1036" s="94"/>
      <c r="N1036" s="94"/>
      <c r="O1036" s="94"/>
      <c r="P1036" s="94"/>
      <c r="Q1036" s="12"/>
      <c r="R1036" s="12"/>
    </row>
    <row r="1037" spans="3:18" x14ac:dyDescent="0.3">
      <c r="C1037" s="12"/>
      <c r="D1037" s="12"/>
      <c r="E1037" s="94"/>
      <c r="F1037" s="94"/>
      <c r="G1037" s="21"/>
      <c r="H1037" s="21"/>
      <c r="I1037" s="21"/>
      <c r="J1037" s="21"/>
      <c r="K1037" s="21"/>
      <c r="L1037" s="21"/>
      <c r="M1037" s="94"/>
      <c r="N1037" s="94"/>
      <c r="O1037" s="94"/>
      <c r="P1037" s="94"/>
      <c r="Q1037" s="12"/>
      <c r="R1037" s="12"/>
    </row>
    <row r="1038" spans="3:18" x14ac:dyDescent="0.3">
      <c r="C1038" s="12"/>
      <c r="D1038" s="12"/>
      <c r="E1038" s="94"/>
      <c r="F1038" s="94"/>
      <c r="G1038" s="21"/>
      <c r="H1038" s="21"/>
      <c r="I1038" s="21"/>
      <c r="J1038" s="21"/>
      <c r="K1038" s="21"/>
      <c r="L1038" s="21"/>
      <c r="M1038" s="94"/>
      <c r="N1038" s="94"/>
      <c r="O1038" s="94"/>
      <c r="P1038" s="94"/>
      <c r="Q1038" s="12"/>
      <c r="R1038" s="12"/>
    </row>
    <row r="1039" spans="3:18" x14ac:dyDescent="0.3">
      <c r="C1039" s="12"/>
      <c r="D1039" s="12"/>
      <c r="E1039" s="94"/>
      <c r="F1039" s="94"/>
      <c r="G1039" s="21"/>
      <c r="H1039" s="21"/>
      <c r="I1039" s="21"/>
      <c r="J1039" s="21"/>
      <c r="K1039" s="21"/>
      <c r="L1039" s="21"/>
      <c r="M1039" s="94"/>
      <c r="N1039" s="94"/>
      <c r="O1039" s="94"/>
      <c r="P1039" s="94"/>
      <c r="Q1039" s="12"/>
      <c r="R1039" s="12"/>
    </row>
    <row r="1040" spans="3:18" x14ac:dyDescent="0.3">
      <c r="C1040" s="12"/>
      <c r="D1040" s="12"/>
      <c r="E1040" s="94"/>
      <c r="F1040" s="94"/>
      <c r="G1040" s="21"/>
      <c r="H1040" s="21"/>
      <c r="I1040" s="21"/>
      <c r="J1040" s="21"/>
      <c r="K1040" s="21"/>
      <c r="L1040" s="21"/>
      <c r="M1040" s="94"/>
      <c r="N1040" s="94"/>
      <c r="O1040" s="94"/>
      <c r="P1040" s="94"/>
      <c r="Q1040" s="12"/>
      <c r="R1040" s="12"/>
    </row>
    <row r="1041" spans="3:18" x14ac:dyDescent="0.3">
      <c r="C1041" s="12"/>
      <c r="D1041" s="12"/>
      <c r="E1041" s="94"/>
      <c r="F1041" s="94"/>
      <c r="G1041" s="21"/>
      <c r="H1041" s="21"/>
      <c r="I1041" s="21"/>
      <c r="J1041" s="21"/>
      <c r="K1041" s="21"/>
      <c r="L1041" s="21"/>
      <c r="M1041" s="94"/>
      <c r="N1041" s="94"/>
      <c r="O1041" s="94"/>
      <c r="P1041" s="94"/>
      <c r="Q1041" s="12"/>
      <c r="R1041" s="12"/>
    </row>
    <row r="1042" spans="3:18" x14ac:dyDescent="0.3">
      <c r="C1042" s="12"/>
      <c r="D1042" s="12"/>
      <c r="E1042" s="94"/>
      <c r="F1042" s="94"/>
      <c r="G1042" s="21"/>
      <c r="H1042" s="21"/>
      <c r="I1042" s="21"/>
      <c r="J1042" s="21"/>
      <c r="K1042" s="21"/>
      <c r="L1042" s="21"/>
      <c r="M1042" s="94"/>
      <c r="N1042" s="94"/>
      <c r="O1042" s="94"/>
      <c r="P1042" s="94"/>
      <c r="Q1042" s="12"/>
      <c r="R1042" s="12"/>
    </row>
    <row r="1043" spans="3:18" x14ac:dyDescent="0.3">
      <c r="C1043" s="12"/>
      <c r="D1043" s="12"/>
      <c r="E1043" s="94"/>
      <c r="F1043" s="94"/>
      <c r="G1043" s="21"/>
      <c r="H1043" s="21"/>
      <c r="I1043" s="21"/>
      <c r="J1043" s="21"/>
      <c r="K1043" s="21"/>
      <c r="L1043" s="21"/>
      <c r="M1043" s="94"/>
      <c r="N1043" s="94"/>
      <c r="O1043" s="94"/>
      <c r="P1043" s="94"/>
      <c r="Q1043" s="12"/>
      <c r="R1043" s="12"/>
    </row>
    <row r="1044" spans="3:18" x14ac:dyDescent="0.3">
      <c r="C1044" s="12"/>
      <c r="D1044" s="12"/>
      <c r="E1044" s="94"/>
      <c r="F1044" s="94"/>
      <c r="G1044" s="21"/>
      <c r="H1044" s="21"/>
      <c r="I1044" s="21"/>
      <c r="J1044" s="21"/>
      <c r="K1044" s="21"/>
      <c r="L1044" s="21"/>
      <c r="M1044" s="94"/>
      <c r="N1044" s="94"/>
      <c r="O1044" s="94"/>
      <c r="P1044" s="94"/>
      <c r="Q1044" s="12"/>
      <c r="R1044" s="12"/>
    </row>
    <row r="1045" spans="3:18" x14ac:dyDescent="0.3">
      <c r="C1045" s="12"/>
      <c r="D1045" s="12"/>
      <c r="E1045" s="94"/>
      <c r="F1045" s="94"/>
      <c r="G1045" s="21"/>
      <c r="H1045" s="21"/>
      <c r="I1045" s="21"/>
      <c r="J1045" s="21"/>
      <c r="K1045" s="21"/>
      <c r="L1045" s="21"/>
      <c r="M1045" s="94"/>
      <c r="N1045" s="94"/>
      <c r="O1045" s="94"/>
      <c r="P1045" s="94"/>
      <c r="Q1045" s="12"/>
      <c r="R1045" s="12"/>
    </row>
    <row r="1046" spans="3:18" x14ac:dyDescent="0.3">
      <c r="C1046" s="12"/>
      <c r="D1046" s="12"/>
      <c r="E1046" s="94"/>
      <c r="F1046" s="94"/>
      <c r="G1046" s="21"/>
      <c r="H1046" s="21"/>
      <c r="I1046" s="21"/>
      <c r="J1046" s="21"/>
      <c r="K1046" s="21"/>
      <c r="L1046" s="21"/>
      <c r="M1046" s="94"/>
      <c r="N1046" s="94"/>
      <c r="O1046" s="94"/>
      <c r="P1046" s="94"/>
      <c r="Q1046" s="12"/>
      <c r="R1046" s="12"/>
    </row>
    <row r="1047" spans="3:18" x14ac:dyDescent="0.3">
      <c r="C1047" s="12"/>
      <c r="D1047" s="12"/>
      <c r="E1047" s="94"/>
      <c r="F1047" s="94"/>
      <c r="G1047" s="21"/>
      <c r="H1047" s="21"/>
      <c r="I1047" s="21"/>
      <c r="J1047" s="21"/>
      <c r="K1047" s="21"/>
      <c r="L1047" s="21"/>
      <c r="M1047" s="94"/>
      <c r="N1047" s="94"/>
      <c r="O1047" s="94"/>
      <c r="P1047" s="94"/>
      <c r="Q1047" s="12"/>
      <c r="R1047" s="12"/>
    </row>
    <row r="1048" spans="3:18" x14ac:dyDescent="0.3">
      <c r="C1048" s="12"/>
      <c r="D1048" s="12"/>
      <c r="E1048" s="94"/>
      <c r="F1048" s="94"/>
      <c r="G1048" s="21"/>
      <c r="H1048" s="21"/>
      <c r="I1048" s="21"/>
      <c r="J1048" s="21"/>
      <c r="K1048" s="21"/>
      <c r="L1048" s="21"/>
      <c r="M1048" s="94"/>
      <c r="N1048" s="94"/>
      <c r="O1048" s="94"/>
      <c r="P1048" s="94"/>
      <c r="Q1048" s="12"/>
      <c r="R1048" s="12"/>
    </row>
    <row r="1049" spans="3:18" x14ac:dyDescent="0.3">
      <c r="C1049" s="12"/>
      <c r="D1049" s="12"/>
      <c r="E1049" s="94"/>
      <c r="F1049" s="94"/>
      <c r="G1049" s="21"/>
      <c r="H1049" s="21"/>
      <c r="I1049" s="21"/>
      <c r="J1049" s="21"/>
      <c r="K1049" s="21"/>
      <c r="L1049" s="21"/>
      <c r="M1049" s="94"/>
      <c r="N1049" s="94"/>
      <c r="O1049" s="94"/>
      <c r="P1049" s="94"/>
      <c r="Q1049" s="12"/>
      <c r="R1049" s="12"/>
    </row>
    <row r="1050" spans="3:18" x14ac:dyDescent="0.3">
      <c r="C1050" s="12"/>
      <c r="D1050" s="12"/>
      <c r="E1050" s="94"/>
      <c r="F1050" s="94"/>
      <c r="G1050" s="21"/>
      <c r="H1050" s="21"/>
      <c r="I1050" s="21"/>
      <c r="J1050" s="21"/>
      <c r="K1050" s="21"/>
      <c r="L1050" s="21"/>
      <c r="M1050" s="94"/>
      <c r="N1050" s="94"/>
      <c r="O1050" s="94"/>
      <c r="P1050" s="94"/>
      <c r="Q1050" s="12"/>
      <c r="R1050" s="12"/>
    </row>
    <row r="1051" spans="3:18" x14ac:dyDescent="0.3">
      <c r="C1051" s="12"/>
      <c r="D1051" s="12"/>
      <c r="E1051" s="94"/>
      <c r="F1051" s="94"/>
      <c r="G1051" s="21"/>
      <c r="H1051" s="21"/>
      <c r="I1051" s="21"/>
      <c r="J1051" s="21"/>
      <c r="K1051" s="21"/>
      <c r="L1051" s="21"/>
      <c r="M1051" s="94"/>
      <c r="N1051" s="94"/>
      <c r="O1051" s="94"/>
      <c r="P1051" s="94"/>
      <c r="Q1051" s="12"/>
      <c r="R1051" s="12"/>
    </row>
    <row r="1052" spans="3:18" x14ac:dyDescent="0.3">
      <c r="C1052" s="12"/>
      <c r="D1052" s="12"/>
      <c r="E1052" s="94"/>
      <c r="F1052" s="94"/>
      <c r="G1052" s="21"/>
      <c r="H1052" s="21"/>
      <c r="I1052" s="21"/>
      <c r="J1052" s="21"/>
      <c r="K1052" s="21"/>
      <c r="L1052" s="21"/>
      <c r="M1052" s="94"/>
      <c r="N1052" s="94"/>
      <c r="O1052" s="94"/>
      <c r="P1052" s="94"/>
      <c r="Q1052" s="12"/>
      <c r="R1052" s="12"/>
    </row>
    <row r="1053" spans="3:18" x14ac:dyDescent="0.3">
      <c r="C1053" s="12"/>
      <c r="D1053" s="12"/>
      <c r="E1053" s="94"/>
      <c r="F1053" s="94"/>
      <c r="G1053" s="21"/>
      <c r="H1053" s="21"/>
      <c r="I1053" s="21"/>
      <c r="J1053" s="21"/>
      <c r="K1053" s="21"/>
      <c r="L1053" s="21"/>
      <c r="M1053" s="94"/>
      <c r="N1053" s="94"/>
      <c r="O1053" s="94"/>
      <c r="P1053" s="94"/>
      <c r="Q1053" s="12"/>
      <c r="R1053" s="12"/>
    </row>
    <row r="1054" spans="3:18" x14ac:dyDescent="0.3">
      <c r="C1054" s="12"/>
      <c r="D1054" s="12"/>
      <c r="E1054" s="94"/>
      <c r="F1054" s="94"/>
      <c r="G1054" s="21"/>
      <c r="H1054" s="21"/>
      <c r="I1054" s="21"/>
      <c r="J1054" s="21"/>
      <c r="K1054" s="21"/>
      <c r="L1054" s="21"/>
      <c r="M1054" s="94"/>
      <c r="N1054" s="94"/>
      <c r="O1054" s="94"/>
      <c r="P1054" s="94"/>
      <c r="Q1054" s="12"/>
      <c r="R1054" s="12"/>
    </row>
    <row r="1055" spans="3:18" x14ac:dyDescent="0.3">
      <c r="C1055" s="12"/>
      <c r="D1055" s="12"/>
      <c r="E1055" s="94"/>
      <c r="F1055" s="94"/>
      <c r="G1055" s="21"/>
      <c r="H1055" s="21"/>
      <c r="I1055" s="21"/>
      <c r="J1055" s="21"/>
      <c r="K1055" s="21"/>
      <c r="L1055" s="21"/>
      <c r="M1055" s="94"/>
      <c r="N1055" s="94"/>
      <c r="O1055" s="94"/>
      <c r="P1055" s="94"/>
      <c r="Q1055" s="12"/>
      <c r="R1055" s="12"/>
    </row>
    <row r="1056" spans="3:18" x14ac:dyDescent="0.3">
      <c r="C1056" s="12"/>
      <c r="D1056" s="12"/>
      <c r="E1056" s="94"/>
      <c r="F1056" s="94"/>
      <c r="G1056" s="21"/>
      <c r="H1056" s="21"/>
      <c r="I1056" s="21"/>
      <c r="J1056" s="21"/>
      <c r="K1056" s="21"/>
      <c r="L1056" s="21"/>
      <c r="M1056" s="94"/>
      <c r="N1056" s="94"/>
      <c r="O1056" s="94"/>
      <c r="P1056" s="94"/>
      <c r="Q1056" s="12"/>
      <c r="R1056" s="12"/>
    </row>
    <row r="1057" spans="3:18" x14ac:dyDescent="0.3">
      <c r="C1057" s="12"/>
      <c r="D1057" s="12"/>
      <c r="E1057" s="94"/>
      <c r="F1057" s="94"/>
      <c r="G1057" s="21"/>
      <c r="H1057" s="21"/>
      <c r="I1057" s="21"/>
      <c r="J1057" s="21"/>
      <c r="K1057" s="21"/>
      <c r="L1057" s="21"/>
      <c r="M1057" s="94"/>
      <c r="N1057" s="94"/>
      <c r="O1057" s="94"/>
      <c r="P1057" s="94"/>
      <c r="Q1057" s="12"/>
      <c r="R1057" s="12"/>
    </row>
    <row r="1058" spans="3:18" x14ac:dyDescent="0.3">
      <c r="C1058" s="12"/>
      <c r="D1058" s="12"/>
      <c r="E1058" s="94"/>
      <c r="F1058" s="94"/>
      <c r="G1058" s="21"/>
      <c r="H1058" s="21"/>
      <c r="I1058" s="21"/>
      <c r="J1058" s="21"/>
      <c r="K1058" s="21"/>
      <c r="L1058" s="21"/>
      <c r="M1058" s="94"/>
      <c r="N1058" s="94"/>
      <c r="O1058" s="94"/>
      <c r="P1058" s="94"/>
      <c r="Q1058" s="12"/>
      <c r="R1058" s="12"/>
    </row>
    <row r="1059" spans="3:18" x14ac:dyDescent="0.3">
      <c r="C1059" s="12"/>
      <c r="D1059" s="12"/>
      <c r="E1059" s="94"/>
      <c r="F1059" s="94"/>
      <c r="G1059" s="21"/>
      <c r="H1059" s="21"/>
      <c r="I1059" s="21"/>
      <c r="J1059" s="21"/>
      <c r="K1059" s="21"/>
      <c r="L1059" s="21"/>
      <c r="M1059" s="94"/>
      <c r="N1059" s="94"/>
      <c r="O1059" s="94"/>
      <c r="P1059" s="94"/>
      <c r="Q1059" s="12"/>
      <c r="R1059" s="12"/>
    </row>
    <row r="1060" spans="3:18" x14ac:dyDescent="0.3">
      <c r="C1060" s="12"/>
      <c r="D1060" s="12"/>
      <c r="E1060" s="94"/>
      <c r="F1060" s="94"/>
      <c r="G1060" s="21"/>
      <c r="H1060" s="21"/>
      <c r="I1060" s="21"/>
      <c r="J1060" s="21"/>
      <c r="K1060" s="21"/>
      <c r="L1060" s="21"/>
      <c r="M1060" s="94"/>
      <c r="N1060" s="94"/>
      <c r="O1060" s="94"/>
      <c r="P1060" s="94"/>
      <c r="Q1060" s="12"/>
      <c r="R1060" s="12"/>
    </row>
    <row r="1061" spans="3:18" x14ac:dyDescent="0.3">
      <c r="C1061" s="12"/>
      <c r="D1061" s="12"/>
      <c r="E1061" s="94"/>
      <c r="F1061" s="94"/>
      <c r="G1061" s="21"/>
      <c r="H1061" s="21"/>
      <c r="I1061" s="21"/>
      <c r="J1061" s="21"/>
      <c r="K1061" s="21"/>
      <c r="L1061" s="21"/>
      <c r="M1061" s="94"/>
      <c r="N1061" s="94"/>
      <c r="O1061" s="94"/>
      <c r="P1061" s="94"/>
      <c r="Q1061" s="12"/>
      <c r="R1061" s="12"/>
    </row>
    <row r="1062" spans="3:18" x14ac:dyDescent="0.3">
      <c r="C1062" s="12"/>
      <c r="D1062" s="12"/>
      <c r="E1062" s="94"/>
      <c r="F1062" s="94"/>
      <c r="G1062" s="21"/>
      <c r="H1062" s="21"/>
      <c r="I1062" s="21"/>
      <c r="J1062" s="21"/>
      <c r="K1062" s="21"/>
      <c r="L1062" s="21"/>
      <c r="M1062" s="94"/>
      <c r="N1062" s="94"/>
      <c r="O1062" s="94"/>
      <c r="P1062" s="94"/>
      <c r="Q1062" s="12"/>
      <c r="R1062" s="12"/>
    </row>
    <row r="1063" spans="3:18" x14ac:dyDescent="0.3">
      <c r="C1063" s="12"/>
      <c r="D1063" s="12"/>
      <c r="E1063" s="94"/>
      <c r="F1063" s="94"/>
      <c r="G1063" s="21"/>
      <c r="H1063" s="21"/>
      <c r="I1063" s="21"/>
      <c r="J1063" s="21"/>
      <c r="K1063" s="21"/>
      <c r="L1063" s="21"/>
      <c r="M1063" s="94"/>
      <c r="N1063" s="94"/>
      <c r="O1063" s="94"/>
      <c r="P1063" s="94"/>
      <c r="Q1063" s="12"/>
      <c r="R1063" s="12"/>
    </row>
    <row r="1064" spans="3:18" x14ac:dyDescent="0.3">
      <c r="C1064" s="12"/>
      <c r="D1064" s="12"/>
      <c r="E1064" s="94"/>
      <c r="F1064" s="94"/>
      <c r="G1064" s="21"/>
      <c r="H1064" s="21"/>
      <c r="I1064" s="21"/>
      <c r="J1064" s="21"/>
      <c r="K1064" s="21"/>
      <c r="L1064" s="21"/>
      <c r="M1064" s="94"/>
      <c r="N1064" s="94"/>
      <c r="O1064" s="94"/>
      <c r="P1064" s="94"/>
      <c r="Q1064" s="12"/>
      <c r="R1064" s="12"/>
    </row>
    <row r="1065" spans="3:18" x14ac:dyDescent="0.3">
      <c r="C1065" s="12"/>
      <c r="D1065" s="12"/>
      <c r="E1065" s="94"/>
      <c r="F1065" s="94"/>
      <c r="G1065" s="21"/>
      <c r="H1065" s="21"/>
      <c r="I1065" s="21"/>
      <c r="J1065" s="21"/>
      <c r="K1065" s="21"/>
      <c r="L1065" s="21"/>
      <c r="M1065" s="94"/>
      <c r="N1065" s="94"/>
      <c r="O1065" s="94"/>
      <c r="P1065" s="94"/>
      <c r="Q1065" s="12"/>
      <c r="R1065" s="12"/>
    </row>
    <row r="1066" spans="3:18" x14ac:dyDescent="0.3">
      <c r="C1066" s="12"/>
      <c r="D1066" s="12"/>
      <c r="E1066" s="94"/>
      <c r="F1066" s="94"/>
      <c r="G1066" s="21"/>
      <c r="H1066" s="21"/>
      <c r="I1066" s="21"/>
      <c r="J1066" s="21"/>
      <c r="K1066" s="21"/>
      <c r="L1066" s="21"/>
      <c r="M1066" s="94"/>
      <c r="N1066" s="94"/>
      <c r="O1066" s="94"/>
      <c r="P1066" s="94"/>
      <c r="Q1066" s="12"/>
      <c r="R1066" s="12"/>
    </row>
    <row r="1067" spans="3:18" x14ac:dyDescent="0.3">
      <c r="C1067" s="12"/>
      <c r="D1067" s="12"/>
      <c r="E1067" s="94"/>
      <c r="F1067" s="94"/>
      <c r="G1067" s="21"/>
      <c r="H1067" s="21"/>
      <c r="I1067" s="21"/>
      <c r="J1067" s="21"/>
      <c r="K1067" s="21"/>
      <c r="L1067" s="21"/>
      <c r="M1067" s="94"/>
      <c r="N1067" s="94"/>
      <c r="O1067" s="94"/>
      <c r="P1067" s="94"/>
      <c r="Q1067" s="12"/>
      <c r="R1067" s="12"/>
    </row>
    <row r="1068" spans="3:18" x14ac:dyDescent="0.3">
      <c r="C1068" s="12"/>
      <c r="D1068" s="12"/>
      <c r="E1068" s="94"/>
      <c r="F1068" s="94"/>
      <c r="G1068" s="21"/>
      <c r="H1068" s="21"/>
      <c r="I1068" s="21"/>
      <c r="J1068" s="21"/>
      <c r="K1068" s="21"/>
      <c r="L1068" s="21"/>
      <c r="M1068" s="94"/>
      <c r="N1068" s="94"/>
      <c r="O1068" s="94"/>
      <c r="P1068" s="94"/>
      <c r="Q1068" s="12"/>
      <c r="R1068" s="12"/>
    </row>
    <row r="1069" spans="3:18" x14ac:dyDescent="0.3">
      <c r="C1069" s="12"/>
      <c r="D1069" s="12"/>
      <c r="E1069" s="94"/>
      <c r="F1069" s="94"/>
      <c r="G1069" s="21"/>
      <c r="H1069" s="21"/>
      <c r="I1069" s="21"/>
      <c r="J1069" s="21"/>
      <c r="K1069" s="21"/>
      <c r="L1069" s="21"/>
      <c r="M1069" s="94"/>
      <c r="N1069" s="94"/>
      <c r="O1069" s="94"/>
      <c r="P1069" s="94"/>
      <c r="Q1069" s="12"/>
      <c r="R1069" s="12"/>
    </row>
    <row r="1070" spans="3:18" x14ac:dyDescent="0.3">
      <c r="C1070" s="12"/>
      <c r="D1070" s="12"/>
      <c r="E1070" s="94"/>
      <c r="F1070" s="94"/>
      <c r="G1070" s="21"/>
      <c r="H1070" s="21"/>
      <c r="I1070" s="21"/>
      <c r="J1070" s="21"/>
      <c r="K1070" s="21"/>
      <c r="L1070" s="21"/>
      <c r="M1070" s="94"/>
      <c r="N1070" s="94"/>
      <c r="O1070" s="94"/>
      <c r="P1070" s="94"/>
      <c r="Q1070" s="12"/>
      <c r="R1070" s="12"/>
    </row>
    <row r="1071" spans="3:18" x14ac:dyDescent="0.3">
      <c r="C1071" s="12"/>
      <c r="D1071" s="12"/>
      <c r="E1071" s="94"/>
      <c r="F1071" s="94"/>
      <c r="G1071" s="21"/>
      <c r="H1071" s="21"/>
      <c r="I1071" s="21"/>
      <c r="J1071" s="21"/>
      <c r="K1071" s="21"/>
      <c r="L1071" s="21"/>
      <c r="M1071" s="94"/>
      <c r="N1071" s="94"/>
      <c r="O1071" s="94"/>
      <c r="P1071" s="94"/>
      <c r="Q1071" s="12"/>
      <c r="R1071" s="12"/>
    </row>
    <row r="1072" spans="3:18" x14ac:dyDescent="0.3">
      <c r="C1072" s="12"/>
      <c r="D1072" s="12"/>
      <c r="E1072" s="94"/>
      <c r="F1072" s="94"/>
      <c r="G1072" s="21"/>
      <c r="H1072" s="21"/>
      <c r="I1072" s="21"/>
      <c r="J1072" s="21"/>
      <c r="K1072" s="21"/>
      <c r="L1072" s="21"/>
      <c r="M1072" s="94"/>
      <c r="N1072" s="94"/>
      <c r="O1072" s="94"/>
      <c r="P1072" s="94"/>
      <c r="Q1072" s="12"/>
      <c r="R1072" s="12"/>
    </row>
    <row r="1073" spans="3:18" x14ac:dyDescent="0.3">
      <c r="C1073" s="12"/>
      <c r="D1073" s="12"/>
      <c r="E1073" s="94"/>
      <c r="F1073" s="94"/>
      <c r="G1073" s="21"/>
      <c r="H1073" s="21"/>
      <c r="I1073" s="21"/>
      <c r="J1073" s="21"/>
      <c r="K1073" s="21"/>
      <c r="L1073" s="21"/>
      <c r="M1073" s="94"/>
      <c r="N1073" s="94"/>
      <c r="O1073" s="94"/>
      <c r="P1073" s="94"/>
      <c r="Q1073" s="12"/>
      <c r="R1073" s="12"/>
    </row>
    <row r="1074" spans="3:18" x14ac:dyDescent="0.3">
      <c r="C1074" s="12"/>
      <c r="D1074" s="12"/>
      <c r="E1074" s="94"/>
      <c r="F1074" s="94"/>
      <c r="G1074" s="21"/>
      <c r="H1074" s="21"/>
      <c r="I1074" s="21"/>
      <c r="J1074" s="21"/>
      <c r="K1074" s="21"/>
      <c r="L1074" s="21"/>
      <c r="M1074" s="94"/>
      <c r="N1074" s="94"/>
      <c r="O1074" s="94"/>
      <c r="P1074" s="94"/>
      <c r="Q1074" s="12"/>
      <c r="R1074" s="12"/>
    </row>
    <row r="1075" spans="3:18" x14ac:dyDescent="0.3">
      <c r="C1075" s="12"/>
      <c r="D1075" s="12"/>
      <c r="E1075" s="94"/>
      <c r="F1075" s="94"/>
      <c r="G1075" s="21"/>
      <c r="H1075" s="21"/>
      <c r="I1075" s="21"/>
      <c r="J1075" s="21"/>
      <c r="K1075" s="21"/>
      <c r="L1075" s="21"/>
      <c r="M1075" s="94"/>
      <c r="N1075" s="94"/>
      <c r="O1075" s="94"/>
      <c r="P1075" s="94"/>
      <c r="Q1075" s="12"/>
      <c r="R1075" s="12"/>
    </row>
    <row r="1076" spans="3:18" x14ac:dyDescent="0.3">
      <c r="C1076" s="12"/>
      <c r="D1076" s="12"/>
      <c r="E1076" s="94"/>
      <c r="F1076" s="94"/>
      <c r="G1076" s="21"/>
      <c r="H1076" s="21"/>
      <c r="I1076" s="21"/>
      <c r="J1076" s="21"/>
      <c r="K1076" s="21"/>
      <c r="L1076" s="21"/>
      <c r="M1076" s="94"/>
      <c r="N1076" s="94"/>
      <c r="O1076" s="94"/>
      <c r="P1076" s="94"/>
      <c r="Q1076" s="12"/>
      <c r="R1076" s="12"/>
    </row>
    <row r="1077" spans="3:18" x14ac:dyDescent="0.3">
      <c r="C1077" s="12"/>
      <c r="D1077" s="12"/>
      <c r="E1077" s="94"/>
      <c r="F1077" s="94"/>
      <c r="G1077" s="21"/>
      <c r="H1077" s="21"/>
      <c r="I1077" s="21"/>
      <c r="J1077" s="21"/>
      <c r="K1077" s="21"/>
      <c r="L1077" s="21"/>
      <c r="M1077" s="94"/>
      <c r="N1077" s="94"/>
      <c r="O1077" s="94"/>
      <c r="P1077" s="94"/>
      <c r="Q1077" s="12"/>
      <c r="R1077" s="12"/>
    </row>
    <row r="1078" spans="3:18" x14ac:dyDescent="0.3">
      <c r="C1078" s="12"/>
      <c r="D1078" s="12"/>
      <c r="E1078" s="94"/>
      <c r="F1078" s="94"/>
      <c r="G1078" s="21"/>
      <c r="H1078" s="21"/>
      <c r="I1078" s="21"/>
      <c r="J1078" s="21"/>
      <c r="K1078" s="21"/>
      <c r="L1078" s="21"/>
      <c r="M1078" s="94"/>
      <c r="N1078" s="94"/>
      <c r="O1078" s="94"/>
      <c r="P1078" s="94"/>
      <c r="Q1078" s="12"/>
      <c r="R1078" s="12"/>
    </row>
    <row r="1079" spans="3:18" x14ac:dyDescent="0.3">
      <c r="C1079" s="12"/>
      <c r="D1079" s="12"/>
      <c r="E1079" s="94"/>
      <c r="F1079" s="94"/>
      <c r="G1079" s="21"/>
      <c r="H1079" s="21"/>
      <c r="I1079" s="21"/>
      <c r="J1079" s="21"/>
      <c r="K1079" s="21"/>
      <c r="L1079" s="21"/>
      <c r="M1079" s="94"/>
      <c r="N1079" s="94"/>
      <c r="O1079" s="94"/>
      <c r="P1079" s="94"/>
      <c r="Q1079" s="12"/>
      <c r="R1079" s="12"/>
    </row>
    <row r="1080" spans="3:18" x14ac:dyDescent="0.3">
      <c r="C1080" s="12"/>
      <c r="D1080" s="12"/>
      <c r="E1080" s="94"/>
      <c r="F1080" s="94"/>
      <c r="G1080" s="21"/>
      <c r="H1080" s="21"/>
      <c r="I1080" s="21"/>
      <c r="J1080" s="21"/>
      <c r="K1080" s="21"/>
      <c r="L1080" s="21"/>
      <c r="M1080" s="94"/>
      <c r="N1080" s="94"/>
      <c r="O1080" s="94"/>
      <c r="P1080" s="94"/>
      <c r="Q1080" s="12"/>
      <c r="R1080" s="12"/>
    </row>
    <row r="1081" spans="3:18" x14ac:dyDescent="0.3">
      <c r="C1081" s="12"/>
      <c r="D1081" s="12"/>
      <c r="E1081" s="94"/>
      <c r="F1081" s="94"/>
      <c r="G1081" s="21"/>
      <c r="H1081" s="21"/>
      <c r="I1081" s="21"/>
      <c r="J1081" s="21"/>
      <c r="K1081" s="21"/>
      <c r="L1081" s="21"/>
      <c r="M1081" s="94"/>
      <c r="N1081" s="94"/>
      <c r="O1081" s="94"/>
      <c r="P1081" s="94"/>
      <c r="Q1081" s="12"/>
      <c r="R1081" s="12"/>
    </row>
    <row r="1082" spans="3:18" x14ac:dyDescent="0.3">
      <c r="C1082" s="12"/>
      <c r="D1082" s="12"/>
      <c r="E1082" s="94"/>
      <c r="F1082" s="94"/>
      <c r="G1082" s="21"/>
      <c r="H1082" s="21"/>
      <c r="I1082" s="21"/>
      <c r="J1082" s="21"/>
      <c r="K1082" s="21"/>
      <c r="L1082" s="21"/>
      <c r="M1082" s="94"/>
      <c r="N1082" s="94"/>
      <c r="O1082" s="94"/>
      <c r="P1082" s="94"/>
      <c r="Q1082" s="12"/>
      <c r="R1082" s="12"/>
    </row>
    <row r="1083" spans="3:18" x14ac:dyDescent="0.3">
      <c r="C1083" s="12"/>
      <c r="D1083" s="12"/>
      <c r="E1083" s="94"/>
      <c r="F1083" s="94"/>
      <c r="G1083" s="21"/>
      <c r="H1083" s="21"/>
      <c r="I1083" s="21"/>
      <c r="J1083" s="21"/>
      <c r="K1083" s="21"/>
      <c r="L1083" s="21"/>
      <c r="M1083" s="94"/>
      <c r="N1083" s="94"/>
      <c r="O1083" s="94"/>
      <c r="P1083" s="94"/>
      <c r="Q1083" s="12"/>
      <c r="R1083" s="12"/>
    </row>
    <row r="1084" spans="3:18" x14ac:dyDescent="0.3">
      <c r="C1084" s="12"/>
      <c r="D1084" s="12"/>
      <c r="E1084" s="94"/>
      <c r="F1084" s="94"/>
      <c r="G1084" s="21"/>
      <c r="H1084" s="21"/>
      <c r="I1084" s="21"/>
      <c r="J1084" s="21"/>
      <c r="K1084" s="21"/>
      <c r="L1084" s="21"/>
      <c r="M1084" s="94"/>
      <c r="N1084" s="94"/>
      <c r="O1084" s="94"/>
      <c r="P1084" s="94"/>
      <c r="Q1084" s="12"/>
      <c r="R1084" s="12"/>
    </row>
    <row r="1085" spans="3:18" x14ac:dyDescent="0.3">
      <c r="C1085" s="12"/>
      <c r="D1085" s="12"/>
      <c r="E1085" s="94"/>
      <c r="F1085" s="94"/>
      <c r="G1085" s="21"/>
      <c r="H1085" s="21"/>
      <c r="I1085" s="21"/>
      <c r="J1085" s="21"/>
      <c r="K1085" s="21"/>
      <c r="L1085" s="21"/>
      <c r="M1085" s="94"/>
      <c r="N1085" s="94"/>
      <c r="O1085" s="94"/>
      <c r="P1085" s="94"/>
      <c r="Q1085" s="12"/>
      <c r="R1085" s="12"/>
    </row>
    <row r="1086" spans="3:18" x14ac:dyDescent="0.3">
      <c r="C1086" s="12"/>
      <c r="D1086" s="12"/>
      <c r="E1086" s="94"/>
      <c r="F1086" s="94"/>
      <c r="G1086" s="21"/>
      <c r="H1086" s="21"/>
      <c r="I1086" s="21"/>
      <c r="J1086" s="21"/>
      <c r="K1086" s="21"/>
      <c r="L1086" s="21"/>
      <c r="M1086" s="94"/>
      <c r="N1086" s="94"/>
      <c r="O1086" s="94"/>
      <c r="P1086" s="94"/>
      <c r="Q1086" s="12"/>
      <c r="R1086" s="12"/>
    </row>
    <row r="1087" spans="3:18" x14ac:dyDescent="0.3">
      <c r="C1087" s="12"/>
      <c r="D1087" s="12"/>
      <c r="E1087" s="94"/>
      <c r="F1087" s="94"/>
      <c r="G1087" s="21"/>
      <c r="H1087" s="21"/>
      <c r="I1087" s="21"/>
      <c r="J1087" s="21"/>
      <c r="K1087" s="21"/>
      <c r="L1087" s="21"/>
      <c r="M1087" s="94"/>
      <c r="N1087" s="94"/>
      <c r="O1087" s="94"/>
      <c r="P1087" s="94"/>
      <c r="Q1087" s="12"/>
      <c r="R1087" s="12"/>
    </row>
    <row r="1088" spans="3:18" x14ac:dyDescent="0.3">
      <c r="C1088" s="12"/>
      <c r="D1088" s="12"/>
      <c r="E1088" s="94"/>
      <c r="F1088" s="94"/>
      <c r="G1088" s="21"/>
      <c r="H1088" s="21"/>
      <c r="I1088" s="21"/>
      <c r="J1088" s="21"/>
      <c r="K1088" s="21"/>
      <c r="L1088" s="21"/>
      <c r="M1088" s="94"/>
      <c r="N1088" s="94"/>
      <c r="O1088" s="94"/>
      <c r="P1088" s="94"/>
      <c r="Q1088" s="12"/>
      <c r="R1088" s="12"/>
    </row>
    <row r="1089" spans="3:18" x14ac:dyDescent="0.3">
      <c r="C1089" s="12"/>
      <c r="D1089" s="12"/>
      <c r="E1089" s="94"/>
      <c r="F1089" s="94"/>
      <c r="G1089" s="21"/>
      <c r="H1089" s="21"/>
      <c r="I1089" s="21"/>
      <c r="J1089" s="21"/>
      <c r="K1089" s="21"/>
      <c r="L1089" s="21"/>
      <c r="M1089" s="94"/>
      <c r="N1089" s="94"/>
      <c r="O1089" s="94"/>
      <c r="P1089" s="94"/>
      <c r="Q1089" s="12"/>
      <c r="R1089" s="12"/>
    </row>
    <row r="1090" spans="3:18" x14ac:dyDescent="0.3">
      <c r="C1090" s="12"/>
      <c r="D1090" s="12"/>
      <c r="E1090" s="94"/>
      <c r="F1090" s="94"/>
      <c r="G1090" s="21"/>
      <c r="H1090" s="21"/>
      <c r="I1090" s="21"/>
      <c r="J1090" s="21"/>
      <c r="K1090" s="21"/>
      <c r="L1090" s="21"/>
      <c r="M1090" s="94"/>
      <c r="N1090" s="94"/>
      <c r="O1090" s="94"/>
      <c r="P1090" s="94"/>
      <c r="Q1090" s="12"/>
      <c r="R1090" s="12"/>
    </row>
    <row r="1091" spans="3:18" x14ac:dyDescent="0.3">
      <c r="C1091" s="12"/>
      <c r="D1091" s="12"/>
      <c r="E1091" s="94"/>
      <c r="F1091" s="94"/>
      <c r="G1091" s="21"/>
      <c r="H1091" s="21"/>
      <c r="I1091" s="21"/>
      <c r="J1091" s="21"/>
      <c r="K1091" s="21"/>
      <c r="L1091" s="21"/>
      <c r="M1091" s="94"/>
      <c r="N1091" s="94"/>
      <c r="O1091" s="94"/>
      <c r="P1091" s="94"/>
      <c r="Q1091" s="12"/>
      <c r="R1091" s="12"/>
    </row>
    <row r="1092" spans="3:18" x14ac:dyDescent="0.3">
      <c r="C1092" s="12"/>
      <c r="D1092" s="12"/>
      <c r="E1092" s="94"/>
      <c r="F1092" s="94"/>
      <c r="G1092" s="21"/>
      <c r="H1092" s="21"/>
      <c r="I1092" s="21"/>
      <c r="J1092" s="21"/>
      <c r="K1092" s="21"/>
      <c r="L1092" s="21"/>
      <c r="M1092" s="94"/>
      <c r="N1092" s="94"/>
      <c r="O1092" s="94"/>
      <c r="P1092" s="94"/>
      <c r="Q1092" s="12"/>
      <c r="R1092" s="12"/>
    </row>
    <row r="1093" spans="3:18" x14ac:dyDescent="0.3">
      <c r="C1093" s="12"/>
      <c r="D1093" s="12"/>
      <c r="E1093" s="94"/>
      <c r="F1093" s="94"/>
      <c r="G1093" s="21"/>
      <c r="H1093" s="21"/>
      <c r="I1093" s="21"/>
      <c r="J1093" s="21"/>
      <c r="K1093" s="21"/>
      <c r="L1093" s="21"/>
      <c r="M1093" s="94"/>
      <c r="N1093" s="94"/>
      <c r="O1093" s="94"/>
      <c r="P1093" s="94"/>
      <c r="Q1093" s="12"/>
      <c r="R1093" s="12"/>
    </row>
    <row r="1094" spans="3:18" x14ac:dyDescent="0.3">
      <c r="C1094" s="12"/>
      <c r="D1094" s="12"/>
      <c r="E1094" s="94"/>
      <c r="F1094" s="94"/>
      <c r="G1094" s="21"/>
      <c r="H1094" s="21"/>
      <c r="I1094" s="21"/>
      <c r="J1094" s="21"/>
      <c r="K1094" s="21"/>
      <c r="L1094" s="21"/>
      <c r="M1094" s="94"/>
      <c r="N1094" s="94"/>
      <c r="O1094" s="94"/>
      <c r="P1094" s="94"/>
      <c r="Q1094" s="12"/>
      <c r="R1094" s="12"/>
    </row>
    <row r="1095" spans="3:18" x14ac:dyDescent="0.3">
      <c r="C1095" s="12"/>
      <c r="D1095" s="12"/>
      <c r="E1095" s="94"/>
      <c r="F1095" s="94"/>
      <c r="G1095" s="21"/>
      <c r="H1095" s="21"/>
      <c r="I1095" s="21"/>
      <c r="J1095" s="21"/>
      <c r="K1095" s="21"/>
      <c r="L1095" s="21"/>
      <c r="M1095" s="94"/>
      <c r="N1095" s="94"/>
      <c r="O1095" s="94"/>
      <c r="P1095" s="94"/>
      <c r="Q1095" s="12"/>
      <c r="R1095" s="12"/>
    </row>
    <row r="1096" spans="3:18" x14ac:dyDescent="0.3">
      <c r="C1096" s="12"/>
      <c r="D1096" s="12"/>
      <c r="E1096" s="94"/>
      <c r="F1096" s="94"/>
      <c r="G1096" s="21"/>
      <c r="H1096" s="21"/>
      <c r="I1096" s="21"/>
      <c r="J1096" s="21"/>
      <c r="K1096" s="21"/>
      <c r="L1096" s="21"/>
      <c r="M1096" s="94"/>
      <c r="N1096" s="94"/>
      <c r="O1096" s="94"/>
      <c r="P1096" s="94"/>
      <c r="Q1096" s="12"/>
      <c r="R1096" s="12"/>
    </row>
    <row r="1097" spans="3:18" x14ac:dyDescent="0.3">
      <c r="C1097" s="12"/>
      <c r="D1097" s="12"/>
      <c r="E1097" s="94"/>
      <c r="F1097" s="94"/>
      <c r="G1097" s="21"/>
      <c r="H1097" s="21"/>
      <c r="I1097" s="21"/>
      <c r="J1097" s="21"/>
      <c r="K1097" s="21"/>
      <c r="L1097" s="21"/>
      <c r="M1097" s="94"/>
      <c r="N1097" s="94"/>
      <c r="O1097" s="94"/>
      <c r="P1097" s="94"/>
      <c r="Q1097" s="12"/>
      <c r="R1097" s="12"/>
    </row>
    <row r="1098" spans="3:18" x14ac:dyDescent="0.3">
      <c r="C1098" s="12"/>
      <c r="D1098" s="12"/>
      <c r="E1098" s="94"/>
      <c r="F1098" s="94"/>
      <c r="G1098" s="21"/>
      <c r="H1098" s="21"/>
      <c r="I1098" s="21"/>
      <c r="J1098" s="21"/>
      <c r="K1098" s="21"/>
      <c r="L1098" s="21"/>
      <c r="M1098" s="94"/>
      <c r="N1098" s="94"/>
      <c r="O1098" s="94"/>
      <c r="P1098" s="94"/>
      <c r="Q1098" s="12"/>
      <c r="R1098" s="12"/>
    </row>
    <row r="1099" spans="3:18" x14ac:dyDescent="0.3">
      <c r="C1099" s="12"/>
      <c r="D1099" s="12"/>
      <c r="E1099" s="94"/>
      <c r="F1099" s="94"/>
      <c r="G1099" s="21"/>
      <c r="H1099" s="21"/>
      <c r="I1099" s="21"/>
      <c r="J1099" s="21"/>
      <c r="K1099" s="21"/>
      <c r="L1099" s="21"/>
      <c r="M1099" s="94"/>
      <c r="N1099" s="94"/>
      <c r="O1099" s="94"/>
      <c r="P1099" s="94"/>
      <c r="Q1099" s="12"/>
      <c r="R1099" s="12"/>
    </row>
    <row r="1100" spans="3:18" x14ac:dyDescent="0.3">
      <c r="C1100" s="12"/>
      <c r="D1100" s="12"/>
      <c r="E1100" s="94"/>
      <c r="F1100" s="94"/>
      <c r="G1100" s="21"/>
      <c r="H1100" s="21"/>
      <c r="I1100" s="21"/>
      <c r="J1100" s="21"/>
      <c r="K1100" s="21"/>
      <c r="L1100" s="21"/>
      <c r="M1100" s="94"/>
      <c r="N1100" s="94"/>
      <c r="O1100" s="94"/>
      <c r="P1100" s="94"/>
      <c r="Q1100" s="12"/>
      <c r="R1100" s="12"/>
    </row>
    <row r="1101" spans="3:18" x14ac:dyDescent="0.3">
      <c r="C1101" s="12"/>
      <c r="D1101" s="12"/>
      <c r="E1101" s="94"/>
      <c r="F1101" s="94"/>
      <c r="G1101" s="21"/>
      <c r="H1101" s="21"/>
      <c r="I1101" s="21"/>
      <c r="J1101" s="21"/>
      <c r="K1101" s="21"/>
      <c r="L1101" s="21"/>
      <c r="M1101" s="94"/>
      <c r="N1101" s="94"/>
      <c r="O1101" s="94"/>
      <c r="P1101" s="94"/>
      <c r="Q1101" s="12"/>
      <c r="R1101" s="12"/>
    </row>
    <row r="1102" spans="3:18" x14ac:dyDescent="0.3">
      <c r="C1102" s="12"/>
      <c r="D1102" s="12"/>
      <c r="E1102" s="94"/>
      <c r="F1102" s="94"/>
      <c r="G1102" s="21"/>
      <c r="H1102" s="21"/>
      <c r="I1102" s="21"/>
      <c r="J1102" s="21"/>
      <c r="K1102" s="21"/>
      <c r="L1102" s="21"/>
      <c r="M1102" s="94"/>
      <c r="N1102" s="94"/>
      <c r="O1102" s="94"/>
      <c r="P1102" s="94"/>
      <c r="Q1102" s="12"/>
      <c r="R1102" s="12"/>
    </row>
    <row r="1103" spans="3:18" x14ac:dyDescent="0.3">
      <c r="C1103" s="12"/>
      <c r="D1103" s="12"/>
      <c r="E1103" s="94"/>
      <c r="F1103" s="94"/>
      <c r="G1103" s="21"/>
      <c r="H1103" s="21"/>
      <c r="I1103" s="21"/>
      <c r="J1103" s="21"/>
      <c r="K1103" s="21"/>
      <c r="L1103" s="21"/>
      <c r="M1103" s="94"/>
      <c r="N1103" s="94"/>
      <c r="O1103" s="94"/>
      <c r="P1103" s="94"/>
      <c r="Q1103" s="12"/>
      <c r="R1103" s="12"/>
    </row>
    <row r="1104" spans="3:18" x14ac:dyDescent="0.3">
      <c r="C1104" s="12"/>
      <c r="D1104" s="12"/>
      <c r="E1104" s="94"/>
      <c r="F1104" s="94"/>
      <c r="G1104" s="21"/>
      <c r="H1104" s="21"/>
      <c r="I1104" s="21"/>
      <c r="J1104" s="21"/>
      <c r="K1104" s="21"/>
      <c r="L1104" s="21"/>
      <c r="M1104" s="94"/>
      <c r="N1104" s="94"/>
      <c r="O1104" s="94"/>
      <c r="P1104" s="94"/>
      <c r="Q1104" s="12"/>
      <c r="R1104" s="12"/>
    </row>
    <row r="1105" spans="3:18" x14ac:dyDescent="0.3">
      <c r="C1105" s="12"/>
      <c r="D1105" s="12"/>
      <c r="E1105" s="94"/>
      <c r="F1105" s="94"/>
      <c r="G1105" s="21"/>
      <c r="H1105" s="21"/>
      <c r="I1105" s="21"/>
      <c r="J1105" s="21"/>
      <c r="K1105" s="21"/>
      <c r="L1105" s="21"/>
      <c r="M1105" s="94"/>
      <c r="N1105" s="94"/>
      <c r="O1105" s="94"/>
      <c r="P1105" s="94"/>
      <c r="Q1105" s="12"/>
      <c r="R1105" s="12"/>
    </row>
    <row r="1106" spans="3:18" x14ac:dyDescent="0.3">
      <c r="C1106" s="12"/>
      <c r="D1106" s="12"/>
      <c r="E1106" s="94"/>
      <c r="F1106" s="94"/>
      <c r="G1106" s="21"/>
      <c r="H1106" s="21"/>
      <c r="I1106" s="21"/>
      <c r="J1106" s="21"/>
      <c r="K1106" s="21"/>
      <c r="L1106" s="21"/>
      <c r="M1106" s="94"/>
      <c r="N1106" s="94"/>
      <c r="O1106" s="94"/>
      <c r="P1106" s="94"/>
      <c r="Q1106" s="12"/>
      <c r="R1106" s="12"/>
    </row>
    <row r="1107" spans="3:18" x14ac:dyDescent="0.3">
      <c r="C1107" s="12"/>
      <c r="D1107" s="12"/>
      <c r="E1107" s="94"/>
      <c r="F1107" s="94"/>
      <c r="G1107" s="21"/>
      <c r="H1107" s="21"/>
      <c r="I1107" s="21"/>
      <c r="J1107" s="21"/>
      <c r="K1107" s="21"/>
      <c r="L1107" s="21"/>
      <c r="M1107" s="94"/>
      <c r="N1107" s="94"/>
      <c r="O1107" s="94"/>
      <c r="P1107" s="94"/>
      <c r="Q1107" s="12"/>
      <c r="R1107" s="12"/>
    </row>
    <row r="1108" spans="3:18" x14ac:dyDescent="0.3">
      <c r="C1108" s="12"/>
      <c r="D1108" s="12"/>
      <c r="E1108" s="94"/>
      <c r="F1108" s="94"/>
      <c r="G1108" s="21"/>
      <c r="H1108" s="21"/>
      <c r="I1108" s="21"/>
      <c r="J1108" s="21"/>
      <c r="K1108" s="21"/>
      <c r="L1108" s="21"/>
      <c r="M1108" s="94"/>
      <c r="N1108" s="94"/>
      <c r="O1108" s="94"/>
      <c r="P1108" s="94"/>
      <c r="Q1108" s="12"/>
      <c r="R1108" s="12"/>
    </row>
    <row r="1109" spans="3:18" x14ac:dyDescent="0.3">
      <c r="C1109" s="12"/>
      <c r="D1109" s="12"/>
      <c r="E1109" s="94"/>
      <c r="F1109" s="94"/>
      <c r="G1109" s="21"/>
      <c r="H1109" s="21"/>
      <c r="I1109" s="21"/>
      <c r="J1109" s="21"/>
      <c r="K1109" s="21"/>
      <c r="L1109" s="21"/>
      <c r="M1109" s="94"/>
      <c r="N1109" s="94"/>
      <c r="O1109" s="94"/>
      <c r="P1109" s="94"/>
      <c r="Q1109" s="12"/>
      <c r="R1109" s="12"/>
    </row>
    <row r="1110" spans="3:18" x14ac:dyDescent="0.3">
      <c r="C1110" s="12"/>
      <c r="D1110" s="12"/>
      <c r="E1110" s="94"/>
      <c r="F1110" s="94"/>
      <c r="G1110" s="21"/>
      <c r="H1110" s="21"/>
      <c r="I1110" s="21"/>
      <c r="J1110" s="21"/>
      <c r="K1110" s="21"/>
      <c r="L1110" s="21"/>
      <c r="M1110" s="94"/>
      <c r="N1110" s="94"/>
      <c r="O1110" s="94"/>
      <c r="P1110" s="94"/>
      <c r="Q1110" s="12"/>
      <c r="R1110" s="12"/>
    </row>
    <row r="1111" spans="3:18" x14ac:dyDescent="0.3">
      <c r="C1111" s="12"/>
      <c r="D1111" s="12"/>
      <c r="E1111" s="94"/>
      <c r="F1111" s="94"/>
      <c r="G1111" s="21"/>
      <c r="H1111" s="21"/>
      <c r="I1111" s="21"/>
      <c r="J1111" s="21"/>
      <c r="K1111" s="21"/>
      <c r="L1111" s="21"/>
      <c r="M1111" s="94"/>
      <c r="N1111" s="94"/>
      <c r="O1111" s="94"/>
      <c r="P1111" s="94"/>
      <c r="Q1111" s="12"/>
      <c r="R1111" s="12"/>
    </row>
    <row r="1112" spans="3:18" x14ac:dyDescent="0.3">
      <c r="C1112" s="12"/>
      <c r="D1112" s="12"/>
      <c r="E1112" s="94"/>
      <c r="F1112" s="94"/>
      <c r="G1112" s="21"/>
      <c r="H1112" s="21"/>
      <c r="I1112" s="21"/>
      <c r="J1112" s="21"/>
      <c r="K1112" s="21"/>
      <c r="L1112" s="21"/>
      <c r="M1112" s="94"/>
      <c r="N1112" s="94"/>
      <c r="O1112" s="94"/>
      <c r="P1112" s="94"/>
      <c r="Q1112" s="12"/>
      <c r="R1112" s="12"/>
    </row>
    <row r="1113" spans="3:18" x14ac:dyDescent="0.3">
      <c r="C1113" s="12"/>
      <c r="D1113" s="12"/>
      <c r="E1113" s="94"/>
      <c r="F1113" s="94"/>
      <c r="G1113" s="21"/>
      <c r="H1113" s="21"/>
      <c r="I1113" s="21"/>
      <c r="J1113" s="21"/>
      <c r="K1113" s="21"/>
      <c r="L1113" s="21"/>
      <c r="M1113" s="94"/>
      <c r="N1113" s="94"/>
      <c r="O1113" s="94"/>
      <c r="P1113" s="94"/>
      <c r="Q1113" s="12"/>
      <c r="R1113" s="12"/>
    </row>
    <row r="1114" spans="3:18" x14ac:dyDescent="0.3">
      <c r="C1114" s="12"/>
      <c r="D1114" s="12"/>
      <c r="E1114" s="94"/>
      <c r="F1114" s="94"/>
      <c r="G1114" s="21"/>
      <c r="H1114" s="21"/>
      <c r="I1114" s="21"/>
      <c r="J1114" s="21"/>
      <c r="K1114" s="21"/>
      <c r="L1114" s="21"/>
      <c r="M1114" s="94"/>
      <c r="N1114" s="94"/>
      <c r="O1114" s="94"/>
      <c r="P1114" s="94"/>
      <c r="Q1114" s="12"/>
      <c r="R1114" s="12"/>
    </row>
    <row r="1115" spans="3:18" x14ac:dyDescent="0.3">
      <c r="C1115" s="12"/>
      <c r="D1115" s="12"/>
      <c r="E1115" s="94"/>
      <c r="F1115" s="94"/>
      <c r="G1115" s="21"/>
      <c r="H1115" s="21"/>
      <c r="I1115" s="21"/>
      <c r="J1115" s="21"/>
      <c r="K1115" s="21"/>
      <c r="L1115" s="21"/>
      <c r="M1115" s="94"/>
      <c r="N1115" s="94"/>
      <c r="O1115" s="94"/>
      <c r="P1115" s="94"/>
      <c r="Q1115" s="12"/>
      <c r="R1115" s="12"/>
    </row>
    <row r="1116" spans="3:18" x14ac:dyDescent="0.3">
      <c r="C1116" s="12"/>
      <c r="D1116" s="12"/>
      <c r="E1116" s="94"/>
      <c r="F1116" s="94"/>
      <c r="G1116" s="21"/>
      <c r="H1116" s="21"/>
      <c r="I1116" s="21"/>
      <c r="J1116" s="21"/>
      <c r="K1116" s="21"/>
      <c r="L1116" s="21"/>
      <c r="M1116" s="94"/>
      <c r="N1116" s="94"/>
      <c r="O1116" s="94"/>
      <c r="P1116" s="94"/>
      <c r="Q1116" s="12"/>
      <c r="R1116" s="12"/>
    </row>
    <row r="1117" spans="3:18" x14ac:dyDescent="0.3">
      <c r="C1117" s="12"/>
      <c r="D1117" s="12"/>
      <c r="E1117" s="94"/>
      <c r="F1117" s="94"/>
      <c r="G1117" s="21"/>
      <c r="H1117" s="21"/>
      <c r="I1117" s="21"/>
      <c r="J1117" s="21"/>
      <c r="K1117" s="21"/>
      <c r="L1117" s="21"/>
      <c r="M1117" s="94"/>
      <c r="N1117" s="94"/>
      <c r="O1117" s="94"/>
      <c r="P1117" s="94"/>
      <c r="Q1117" s="12"/>
      <c r="R1117" s="12"/>
    </row>
    <row r="1118" spans="3:18" x14ac:dyDescent="0.3">
      <c r="C1118" s="12"/>
      <c r="D1118" s="12"/>
      <c r="E1118" s="94"/>
      <c r="F1118" s="94"/>
      <c r="G1118" s="21"/>
      <c r="H1118" s="21"/>
      <c r="I1118" s="21"/>
      <c r="J1118" s="21"/>
      <c r="K1118" s="21"/>
      <c r="L1118" s="21"/>
      <c r="M1118" s="94"/>
      <c r="N1118" s="94"/>
      <c r="O1118" s="94"/>
      <c r="P1118" s="94"/>
      <c r="Q1118" s="12"/>
      <c r="R1118" s="12"/>
    </row>
    <row r="1119" spans="3:18" x14ac:dyDescent="0.3">
      <c r="C1119" s="12"/>
      <c r="D1119" s="12"/>
      <c r="E1119" s="94"/>
      <c r="F1119" s="94"/>
      <c r="G1119" s="21"/>
      <c r="H1119" s="21"/>
      <c r="I1119" s="21"/>
      <c r="J1119" s="21"/>
      <c r="K1119" s="21"/>
      <c r="L1119" s="21"/>
      <c r="M1119" s="94"/>
      <c r="N1119" s="94"/>
      <c r="O1119" s="94"/>
      <c r="P1119" s="94"/>
      <c r="Q1119" s="12"/>
      <c r="R1119" s="12"/>
    </row>
    <row r="1120" spans="3:18" x14ac:dyDescent="0.3">
      <c r="C1120" s="12"/>
      <c r="D1120" s="12"/>
      <c r="E1120" s="94"/>
      <c r="F1120" s="94"/>
      <c r="G1120" s="21"/>
      <c r="H1120" s="21"/>
      <c r="I1120" s="21"/>
      <c r="J1120" s="21"/>
      <c r="K1120" s="21"/>
      <c r="L1120" s="21"/>
      <c r="M1120" s="94"/>
      <c r="N1120" s="94"/>
      <c r="O1120" s="94"/>
      <c r="P1120" s="94"/>
      <c r="Q1120" s="12"/>
      <c r="R1120" s="12"/>
    </row>
    <row r="1121" spans="3:18" x14ac:dyDescent="0.3">
      <c r="C1121" s="12"/>
      <c r="D1121" s="12"/>
      <c r="E1121" s="94"/>
      <c r="F1121" s="94"/>
      <c r="G1121" s="21"/>
      <c r="H1121" s="21"/>
      <c r="I1121" s="21"/>
      <c r="J1121" s="21"/>
      <c r="K1121" s="21"/>
      <c r="L1121" s="21"/>
      <c r="M1121" s="94"/>
      <c r="N1121" s="94"/>
      <c r="O1121" s="94"/>
      <c r="P1121" s="94"/>
      <c r="Q1121" s="12"/>
      <c r="R1121" s="12"/>
    </row>
    <row r="1122" spans="3:18" x14ac:dyDescent="0.3">
      <c r="C1122" s="12"/>
      <c r="D1122" s="12"/>
      <c r="E1122" s="94"/>
      <c r="F1122" s="94"/>
      <c r="G1122" s="21"/>
      <c r="H1122" s="21"/>
      <c r="I1122" s="21"/>
      <c r="J1122" s="21"/>
      <c r="K1122" s="21"/>
      <c r="L1122" s="21"/>
      <c r="M1122" s="94"/>
      <c r="N1122" s="94"/>
      <c r="O1122" s="94"/>
      <c r="P1122" s="94"/>
      <c r="Q1122" s="12"/>
      <c r="R1122" s="12"/>
    </row>
    <row r="1123" spans="3:18" x14ac:dyDescent="0.3">
      <c r="C1123" s="12"/>
      <c r="D1123" s="12"/>
      <c r="E1123" s="94"/>
      <c r="F1123" s="94"/>
      <c r="G1123" s="21"/>
      <c r="H1123" s="21"/>
      <c r="I1123" s="21"/>
      <c r="J1123" s="21"/>
      <c r="K1123" s="21"/>
      <c r="L1123" s="21"/>
      <c r="M1123" s="94"/>
      <c r="N1123" s="94"/>
      <c r="O1123" s="94"/>
      <c r="P1123" s="94"/>
      <c r="Q1123" s="12"/>
      <c r="R1123" s="12"/>
    </row>
    <row r="1124" spans="3:18" x14ac:dyDescent="0.3">
      <c r="C1124" s="12"/>
      <c r="D1124" s="12"/>
      <c r="E1124" s="94"/>
      <c r="F1124" s="94"/>
      <c r="G1124" s="21"/>
      <c r="H1124" s="21"/>
      <c r="I1124" s="21"/>
      <c r="J1124" s="21"/>
      <c r="K1124" s="21"/>
      <c r="L1124" s="21"/>
      <c r="M1124" s="94"/>
      <c r="N1124" s="94"/>
      <c r="O1124" s="94"/>
      <c r="P1124" s="94"/>
      <c r="Q1124" s="12"/>
      <c r="R1124" s="12"/>
    </row>
    <row r="1125" spans="3:18" x14ac:dyDescent="0.3">
      <c r="C1125" s="12"/>
      <c r="D1125" s="12"/>
      <c r="E1125" s="94"/>
      <c r="F1125" s="94"/>
      <c r="G1125" s="21"/>
      <c r="H1125" s="21"/>
      <c r="I1125" s="21"/>
      <c r="J1125" s="21"/>
      <c r="K1125" s="21"/>
      <c r="L1125" s="21"/>
      <c r="M1125" s="94"/>
      <c r="N1125" s="94"/>
      <c r="O1125" s="94"/>
      <c r="P1125" s="94"/>
      <c r="Q1125" s="12"/>
      <c r="R1125" s="12"/>
    </row>
    <row r="1126" spans="3:18" x14ac:dyDescent="0.3">
      <c r="C1126" s="12"/>
      <c r="D1126" s="12"/>
      <c r="E1126" s="94"/>
      <c r="F1126" s="94"/>
      <c r="G1126" s="21"/>
      <c r="H1126" s="21"/>
      <c r="I1126" s="21"/>
      <c r="J1126" s="21"/>
      <c r="K1126" s="21"/>
      <c r="L1126" s="21"/>
      <c r="M1126" s="94"/>
      <c r="N1126" s="94"/>
      <c r="O1126" s="94"/>
      <c r="P1126" s="94"/>
      <c r="Q1126" s="12"/>
      <c r="R1126" s="12"/>
    </row>
    <row r="1127" spans="3:18" x14ac:dyDescent="0.3">
      <c r="C1127" s="12"/>
      <c r="D1127" s="12"/>
      <c r="E1127" s="94"/>
      <c r="F1127" s="94"/>
      <c r="G1127" s="21"/>
      <c r="H1127" s="21"/>
      <c r="I1127" s="21"/>
      <c r="J1127" s="21"/>
      <c r="K1127" s="21"/>
      <c r="L1127" s="21"/>
      <c r="M1127" s="94"/>
      <c r="N1127" s="94"/>
      <c r="O1127" s="94"/>
      <c r="P1127" s="94"/>
      <c r="Q1127" s="12"/>
      <c r="R1127" s="12"/>
    </row>
    <row r="1128" spans="3:18" x14ac:dyDescent="0.3">
      <c r="C1128" s="12"/>
      <c r="D1128" s="12"/>
      <c r="E1128" s="94"/>
      <c r="F1128" s="94"/>
      <c r="G1128" s="21"/>
      <c r="H1128" s="21"/>
      <c r="I1128" s="21"/>
      <c r="J1128" s="21"/>
      <c r="K1128" s="21"/>
      <c r="L1128" s="21"/>
      <c r="M1128" s="94"/>
      <c r="N1128" s="94"/>
      <c r="O1128" s="94"/>
      <c r="P1128" s="94"/>
      <c r="Q1128" s="12"/>
      <c r="R1128" s="12"/>
    </row>
    <row r="1129" spans="3:18" x14ac:dyDescent="0.3">
      <c r="C1129" s="12"/>
      <c r="D1129" s="12"/>
      <c r="E1129" s="94"/>
      <c r="F1129" s="94"/>
      <c r="G1129" s="21"/>
      <c r="H1129" s="21"/>
      <c r="I1129" s="21"/>
      <c r="J1129" s="21"/>
      <c r="K1129" s="21"/>
      <c r="L1129" s="21"/>
      <c r="M1129" s="94"/>
      <c r="N1129" s="94"/>
      <c r="O1129" s="94"/>
      <c r="P1129" s="94"/>
      <c r="Q1129" s="12"/>
      <c r="R1129" s="12"/>
    </row>
    <row r="1130" spans="3:18" x14ac:dyDescent="0.3">
      <c r="C1130" s="12"/>
      <c r="D1130" s="12"/>
      <c r="E1130" s="94"/>
      <c r="F1130" s="94"/>
      <c r="G1130" s="21"/>
      <c r="H1130" s="21"/>
      <c r="I1130" s="21"/>
      <c r="J1130" s="21"/>
      <c r="K1130" s="21"/>
      <c r="L1130" s="21"/>
      <c r="M1130" s="94"/>
      <c r="N1130" s="94"/>
      <c r="O1130" s="94"/>
      <c r="P1130" s="94"/>
      <c r="Q1130" s="12"/>
      <c r="R1130" s="12"/>
    </row>
    <row r="1131" spans="3:18" x14ac:dyDescent="0.3">
      <c r="C1131" s="12"/>
      <c r="D1131" s="12"/>
      <c r="E1131" s="94"/>
      <c r="F1131" s="94"/>
      <c r="G1131" s="21"/>
      <c r="H1131" s="21"/>
      <c r="I1131" s="21"/>
      <c r="J1131" s="21"/>
      <c r="K1131" s="21"/>
      <c r="L1131" s="21"/>
      <c r="M1131" s="94"/>
      <c r="N1131" s="94"/>
      <c r="O1131" s="94"/>
      <c r="P1131" s="94"/>
      <c r="Q1131" s="12"/>
      <c r="R1131" s="12"/>
    </row>
    <row r="1132" spans="3:18" x14ac:dyDescent="0.3">
      <c r="C1132" s="12"/>
      <c r="D1132" s="12"/>
      <c r="E1132" s="94"/>
      <c r="F1132" s="94"/>
      <c r="G1132" s="21"/>
      <c r="H1132" s="21"/>
      <c r="I1132" s="21"/>
      <c r="J1132" s="21"/>
      <c r="K1132" s="21"/>
      <c r="L1132" s="21"/>
      <c r="M1132" s="94"/>
      <c r="N1132" s="94"/>
      <c r="O1132" s="94"/>
      <c r="P1132" s="94"/>
      <c r="Q1132" s="12"/>
      <c r="R1132" s="12"/>
    </row>
    <row r="1133" spans="3:18" x14ac:dyDescent="0.3">
      <c r="C1133" s="12"/>
      <c r="D1133" s="12"/>
      <c r="E1133" s="94"/>
      <c r="F1133" s="94"/>
      <c r="G1133" s="21"/>
      <c r="H1133" s="21"/>
      <c r="I1133" s="21"/>
      <c r="J1133" s="21"/>
      <c r="K1133" s="21"/>
      <c r="L1133" s="21"/>
      <c r="M1133" s="94"/>
      <c r="N1133" s="94"/>
      <c r="O1133" s="94"/>
      <c r="P1133" s="94"/>
      <c r="Q1133" s="12"/>
      <c r="R1133" s="12"/>
    </row>
    <row r="1134" spans="3:18" x14ac:dyDescent="0.3">
      <c r="C1134" s="12"/>
      <c r="D1134" s="12"/>
      <c r="E1134" s="94"/>
      <c r="F1134" s="94"/>
      <c r="G1134" s="21"/>
      <c r="H1134" s="21"/>
      <c r="I1134" s="21"/>
      <c r="J1134" s="21"/>
      <c r="K1134" s="21"/>
      <c r="L1134" s="21"/>
      <c r="M1134" s="94"/>
      <c r="N1134" s="94"/>
      <c r="O1134" s="94"/>
      <c r="P1134" s="94"/>
      <c r="Q1134" s="12"/>
      <c r="R1134" s="12"/>
    </row>
    <row r="1135" spans="3:18" x14ac:dyDescent="0.3">
      <c r="C1135" s="12"/>
      <c r="D1135" s="12"/>
      <c r="E1135" s="94"/>
      <c r="F1135" s="94"/>
      <c r="G1135" s="21"/>
      <c r="H1135" s="21"/>
      <c r="I1135" s="21"/>
      <c r="J1135" s="21"/>
      <c r="K1135" s="21"/>
      <c r="L1135" s="21"/>
      <c r="M1135" s="94"/>
      <c r="N1135" s="94"/>
      <c r="O1135" s="94"/>
      <c r="P1135" s="94"/>
      <c r="Q1135" s="12"/>
      <c r="R1135" s="12"/>
    </row>
    <row r="1136" spans="3:18" x14ac:dyDescent="0.3">
      <c r="C1136" s="12"/>
      <c r="D1136" s="12"/>
      <c r="E1136" s="94"/>
      <c r="F1136" s="94"/>
      <c r="G1136" s="21"/>
      <c r="H1136" s="21"/>
      <c r="I1136" s="21"/>
      <c r="J1136" s="21"/>
      <c r="K1136" s="21"/>
      <c r="L1136" s="21"/>
      <c r="M1136" s="94"/>
      <c r="N1136" s="94"/>
      <c r="O1136" s="94"/>
      <c r="P1136" s="94"/>
      <c r="Q1136" s="12"/>
      <c r="R1136" s="12"/>
    </row>
    <row r="1137" spans="3:18" x14ac:dyDescent="0.3">
      <c r="C1137" s="12"/>
      <c r="D1137" s="12"/>
      <c r="E1137" s="94"/>
      <c r="F1137" s="94"/>
      <c r="G1137" s="21"/>
      <c r="H1137" s="21"/>
      <c r="I1137" s="21"/>
      <c r="J1137" s="21"/>
      <c r="K1137" s="21"/>
      <c r="L1137" s="21"/>
      <c r="M1137" s="94"/>
      <c r="N1137" s="94"/>
      <c r="O1137" s="94"/>
      <c r="P1137" s="94"/>
      <c r="Q1137" s="12"/>
      <c r="R1137" s="12"/>
    </row>
    <row r="1138" spans="3:18" x14ac:dyDescent="0.3">
      <c r="C1138" s="12"/>
      <c r="D1138" s="12"/>
      <c r="E1138" s="94"/>
      <c r="F1138" s="94"/>
      <c r="G1138" s="21"/>
      <c r="H1138" s="21"/>
      <c r="I1138" s="21"/>
      <c r="J1138" s="21"/>
      <c r="K1138" s="21"/>
      <c r="L1138" s="21"/>
      <c r="M1138" s="94"/>
      <c r="N1138" s="94"/>
      <c r="O1138" s="94"/>
      <c r="P1138" s="94"/>
      <c r="Q1138" s="12"/>
      <c r="R1138" s="12"/>
    </row>
    <row r="1139" spans="3:18" x14ac:dyDescent="0.3">
      <c r="C1139" s="12"/>
      <c r="D1139" s="12"/>
      <c r="E1139" s="94"/>
      <c r="F1139" s="94"/>
      <c r="G1139" s="21"/>
      <c r="H1139" s="21"/>
      <c r="I1139" s="21"/>
      <c r="J1139" s="21"/>
      <c r="K1139" s="21"/>
      <c r="L1139" s="21"/>
      <c r="M1139" s="94"/>
      <c r="N1139" s="94"/>
      <c r="O1139" s="94"/>
      <c r="P1139" s="94"/>
      <c r="Q1139" s="12"/>
      <c r="R1139" s="12"/>
    </row>
    <row r="1140" spans="3:18" x14ac:dyDescent="0.3">
      <c r="C1140" s="12"/>
      <c r="D1140" s="12"/>
      <c r="E1140" s="94"/>
      <c r="F1140" s="94"/>
      <c r="G1140" s="21"/>
      <c r="H1140" s="21"/>
      <c r="I1140" s="21"/>
      <c r="J1140" s="21"/>
      <c r="K1140" s="21"/>
      <c r="L1140" s="21"/>
      <c r="M1140" s="94"/>
      <c r="N1140" s="94"/>
      <c r="O1140" s="94"/>
      <c r="P1140" s="94"/>
      <c r="Q1140" s="12"/>
      <c r="R1140" s="12"/>
    </row>
    <row r="1141" spans="3:18" x14ac:dyDescent="0.3">
      <c r="C1141" s="12"/>
      <c r="D1141" s="12"/>
      <c r="E1141" s="94"/>
      <c r="F1141" s="94"/>
      <c r="G1141" s="21"/>
      <c r="H1141" s="21"/>
      <c r="I1141" s="21"/>
      <c r="J1141" s="21"/>
      <c r="K1141" s="21"/>
      <c r="L1141" s="21"/>
      <c r="M1141" s="94"/>
      <c r="N1141" s="94"/>
      <c r="O1141" s="94"/>
      <c r="P1141" s="94"/>
      <c r="Q1141" s="12"/>
      <c r="R1141" s="12"/>
    </row>
    <row r="1142" spans="3:18" x14ac:dyDescent="0.3">
      <c r="C1142" s="12"/>
      <c r="D1142" s="12"/>
      <c r="E1142" s="94"/>
      <c r="F1142" s="94"/>
      <c r="G1142" s="21"/>
      <c r="H1142" s="21"/>
      <c r="I1142" s="21"/>
      <c r="J1142" s="21"/>
      <c r="K1142" s="21"/>
      <c r="L1142" s="21"/>
      <c r="M1142" s="94"/>
      <c r="N1142" s="94"/>
      <c r="O1142" s="94"/>
      <c r="P1142" s="94"/>
      <c r="Q1142" s="12"/>
      <c r="R1142" s="12"/>
    </row>
    <row r="1143" spans="3:18" x14ac:dyDescent="0.3">
      <c r="C1143" s="12"/>
      <c r="D1143" s="12"/>
      <c r="E1143" s="94"/>
      <c r="F1143" s="94"/>
      <c r="G1143" s="21"/>
      <c r="H1143" s="21"/>
      <c r="I1143" s="21"/>
      <c r="J1143" s="21"/>
      <c r="K1143" s="21"/>
      <c r="L1143" s="21"/>
      <c r="M1143" s="94"/>
      <c r="N1143" s="94"/>
      <c r="O1143" s="94"/>
      <c r="P1143" s="94"/>
      <c r="Q1143" s="12"/>
      <c r="R1143" s="12"/>
    </row>
    <row r="1144" spans="3:18" x14ac:dyDescent="0.3">
      <c r="C1144" s="12"/>
      <c r="D1144" s="12"/>
      <c r="E1144" s="94"/>
      <c r="F1144" s="94"/>
      <c r="G1144" s="21"/>
      <c r="H1144" s="21"/>
      <c r="I1144" s="21"/>
      <c r="J1144" s="21"/>
      <c r="K1144" s="21"/>
      <c r="L1144" s="21"/>
      <c r="M1144" s="94"/>
      <c r="N1144" s="94"/>
      <c r="O1144" s="94"/>
      <c r="P1144" s="94"/>
      <c r="Q1144" s="12"/>
      <c r="R1144" s="12"/>
    </row>
    <row r="1145" spans="3:18" x14ac:dyDescent="0.3">
      <c r="C1145" s="12"/>
      <c r="D1145" s="12"/>
      <c r="E1145" s="94"/>
      <c r="F1145" s="94"/>
      <c r="G1145" s="21"/>
      <c r="H1145" s="21"/>
      <c r="I1145" s="21"/>
      <c r="J1145" s="21"/>
      <c r="K1145" s="21"/>
      <c r="L1145" s="21"/>
      <c r="M1145" s="94"/>
      <c r="N1145" s="94"/>
      <c r="O1145" s="94"/>
      <c r="P1145" s="94"/>
      <c r="Q1145" s="12"/>
      <c r="R1145" s="12"/>
    </row>
    <row r="1146" spans="3:18" x14ac:dyDescent="0.3">
      <c r="C1146" s="12"/>
      <c r="D1146" s="12"/>
      <c r="E1146" s="94"/>
      <c r="F1146" s="94"/>
      <c r="G1146" s="21"/>
      <c r="H1146" s="21"/>
      <c r="I1146" s="21"/>
      <c r="J1146" s="21"/>
      <c r="K1146" s="21"/>
      <c r="L1146" s="21"/>
      <c r="M1146" s="94"/>
      <c r="N1146" s="94"/>
      <c r="O1146" s="94"/>
      <c r="P1146" s="94"/>
      <c r="Q1146" s="12"/>
      <c r="R1146" s="12"/>
    </row>
    <row r="1147" spans="3:18" x14ac:dyDescent="0.3">
      <c r="C1147" s="12"/>
      <c r="D1147" s="12"/>
      <c r="E1147" s="94"/>
      <c r="F1147" s="94"/>
      <c r="G1147" s="21"/>
      <c r="H1147" s="21"/>
      <c r="I1147" s="21"/>
      <c r="J1147" s="21"/>
      <c r="K1147" s="21"/>
      <c r="L1147" s="21"/>
      <c r="M1147" s="94"/>
      <c r="N1147" s="94"/>
      <c r="O1147" s="94"/>
      <c r="P1147" s="94"/>
      <c r="Q1147" s="12"/>
      <c r="R1147" s="12"/>
    </row>
    <row r="1148" spans="3:18" x14ac:dyDescent="0.3">
      <c r="C1148" s="12"/>
      <c r="D1148" s="12"/>
      <c r="E1148" s="94"/>
      <c r="F1148" s="94"/>
      <c r="G1148" s="21"/>
      <c r="H1148" s="21"/>
      <c r="I1148" s="21"/>
      <c r="J1148" s="21"/>
      <c r="K1148" s="21"/>
      <c r="L1148" s="21"/>
      <c r="M1148" s="94"/>
      <c r="N1148" s="94"/>
      <c r="O1148" s="94"/>
      <c r="P1148" s="94"/>
      <c r="Q1148" s="12"/>
      <c r="R1148" s="12"/>
    </row>
    <row r="1149" spans="3:18" x14ac:dyDescent="0.3">
      <c r="C1149" s="12"/>
      <c r="D1149" s="12"/>
      <c r="E1149" s="94"/>
      <c r="F1149" s="94"/>
      <c r="G1149" s="21"/>
      <c r="H1149" s="21"/>
      <c r="I1149" s="21"/>
      <c r="J1149" s="21"/>
      <c r="K1149" s="21"/>
      <c r="L1149" s="21"/>
      <c r="M1149" s="94"/>
      <c r="N1149" s="94"/>
      <c r="O1149" s="94"/>
      <c r="P1149" s="94"/>
      <c r="Q1149" s="12"/>
      <c r="R1149" s="12"/>
    </row>
    <row r="1150" spans="3:18" x14ac:dyDescent="0.3">
      <c r="C1150" s="12"/>
      <c r="D1150" s="12"/>
      <c r="E1150" s="94"/>
      <c r="F1150" s="94"/>
      <c r="G1150" s="21"/>
      <c r="H1150" s="21"/>
      <c r="I1150" s="21"/>
      <c r="J1150" s="21"/>
      <c r="K1150" s="21"/>
      <c r="L1150" s="21"/>
      <c r="M1150" s="94"/>
      <c r="N1150" s="94"/>
      <c r="O1150" s="94"/>
      <c r="P1150" s="94"/>
      <c r="Q1150" s="12"/>
      <c r="R1150" s="12"/>
    </row>
    <row r="1151" spans="3:18" x14ac:dyDescent="0.3">
      <c r="C1151" s="12"/>
      <c r="D1151" s="12"/>
      <c r="E1151" s="94"/>
      <c r="F1151" s="94"/>
      <c r="G1151" s="21"/>
      <c r="H1151" s="21"/>
      <c r="I1151" s="21"/>
      <c r="J1151" s="21"/>
      <c r="K1151" s="21"/>
      <c r="L1151" s="21"/>
      <c r="M1151" s="94"/>
      <c r="N1151" s="94"/>
      <c r="O1151" s="94"/>
      <c r="P1151" s="94"/>
      <c r="Q1151" s="12"/>
      <c r="R1151" s="12"/>
    </row>
    <row r="1152" spans="3:18" x14ac:dyDescent="0.3">
      <c r="C1152" s="12"/>
      <c r="D1152" s="12"/>
      <c r="E1152" s="94"/>
      <c r="F1152" s="94"/>
      <c r="G1152" s="21"/>
      <c r="H1152" s="21"/>
      <c r="I1152" s="21"/>
      <c r="J1152" s="21"/>
      <c r="K1152" s="21"/>
      <c r="L1152" s="21"/>
      <c r="M1152" s="94"/>
      <c r="N1152" s="94"/>
      <c r="O1152" s="94"/>
      <c r="P1152" s="94"/>
      <c r="Q1152" s="12"/>
      <c r="R1152" s="12"/>
    </row>
    <row r="1153" spans="3:18" x14ac:dyDescent="0.3">
      <c r="C1153" s="12"/>
      <c r="D1153" s="12"/>
      <c r="E1153" s="94"/>
      <c r="F1153" s="94"/>
      <c r="G1153" s="21"/>
      <c r="H1153" s="21"/>
      <c r="I1153" s="21"/>
      <c r="J1153" s="21"/>
      <c r="K1153" s="21"/>
      <c r="L1153" s="21"/>
      <c r="M1153" s="94"/>
      <c r="N1153" s="94"/>
      <c r="O1153" s="94"/>
      <c r="P1153" s="94"/>
      <c r="Q1153" s="12"/>
      <c r="R1153" s="12"/>
    </row>
    <row r="1154" spans="3:18" x14ac:dyDescent="0.3">
      <c r="C1154" s="12"/>
      <c r="D1154" s="12"/>
      <c r="E1154" s="94"/>
      <c r="F1154" s="94"/>
      <c r="G1154" s="21"/>
      <c r="H1154" s="21"/>
      <c r="I1154" s="21"/>
      <c r="J1154" s="21"/>
      <c r="K1154" s="21"/>
      <c r="L1154" s="21"/>
      <c r="M1154" s="94"/>
      <c r="N1154" s="94"/>
      <c r="O1154" s="94"/>
      <c r="P1154" s="94"/>
      <c r="Q1154" s="12"/>
      <c r="R1154" s="12"/>
    </row>
    <row r="1155" spans="3:18" x14ac:dyDescent="0.3">
      <c r="C1155" s="12"/>
      <c r="D1155" s="12"/>
      <c r="E1155" s="94"/>
      <c r="F1155" s="94"/>
      <c r="G1155" s="21"/>
      <c r="H1155" s="21"/>
      <c r="I1155" s="21"/>
      <c r="J1155" s="21"/>
      <c r="K1155" s="21"/>
      <c r="L1155" s="21"/>
      <c r="M1155" s="94"/>
      <c r="N1155" s="94"/>
      <c r="O1155" s="94"/>
      <c r="P1155" s="94"/>
      <c r="Q1155" s="12"/>
      <c r="R1155" s="12"/>
    </row>
    <row r="1156" spans="3:18" x14ac:dyDescent="0.3">
      <c r="C1156" s="12"/>
      <c r="D1156" s="12"/>
      <c r="E1156" s="94"/>
      <c r="F1156" s="94"/>
      <c r="G1156" s="21"/>
      <c r="H1156" s="21"/>
      <c r="I1156" s="21"/>
      <c r="J1156" s="21"/>
      <c r="K1156" s="21"/>
      <c r="L1156" s="21"/>
      <c r="M1156" s="94"/>
      <c r="N1156" s="94"/>
      <c r="O1156" s="94"/>
      <c r="P1156" s="94"/>
      <c r="Q1156" s="12"/>
      <c r="R1156" s="12"/>
    </row>
    <row r="1157" spans="3:18" x14ac:dyDescent="0.3">
      <c r="C1157" s="12"/>
      <c r="D1157" s="12"/>
      <c r="E1157" s="94"/>
      <c r="F1157" s="94"/>
      <c r="G1157" s="21"/>
      <c r="H1157" s="21"/>
      <c r="I1157" s="21"/>
      <c r="J1157" s="21"/>
      <c r="K1157" s="21"/>
      <c r="L1157" s="21"/>
      <c r="M1157" s="94"/>
      <c r="N1157" s="94"/>
      <c r="O1157" s="94"/>
      <c r="P1157" s="94"/>
      <c r="Q1157" s="12"/>
      <c r="R1157" s="12"/>
    </row>
    <row r="1158" spans="3:18" x14ac:dyDescent="0.3">
      <c r="C1158" s="12"/>
      <c r="D1158" s="12"/>
      <c r="E1158" s="94"/>
      <c r="F1158" s="94"/>
      <c r="G1158" s="21"/>
      <c r="H1158" s="21"/>
      <c r="I1158" s="21"/>
      <c r="J1158" s="21"/>
      <c r="K1158" s="21"/>
      <c r="L1158" s="21"/>
      <c r="M1158" s="94"/>
      <c r="N1158" s="94"/>
      <c r="O1158" s="94"/>
      <c r="P1158" s="94"/>
      <c r="Q1158" s="12"/>
      <c r="R1158" s="12"/>
    </row>
    <row r="1159" spans="3:18" x14ac:dyDescent="0.3">
      <c r="C1159" s="12"/>
      <c r="D1159" s="12"/>
      <c r="E1159" s="94"/>
      <c r="F1159" s="94"/>
      <c r="G1159" s="21"/>
      <c r="H1159" s="21"/>
      <c r="I1159" s="21"/>
      <c r="J1159" s="21"/>
      <c r="K1159" s="21"/>
      <c r="L1159" s="21"/>
      <c r="M1159" s="94"/>
      <c r="N1159" s="94"/>
      <c r="O1159" s="94"/>
      <c r="P1159" s="94"/>
      <c r="Q1159" s="12"/>
      <c r="R1159" s="12"/>
    </row>
    <row r="1160" spans="3:18" x14ac:dyDescent="0.3">
      <c r="C1160" s="12"/>
      <c r="D1160" s="12"/>
      <c r="E1160" s="94"/>
      <c r="F1160" s="94"/>
      <c r="G1160" s="21"/>
      <c r="H1160" s="21"/>
      <c r="I1160" s="21"/>
      <c r="J1160" s="21"/>
      <c r="K1160" s="21"/>
      <c r="L1160" s="21"/>
      <c r="M1160" s="94"/>
      <c r="N1160" s="94"/>
      <c r="O1160" s="94"/>
      <c r="P1160" s="94"/>
      <c r="Q1160" s="12"/>
      <c r="R1160" s="12"/>
    </row>
    <row r="1161" spans="3:18" x14ac:dyDescent="0.3">
      <c r="C1161" s="12"/>
      <c r="D1161" s="12"/>
      <c r="E1161" s="94"/>
      <c r="F1161" s="94"/>
      <c r="G1161" s="21"/>
      <c r="H1161" s="21"/>
      <c r="I1161" s="21"/>
      <c r="J1161" s="21"/>
      <c r="K1161" s="21"/>
      <c r="L1161" s="21"/>
      <c r="M1161" s="94"/>
      <c r="N1161" s="94"/>
      <c r="O1161" s="94"/>
      <c r="P1161" s="94"/>
      <c r="Q1161" s="12"/>
      <c r="R1161" s="12"/>
    </row>
    <row r="1162" spans="3:18" x14ac:dyDescent="0.3">
      <c r="C1162" s="12"/>
      <c r="D1162" s="12"/>
      <c r="E1162" s="94"/>
      <c r="F1162" s="94"/>
      <c r="G1162" s="21"/>
      <c r="H1162" s="21"/>
      <c r="I1162" s="21"/>
      <c r="J1162" s="21"/>
      <c r="K1162" s="21"/>
      <c r="L1162" s="21"/>
      <c r="M1162" s="94"/>
      <c r="N1162" s="94"/>
      <c r="O1162" s="94"/>
      <c r="P1162" s="94"/>
      <c r="Q1162" s="12"/>
      <c r="R1162" s="12"/>
    </row>
    <row r="1163" spans="3:18" x14ac:dyDescent="0.3">
      <c r="C1163" s="12"/>
      <c r="D1163" s="12"/>
      <c r="E1163" s="94"/>
      <c r="F1163" s="94"/>
      <c r="G1163" s="21"/>
      <c r="H1163" s="21"/>
      <c r="I1163" s="21"/>
      <c r="J1163" s="21"/>
      <c r="K1163" s="21"/>
      <c r="L1163" s="21"/>
      <c r="M1163" s="94"/>
      <c r="N1163" s="94"/>
      <c r="O1163" s="94"/>
      <c r="P1163" s="94"/>
      <c r="Q1163" s="12"/>
      <c r="R1163" s="12"/>
    </row>
    <row r="1164" spans="3:18" x14ac:dyDescent="0.3">
      <c r="C1164" s="12"/>
      <c r="D1164" s="12"/>
      <c r="E1164" s="94"/>
      <c r="F1164" s="94"/>
      <c r="G1164" s="21"/>
      <c r="H1164" s="21"/>
      <c r="I1164" s="21"/>
      <c r="J1164" s="21"/>
      <c r="K1164" s="21"/>
      <c r="L1164" s="21"/>
      <c r="M1164" s="94"/>
      <c r="N1164" s="94"/>
      <c r="O1164" s="94"/>
      <c r="P1164" s="94"/>
      <c r="Q1164" s="12"/>
      <c r="R1164" s="12"/>
    </row>
    <row r="1165" spans="3:18" x14ac:dyDescent="0.3">
      <c r="C1165" s="12"/>
      <c r="D1165" s="12"/>
      <c r="E1165" s="94"/>
      <c r="F1165" s="94"/>
      <c r="G1165" s="21"/>
      <c r="H1165" s="21"/>
      <c r="I1165" s="21"/>
      <c r="J1165" s="21"/>
      <c r="K1165" s="21"/>
      <c r="L1165" s="21"/>
      <c r="M1165" s="94"/>
      <c r="N1165" s="94"/>
      <c r="O1165" s="94"/>
      <c r="P1165" s="94"/>
      <c r="Q1165" s="12"/>
      <c r="R1165" s="12"/>
    </row>
    <row r="1166" spans="3:18" x14ac:dyDescent="0.3">
      <c r="C1166" s="12"/>
      <c r="D1166" s="12"/>
      <c r="E1166" s="94"/>
      <c r="F1166" s="94"/>
      <c r="G1166" s="21"/>
      <c r="H1166" s="21"/>
      <c r="I1166" s="21"/>
      <c r="J1166" s="21"/>
      <c r="K1166" s="21"/>
      <c r="L1166" s="21"/>
      <c r="M1166" s="94"/>
      <c r="N1166" s="94"/>
      <c r="O1166" s="94"/>
      <c r="P1166" s="94"/>
      <c r="Q1166" s="12"/>
      <c r="R1166" s="12"/>
    </row>
    <row r="1167" spans="3:18" x14ac:dyDescent="0.3">
      <c r="C1167" s="12"/>
      <c r="D1167" s="12"/>
      <c r="E1167" s="94"/>
      <c r="F1167" s="94"/>
      <c r="G1167" s="21"/>
      <c r="H1167" s="21"/>
      <c r="I1167" s="21"/>
      <c r="J1167" s="21"/>
      <c r="K1167" s="21"/>
      <c r="L1167" s="21"/>
      <c r="M1167" s="94"/>
      <c r="N1167" s="94"/>
      <c r="O1167" s="94"/>
      <c r="P1167" s="94"/>
      <c r="Q1167" s="12"/>
      <c r="R1167" s="12"/>
    </row>
    <row r="1168" spans="3:18" x14ac:dyDescent="0.3">
      <c r="C1168" s="12"/>
      <c r="D1168" s="12"/>
      <c r="E1168" s="94"/>
      <c r="F1168" s="94"/>
      <c r="G1168" s="21"/>
      <c r="H1168" s="21"/>
      <c r="I1168" s="21"/>
      <c r="J1168" s="21"/>
      <c r="K1168" s="21"/>
      <c r="L1168" s="21"/>
      <c r="M1168" s="94"/>
      <c r="N1168" s="94"/>
      <c r="O1168" s="94"/>
      <c r="P1168" s="94"/>
      <c r="Q1168" s="12"/>
      <c r="R1168" s="12"/>
    </row>
    <row r="1169" spans="3:18" x14ac:dyDescent="0.3">
      <c r="C1169" s="12"/>
      <c r="D1169" s="12"/>
      <c r="E1169" s="94"/>
      <c r="F1169" s="94"/>
      <c r="G1169" s="21"/>
      <c r="H1169" s="21"/>
      <c r="I1169" s="21"/>
      <c r="J1169" s="21"/>
      <c r="K1169" s="21"/>
      <c r="L1169" s="21"/>
      <c r="M1169" s="94"/>
      <c r="N1169" s="94"/>
      <c r="O1169" s="94"/>
      <c r="P1169" s="94"/>
      <c r="Q1169" s="12"/>
      <c r="R1169" s="12"/>
    </row>
    <row r="1170" spans="3:18" x14ac:dyDescent="0.3">
      <c r="C1170" s="12"/>
      <c r="D1170" s="12"/>
      <c r="E1170" s="94"/>
      <c r="F1170" s="94"/>
      <c r="G1170" s="21"/>
      <c r="H1170" s="21"/>
      <c r="I1170" s="21"/>
      <c r="J1170" s="21"/>
      <c r="K1170" s="21"/>
      <c r="L1170" s="21"/>
      <c r="M1170" s="94"/>
      <c r="N1170" s="94"/>
      <c r="O1170" s="94"/>
      <c r="P1170" s="94"/>
      <c r="Q1170" s="12"/>
      <c r="R1170" s="12"/>
    </row>
    <row r="1171" spans="3:18" x14ac:dyDescent="0.3">
      <c r="C1171" s="12"/>
      <c r="D1171" s="12"/>
      <c r="E1171" s="94"/>
      <c r="F1171" s="94"/>
      <c r="G1171" s="21"/>
      <c r="H1171" s="21"/>
      <c r="I1171" s="21"/>
      <c r="J1171" s="21"/>
      <c r="K1171" s="21"/>
      <c r="L1171" s="21"/>
      <c r="M1171" s="94"/>
      <c r="N1171" s="94"/>
      <c r="O1171" s="94"/>
      <c r="P1171" s="94"/>
      <c r="Q1171" s="12"/>
      <c r="R1171" s="12"/>
    </row>
    <row r="1172" spans="3:18" x14ac:dyDescent="0.3">
      <c r="C1172" s="12"/>
      <c r="D1172" s="12"/>
      <c r="E1172" s="94"/>
      <c r="F1172" s="94"/>
      <c r="G1172" s="21"/>
      <c r="H1172" s="21"/>
      <c r="I1172" s="21"/>
      <c r="J1172" s="21"/>
      <c r="K1172" s="21"/>
      <c r="L1172" s="21"/>
      <c r="M1172" s="94"/>
      <c r="N1172" s="94"/>
      <c r="O1172" s="94"/>
      <c r="P1172" s="94"/>
      <c r="Q1172" s="12"/>
      <c r="R1172" s="12"/>
    </row>
    <row r="1173" spans="3:18" x14ac:dyDescent="0.3">
      <c r="C1173" s="12"/>
      <c r="D1173" s="12"/>
      <c r="E1173" s="94"/>
      <c r="F1173" s="94"/>
      <c r="G1173" s="21"/>
      <c r="H1173" s="21"/>
      <c r="I1173" s="21"/>
      <c r="J1173" s="21"/>
      <c r="K1173" s="21"/>
      <c r="L1173" s="21"/>
      <c r="M1173" s="94"/>
      <c r="N1173" s="94"/>
      <c r="O1173" s="94"/>
      <c r="P1173" s="94"/>
      <c r="Q1173" s="12"/>
      <c r="R1173" s="12"/>
    </row>
    <row r="1174" spans="3:18" x14ac:dyDescent="0.3">
      <c r="C1174" s="12"/>
      <c r="D1174" s="12"/>
      <c r="E1174" s="94"/>
      <c r="F1174" s="94"/>
      <c r="G1174" s="21"/>
      <c r="H1174" s="21"/>
      <c r="I1174" s="21"/>
      <c r="J1174" s="21"/>
      <c r="K1174" s="21"/>
      <c r="L1174" s="21"/>
      <c r="M1174" s="94"/>
      <c r="N1174" s="94"/>
      <c r="O1174" s="94"/>
      <c r="P1174" s="94"/>
      <c r="Q1174" s="12"/>
      <c r="R1174" s="12"/>
    </row>
    <row r="1175" spans="3:18" x14ac:dyDescent="0.3">
      <c r="C1175" s="12"/>
      <c r="D1175" s="12"/>
      <c r="E1175" s="94"/>
      <c r="F1175" s="94"/>
      <c r="G1175" s="21"/>
      <c r="H1175" s="21"/>
      <c r="I1175" s="21"/>
      <c r="J1175" s="21"/>
      <c r="K1175" s="21"/>
      <c r="L1175" s="21"/>
      <c r="M1175" s="94"/>
      <c r="N1175" s="94"/>
      <c r="O1175" s="94"/>
      <c r="P1175" s="94"/>
      <c r="Q1175" s="12"/>
      <c r="R1175" s="12"/>
    </row>
    <row r="1176" spans="3:18" x14ac:dyDescent="0.3">
      <c r="C1176" s="12"/>
      <c r="D1176" s="12"/>
      <c r="E1176" s="94"/>
      <c r="F1176" s="94"/>
      <c r="G1176" s="21"/>
      <c r="H1176" s="21"/>
      <c r="I1176" s="21"/>
      <c r="J1176" s="21"/>
      <c r="K1176" s="21"/>
      <c r="L1176" s="21"/>
      <c r="M1176" s="94"/>
      <c r="N1176" s="94"/>
      <c r="O1176" s="94"/>
      <c r="P1176" s="94"/>
      <c r="Q1176" s="12"/>
      <c r="R1176" s="12"/>
    </row>
    <row r="1177" spans="3:18" x14ac:dyDescent="0.3">
      <c r="C1177" s="12"/>
      <c r="D1177" s="12"/>
      <c r="E1177" s="94"/>
      <c r="F1177" s="94"/>
      <c r="G1177" s="21"/>
      <c r="H1177" s="21"/>
      <c r="I1177" s="21"/>
      <c r="J1177" s="21"/>
      <c r="K1177" s="21"/>
      <c r="L1177" s="21"/>
      <c r="M1177" s="94"/>
      <c r="N1177" s="94"/>
      <c r="O1177" s="94"/>
      <c r="P1177" s="94"/>
      <c r="Q1177" s="12"/>
      <c r="R1177" s="12"/>
    </row>
    <row r="1178" spans="3:18" x14ac:dyDescent="0.3">
      <c r="C1178" s="12"/>
      <c r="D1178" s="12"/>
      <c r="E1178" s="94"/>
      <c r="F1178" s="94"/>
      <c r="G1178" s="21"/>
      <c r="H1178" s="21"/>
      <c r="I1178" s="21"/>
      <c r="J1178" s="21"/>
      <c r="K1178" s="21"/>
      <c r="L1178" s="21"/>
      <c r="M1178" s="94"/>
      <c r="N1178" s="94"/>
      <c r="O1178" s="94"/>
      <c r="P1178" s="94"/>
      <c r="Q1178" s="12"/>
      <c r="R1178" s="12"/>
    </row>
    <row r="1179" spans="3:18" x14ac:dyDescent="0.3">
      <c r="C1179" s="12"/>
      <c r="D1179" s="12"/>
      <c r="E1179" s="94"/>
      <c r="F1179" s="94"/>
      <c r="G1179" s="21"/>
      <c r="H1179" s="21"/>
      <c r="I1179" s="21"/>
      <c r="J1179" s="21"/>
      <c r="K1179" s="21"/>
      <c r="L1179" s="21"/>
      <c r="M1179" s="94"/>
      <c r="N1179" s="94"/>
      <c r="O1179" s="94"/>
      <c r="P1179" s="94"/>
      <c r="Q1179" s="12"/>
      <c r="R1179" s="12"/>
    </row>
    <row r="1180" spans="3:18" x14ac:dyDescent="0.3">
      <c r="C1180" s="12"/>
      <c r="D1180" s="12"/>
      <c r="E1180" s="94"/>
      <c r="F1180" s="94"/>
      <c r="G1180" s="21"/>
      <c r="H1180" s="21"/>
      <c r="I1180" s="21"/>
      <c r="J1180" s="21"/>
      <c r="K1180" s="21"/>
      <c r="L1180" s="21"/>
      <c r="M1180" s="94"/>
      <c r="N1180" s="94"/>
      <c r="O1180" s="94"/>
      <c r="P1180" s="94"/>
      <c r="Q1180" s="12"/>
      <c r="R1180" s="12"/>
    </row>
    <row r="1181" spans="3:18" x14ac:dyDescent="0.3">
      <c r="C1181" s="12"/>
      <c r="D1181" s="12"/>
      <c r="E1181" s="94"/>
      <c r="F1181" s="94"/>
      <c r="G1181" s="21"/>
      <c r="H1181" s="21"/>
      <c r="I1181" s="21"/>
      <c r="J1181" s="21"/>
      <c r="K1181" s="21"/>
      <c r="L1181" s="21"/>
      <c r="M1181" s="94"/>
      <c r="N1181" s="94"/>
      <c r="O1181" s="94"/>
      <c r="P1181" s="94"/>
      <c r="Q1181" s="12"/>
      <c r="R1181" s="12"/>
    </row>
    <row r="1182" spans="3:18" x14ac:dyDescent="0.3">
      <c r="C1182" s="12"/>
      <c r="D1182" s="12"/>
      <c r="E1182" s="94"/>
      <c r="F1182" s="94"/>
      <c r="G1182" s="21"/>
      <c r="H1182" s="21"/>
      <c r="I1182" s="21"/>
      <c r="J1182" s="21"/>
      <c r="K1182" s="21"/>
      <c r="L1182" s="21"/>
      <c r="M1182" s="94"/>
      <c r="N1182" s="94"/>
      <c r="O1182" s="94"/>
      <c r="P1182" s="94"/>
      <c r="Q1182" s="12"/>
      <c r="R1182" s="12"/>
    </row>
    <row r="1183" spans="3:18" x14ac:dyDescent="0.3">
      <c r="C1183" s="12"/>
      <c r="D1183" s="12"/>
      <c r="E1183" s="94"/>
      <c r="F1183" s="94"/>
      <c r="G1183" s="21"/>
      <c r="H1183" s="21"/>
      <c r="I1183" s="21"/>
      <c r="J1183" s="21"/>
      <c r="K1183" s="21"/>
      <c r="L1183" s="21"/>
      <c r="M1183" s="94"/>
      <c r="N1183" s="94"/>
      <c r="O1183" s="94"/>
      <c r="P1183" s="94"/>
      <c r="Q1183" s="12"/>
      <c r="R1183" s="12"/>
    </row>
    <row r="1184" spans="3:18" x14ac:dyDescent="0.3">
      <c r="C1184" s="12"/>
      <c r="D1184" s="12"/>
      <c r="E1184" s="94"/>
      <c r="F1184" s="94"/>
      <c r="G1184" s="21"/>
      <c r="H1184" s="21"/>
      <c r="I1184" s="21"/>
      <c r="J1184" s="21"/>
      <c r="K1184" s="21"/>
      <c r="L1184" s="21"/>
      <c r="M1184" s="94"/>
      <c r="N1184" s="94"/>
      <c r="O1184" s="94"/>
      <c r="P1184" s="94"/>
      <c r="Q1184" s="12"/>
      <c r="R1184" s="12"/>
    </row>
    <row r="1185" spans="3:18" x14ac:dyDescent="0.3">
      <c r="C1185" s="12"/>
      <c r="D1185" s="12"/>
      <c r="E1185" s="94"/>
      <c r="F1185" s="94"/>
      <c r="G1185" s="21"/>
      <c r="H1185" s="21"/>
      <c r="I1185" s="21"/>
      <c r="J1185" s="21"/>
      <c r="K1185" s="21"/>
      <c r="L1185" s="21"/>
      <c r="M1185" s="94"/>
      <c r="N1185" s="94"/>
      <c r="O1185" s="94"/>
      <c r="P1185" s="94"/>
      <c r="Q1185" s="12"/>
      <c r="R1185" s="12"/>
    </row>
    <row r="1186" spans="3:18" x14ac:dyDescent="0.3">
      <c r="C1186" s="12"/>
      <c r="D1186" s="12"/>
      <c r="E1186" s="94"/>
      <c r="F1186" s="94"/>
      <c r="G1186" s="21"/>
      <c r="H1186" s="21"/>
      <c r="I1186" s="21"/>
      <c r="J1186" s="21"/>
      <c r="K1186" s="21"/>
      <c r="L1186" s="21"/>
      <c r="M1186" s="94"/>
      <c r="N1186" s="94"/>
      <c r="O1186" s="94"/>
      <c r="P1186" s="94"/>
      <c r="Q1186" s="12"/>
      <c r="R1186" s="12"/>
    </row>
    <row r="1187" spans="3:18" x14ac:dyDescent="0.3">
      <c r="C1187" s="12"/>
      <c r="D1187" s="12"/>
      <c r="E1187" s="94"/>
      <c r="F1187" s="94"/>
      <c r="G1187" s="21"/>
      <c r="H1187" s="21"/>
      <c r="I1187" s="21"/>
      <c r="J1187" s="21"/>
      <c r="K1187" s="21"/>
      <c r="L1187" s="21"/>
      <c r="M1187" s="94"/>
      <c r="N1187" s="94"/>
      <c r="O1187" s="94"/>
      <c r="P1187" s="94"/>
      <c r="Q1187" s="12"/>
      <c r="R1187" s="12"/>
    </row>
    <row r="1188" spans="3:18" x14ac:dyDescent="0.3">
      <c r="C1188" s="12"/>
      <c r="D1188" s="12"/>
      <c r="E1188" s="94"/>
      <c r="F1188" s="94"/>
      <c r="G1188" s="21"/>
      <c r="H1188" s="21"/>
      <c r="I1188" s="21"/>
      <c r="J1188" s="21"/>
      <c r="K1188" s="21"/>
      <c r="L1188" s="21"/>
      <c r="M1188" s="94"/>
      <c r="N1188" s="94"/>
      <c r="O1188" s="94"/>
      <c r="P1188" s="94"/>
      <c r="Q1188" s="12"/>
      <c r="R1188" s="12"/>
    </row>
    <row r="1189" spans="3:18" x14ac:dyDescent="0.3">
      <c r="C1189" s="12"/>
      <c r="D1189" s="12"/>
      <c r="E1189" s="94"/>
      <c r="F1189" s="94"/>
      <c r="G1189" s="21"/>
      <c r="H1189" s="21"/>
      <c r="I1189" s="21"/>
      <c r="J1189" s="21"/>
      <c r="K1189" s="21"/>
      <c r="L1189" s="21"/>
      <c r="M1189" s="94"/>
      <c r="N1189" s="94"/>
      <c r="O1189" s="94"/>
      <c r="P1189" s="94"/>
      <c r="Q1189" s="12"/>
      <c r="R1189" s="12"/>
    </row>
    <row r="1190" spans="3:18" x14ac:dyDescent="0.3">
      <c r="C1190" s="12"/>
      <c r="D1190" s="12"/>
      <c r="E1190" s="94"/>
      <c r="F1190" s="94"/>
      <c r="G1190" s="21"/>
      <c r="H1190" s="21"/>
      <c r="I1190" s="21"/>
      <c r="J1190" s="21"/>
      <c r="K1190" s="21"/>
      <c r="L1190" s="21"/>
      <c r="M1190" s="94"/>
      <c r="N1190" s="94"/>
      <c r="O1190" s="94"/>
      <c r="P1190" s="94"/>
      <c r="Q1190" s="12"/>
      <c r="R1190" s="12"/>
    </row>
    <row r="1191" spans="3:18" x14ac:dyDescent="0.3">
      <c r="C1191" s="12"/>
      <c r="D1191" s="12"/>
      <c r="E1191" s="94"/>
      <c r="F1191" s="94"/>
      <c r="G1191" s="21"/>
      <c r="H1191" s="21"/>
      <c r="I1191" s="21"/>
      <c r="J1191" s="21"/>
      <c r="K1191" s="21"/>
      <c r="L1191" s="21"/>
      <c r="M1191" s="94"/>
      <c r="N1191" s="94"/>
      <c r="O1191" s="94"/>
      <c r="P1191" s="94"/>
      <c r="Q1191" s="12"/>
      <c r="R1191" s="12"/>
    </row>
    <row r="1192" spans="3:18" x14ac:dyDescent="0.3">
      <c r="C1192" s="12"/>
      <c r="D1192" s="12"/>
      <c r="E1192" s="94"/>
      <c r="F1192" s="94"/>
      <c r="G1192" s="21"/>
      <c r="H1192" s="21"/>
      <c r="I1192" s="21"/>
      <c r="J1192" s="21"/>
      <c r="K1192" s="21"/>
      <c r="L1192" s="21"/>
      <c r="M1192" s="94"/>
      <c r="N1192" s="94"/>
      <c r="O1192" s="94"/>
      <c r="P1192" s="94"/>
      <c r="Q1192" s="12"/>
      <c r="R1192" s="12"/>
    </row>
    <row r="1193" spans="3:18" x14ac:dyDescent="0.3">
      <c r="C1193" s="12"/>
      <c r="D1193" s="12"/>
      <c r="E1193" s="94"/>
      <c r="F1193" s="94"/>
      <c r="G1193" s="21"/>
      <c r="H1193" s="21"/>
      <c r="I1193" s="21"/>
      <c r="J1193" s="21"/>
      <c r="K1193" s="21"/>
      <c r="L1193" s="21"/>
      <c r="M1193" s="94"/>
      <c r="N1193" s="94"/>
      <c r="O1193" s="94"/>
      <c r="P1193" s="94"/>
      <c r="Q1193" s="12"/>
      <c r="R1193" s="12"/>
    </row>
    <row r="1194" spans="3:18" x14ac:dyDescent="0.3">
      <c r="C1194" s="12"/>
      <c r="D1194" s="12"/>
      <c r="E1194" s="94"/>
      <c r="F1194" s="94"/>
      <c r="G1194" s="21"/>
      <c r="H1194" s="21"/>
      <c r="I1194" s="21"/>
      <c r="J1194" s="21"/>
      <c r="K1194" s="21"/>
      <c r="L1194" s="21"/>
      <c r="M1194" s="94"/>
      <c r="N1194" s="94"/>
      <c r="O1194" s="94"/>
      <c r="P1194" s="94"/>
      <c r="Q1194" s="12"/>
      <c r="R1194" s="12"/>
    </row>
    <row r="1195" spans="3:18" x14ac:dyDescent="0.3">
      <c r="C1195" s="12"/>
      <c r="D1195" s="12"/>
      <c r="E1195" s="94"/>
      <c r="F1195" s="94"/>
      <c r="G1195" s="21"/>
      <c r="H1195" s="21"/>
      <c r="I1195" s="21"/>
      <c r="J1195" s="21"/>
      <c r="K1195" s="21"/>
      <c r="L1195" s="21"/>
      <c r="M1195" s="94"/>
      <c r="N1195" s="94"/>
      <c r="O1195" s="94"/>
      <c r="P1195" s="94"/>
      <c r="Q1195" s="12"/>
      <c r="R1195" s="12"/>
    </row>
    <row r="1196" spans="3:18" x14ac:dyDescent="0.3">
      <c r="C1196" s="12"/>
      <c r="D1196" s="12"/>
      <c r="E1196" s="94"/>
      <c r="F1196" s="94"/>
      <c r="G1196" s="21"/>
      <c r="H1196" s="21"/>
      <c r="I1196" s="21"/>
      <c r="J1196" s="21"/>
      <c r="K1196" s="21"/>
      <c r="L1196" s="21"/>
      <c r="M1196" s="94"/>
      <c r="N1196" s="94"/>
      <c r="O1196" s="94"/>
      <c r="P1196" s="94"/>
      <c r="Q1196" s="12"/>
      <c r="R1196" s="12"/>
    </row>
    <row r="1197" spans="3:18" x14ac:dyDescent="0.3">
      <c r="C1197" s="12"/>
      <c r="D1197" s="12"/>
      <c r="E1197" s="94"/>
      <c r="F1197" s="94"/>
      <c r="G1197" s="21"/>
      <c r="H1197" s="21"/>
      <c r="I1197" s="21"/>
      <c r="J1197" s="21"/>
      <c r="K1197" s="21"/>
      <c r="L1197" s="21"/>
      <c r="M1197" s="94"/>
      <c r="N1197" s="94"/>
      <c r="O1197" s="94"/>
      <c r="P1197" s="94"/>
      <c r="Q1197" s="12"/>
      <c r="R1197" s="12"/>
    </row>
    <row r="1198" spans="3:18" x14ac:dyDescent="0.3">
      <c r="C1198" s="12"/>
      <c r="D1198" s="12"/>
      <c r="E1198" s="94"/>
      <c r="F1198" s="94"/>
      <c r="G1198" s="21"/>
      <c r="H1198" s="21"/>
      <c r="I1198" s="21"/>
      <c r="J1198" s="21"/>
      <c r="K1198" s="21"/>
      <c r="L1198" s="21"/>
      <c r="M1198" s="94"/>
      <c r="N1198" s="94"/>
      <c r="O1198" s="94"/>
      <c r="P1198" s="94"/>
      <c r="Q1198" s="12"/>
      <c r="R1198" s="12"/>
    </row>
    <row r="1199" spans="3:18" x14ac:dyDescent="0.3">
      <c r="C1199" s="12"/>
      <c r="D1199" s="12"/>
      <c r="E1199" s="94"/>
      <c r="F1199" s="94"/>
      <c r="G1199" s="21"/>
      <c r="H1199" s="21"/>
      <c r="I1199" s="21"/>
      <c r="J1199" s="21"/>
      <c r="K1199" s="21"/>
      <c r="L1199" s="21"/>
      <c r="M1199" s="94"/>
      <c r="N1199" s="94"/>
      <c r="O1199" s="94"/>
      <c r="P1199" s="94"/>
      <c r="Q1199" s="12"/>
      <c r="R1199" s="12"/>
    </row>
    <row r="1200" spans="3:18" x14ac:dyDescent="0.3">
      <c r="C1200" s="12"/>
      <c r="D1200" s="12"/>
      <c r="E1200" s="94"/>
      <c r="F1200" s="94"/>
      <c r="G1200" s="21"/>
      <c r="H1200" s="21"/>
      <c r="I1200" s="21"/>
      <c r="J1200" s="21"/>
      <c r="K1200" s="21"/>
      <c r="L1200" s="21"/>
      <c r="M1200" s="94"/>
      <c r="N1200" s="94"/>
      <c r="O1200" s="94"/>
      <c r="P1200" s="94"/>
      <c r="Q1200" s="12"/>
      <c r="R1200" s="12"/>
    </row>
    <row r="1201" spans="3:18" x14ac:dyDescent="0.3">
      <c r="C1201" s="12"/>
      <c r="D1201" s="12"/>
      <c r="E1201" s="94"/>
      <c r="F1201" s="94"/>
      <c r="G1201" s="21"/>
      <c r="H1201" s="21"/>
      <c r="I1201" s="21"/>
      <c r="J1201" s="21"/>
      <c r="K1201" s="21"/>
      <c r="L1201" s="21"/>
      <c r="M1201" s="94"/>
      <c r="N1201" s="94"/>
      <c r="O1201" s="94"/>
      <c r="P1201" s="94"/>
      <c r="Q1201" s="12"/>
      <c r="R1201" s="12"/>
    </row>
    <row r="1202" spans="3:18" x14ac:dyDescent="0.3">
      <c r="C1202" s="12"/>
      <c r="D1202" s="12"/>
      <c r="E1202" s="94"/>
      <c r="F1202" s="94"/>
      <c r="G1202" s="21"/>
      <c r="H1202" s="21"/>
      <c r="I1202" s="21"/>
      <c r="J1202" s="21"/>
      <c r="K1202" s="21"/>
      <c r="L1202" s="21"/>
      <c r="M1202" s="94"/>
      <c r="N1202" s="94"/>
      <c r="O1202" s="94"/>
      <c r="P1202" s="94"/>
      <c r="Q1202" s="12"/>
      <c r="R1202" s="12"/>
    </row>
    <row r="1203" spans="3:18" x14ac:dyDescent="0.3">
      <c r="C1203" s="12"/>
      <c r="D1203" s="12"/>
      <c r="E1203" s="94"/>
      <c r="F1203" s="94"/>
      <c r="G1203" s="21"/>
      <c r="H1203" s="21"/>
      <c r="I1203" s="21"/>
      <c r="J1203" s="21"/>
      <c r="K1203" s="21"/>
      <c r="L1203" s="21"/>
      <c r="M1203" s="94"/>
      <c r="N1203" s="94"/>
      <c r="O1203" s="94"/>
      <c r="P1203" s="94"/>
      <c r="Q1203" s="12"/>
      <c r="R1203" s="12"/>
    </row>
    <row r="1204" spans="3:18" x14ac:dyDescent="0.3">
      <c r="C1204" s="12"/>
      <c r="D1204" s="12"/>
      <c r="E1204" s="94"/>
      <c r="F1204" s="94"/>
      <c r="G1204" s="21"/>
      <c r="H1204" s="21"/>
      <c r="I1204" s="21"/>
      <c r="J1204" s="21"/>
      <c r="K1204" s="21"/>
      <c r="L1204" s="21"/>
      <c r="M1204" s="94"/>
      <c r="N1204" s="94"/>
      <c r="O1204" s="94"/>
      <c r="P1204" s="94"/>
      <c r="Q1204" s="12"/>
      <c r="R1204" s="12"/>
    </row>
    <row r="1205" spans="3:18" x14ac:dyDescent="0.3">
      <c r="C1205" s="12"/>
      <c r="D1205" s="12"/>
      <c r="E1205" s="94"/>
      <c r="F1205" s="94"/>
      <c r="G1205" s="21"/>
      <c r="H1205" s="21"/>
      <c r="I1205" s="21"/>
      <c r="J1205" s="21"/>
      <c r="K1205" s="21"/>
      <c r="L1205" s="21"/>
      <c r="M1205" s="94"/>
      <c r="N1205" s="94"/>
      <c r="O1205" s="94"/>
      <c r="P1205" s="94"/>
      <c r="Q1205" s="12"/>
      <c r="R1205" s="12"/>
    </row>
    <row r="1206" spans="3:18" x14ac:dyDescent="0.3">
      <c r="C1206" s="12"/>
      <c r="D1206" s="12"/>
      <c r="E1206" s="94"/>
      <c r="F1206" s="94"/>
      <c r="G1206" s="21"/>
      <c r="H1206" s="21"/>
      <c r="I1206" s="21"/>
      <c r="J1206" s="21"/>
      <c r="K1206" s="21"/>
      <c r="L1206" s="21"/>
      <c r="M1206" s="94"/>
      <c r="N1206" s="94"/>
      <c r="O1206" s="94"/>
      <c r="P1206" s="94"/>
      <c r="Q1206" s="12"/>
      <c r="R1206" s="12"/>
    </row>
    <row r="1207" spans="3:18" x14ac:dyDescent="0.3">
      <c r="C1207" s="12"/>
      <c r="D1207" s="12"/>
      <c r="E1207" s="94"/>
      <c r="F1207" s="94"/>
      <c r="G1207" s="21"/>
      <c r="H1207" s="21"/>
      <c r="I1207" s="21"/>
      <c r="J1207" s="21"/>
      <c r="K1207" s="21"/>
      <c r="L1207" s="21"/>
      <c r="M1207" s="94"/>
      <c r="N1207" s="94"/>
      <c r="O1207" s="94"/>
      <c r="P1207" s="94"/>
      <c r="Q1207" s="12"/>
      <c r="R1207" s="12"/>
    </row>
    <row r="1208" spans="3:18" x14ac:dyDescent="0.3">
      <c r="C1208" s="12"/>
      <c r="D1208" s="12"/>
      <c r="E1208" s="94"/>
      <c r="F1208" s="94"/>
      <c r="G1208" s="21"/>
      <c r="H1208" s="21"/>
      <c r="I1208" s="21"/>
      <c r="J1208" s="21"/>
      <c r="K1208" s="21"/>
      <c r="L1208" s="21"/>
      <c r="M1208" s="94"/>
      <c r="N1208" s="94"/>
      <c r="O1208" s="94"/>
      <c r="P1208" s="94"/>
      <c r="Q1208" s="12"/>
      <c r="R1208" s="12"/>
    </row>
    <row r="1209" spans="3:18" x14ac:dyDescent="0.3">
      <c r="C1209" s="12"/>
      <c r="D1209" s="12"/>
      <c r="E1209" s="94"/>
      <c r="F1209" s="94"/>
      <c r="G1209" s="21"/>
      <c r="H1209" s="21"/>
      <c r="I1209" s="21"/>
      <c r="J1209" s="21"/>
      <c r="K1209" s="21"/>
      <c r="L1209" s="21"/>
      <c r="M1209" s="94"/>
      <c r="N1209" s="94"/>
      <c r="O1209" s="94"/>
      <c r="P1209" s="94"/>
      <c r="Q1209" s="12"/>
      <c r="R1209" s="12"/>
    </row>
    <row r="1210" spans="3:18" x14ac:dyDescent="0.3">
      <c r="C1210" s="12"/>
      <c r="D1210" s="12"/>
      <c r="E1210" s="94"/>
      <c r="F1210" s="94"/>
      <c r="G1210" s="21"/>
      <c r="H1210" s="21"/>
      <c r="I1210" s="21"/>
      <c r="J1210" s="21"/>
      <c r="K1210" s="21"/>
      <c r="L1210" s="21"/>
      <c r="M1210" s="94"/>
      <c r="N1210" s="94"/>
      <c r="O1210" s="94"/>
      <c r="P1210" s="94"/>
      <c r="Q1210" s="12"/>
      <c r="R1210" s="12"/>
    </row>
    <row r="1211" spans="3:18" x14ac:dyDescent="0.3">
      <c r="C1211" s="12"/>
      <c r="D1211" s="12"/>
      <c r="E1211" s="94"/>
      <c r="F1211" s="94"/>
      <c r="G1211" s="21"/>
      <c r="H1211" s="21"/>
      <c r="I1211" s="21"/>
      <c r="J1211" s="21"/>
      <c r="K1211" s="21"/>
      <c r="L1211" s="21"/>
      <c r="M1211" s="94"/>
      <c r="N1211" s="94"/>
      <c r="O1211" s="94"/>
      <c r="P1211" s="94"/>
      <c r="Q1211" s="12"/>
      <c r="R1211" s="12"/>
    </row>
    <row r="1212" spans="3:18" x14ac:dyDescent="0.3">
      <c r="C1212" s="12"/>
      <c r="D1212" s="12"/>
      <c r="E1212" s="94"/>
      <c r="F1212" s="94"/>
      <c r="G1212" s="21"/>
      <c r="H1212" s="21"/>
      <c r="I1212" s="21"/>
      <c r="J1212" s="21"/>
      <c r="K1212" s="21"/>
      <c r="L1212" s="21"/>
      <c r="M1212" s="94"/>
      <c r="N1212" s="94"/>
      <c r="O1212" s="94"/>
      <c r="P1212" s="94"/>
      <c r="Q1212" s="12"/>
      <c r="R1212" s="12"/>
    </row>
    <row r="1213" spans="3:18" x14ac:dyDescent="0.3">
      <c r="C1213" s="12"/>
      <c r="D1213" s="12"/>
      <c r="E1213" s="94"/>
      <c r="F1213" s="94"/>
      <c r="G1213" s="21"/>
      <c r="H1213" s="21"/>
      <c r="I1213" s="21"/>
      <c r="J1213" s="21"/>
      <c r="K1213" s="21"/>
      <c r="L1213" s="21"/>
      <c r="M1213" s="94"/>
      <c r="N1213" s="94"/>
      <c r="O1213" s="94"/>
      <c r="P1213" s="94"/>
      <c r="Q1213" s="12"/>
      <c r="R1213" s="12"/>
    </row>
    <row r="1214" spans="3:18" x14ac:dyDescent="0.3">
      <c r="C1214" s="12"/>
      <c r="D1214" s="12"/>
      <c r="E1214" s="94"/>
      <c r="F1214" s="94"/>
      <c r="G1214" s="21"/>
      <c r="H1214" s="21"/>
      <c r="I1214" s="21"/>
      <c r="J1214" s="21"/>
      <c r="K1214" s="21"/>
      <c r="L1214" s="21"/>
      <c r="M1214" s="94"/>
      <c r="N1214" s="94"/>
      <c r="O1214" s="94"/>
      <c r="P1214" s="94"/>
      <c r="Q1214" s="12"/>
      <c r="R1214" s="12"/>
    </row>
    <row r="1215" spans="3:18" x14ac:dyDescent="0.3">
      <c r="C1215" s="12"/>
      <c r="D1215" s="12"/>
      <c r="E1215" s="94"/>
      <c r="F1215" s="94"/>
      <c r="G1215" s="21"/>
      <c r="H1215" s="21"/>
      <c r="I1215" s="21"/>
      <c r="J1215" s="21"/>
      <c r="K1215" s="21"/>
      <c r="L1215" s="21"/>
      <c r="M1215" s="94"/>
      <c r="N1215" s="94"/>
      <c r="O1215" s="94"/>
      <c r="P1215" s="94"/>
      <c r="Q1215" s="12"/>
      <c r="R1215" s="12"/>
    </row>
    <row r="1216" spans="3:18" x14ac:dyDescent="0.3">
      <c r="C1216" s="12"/>
      <c r="D1216" s="12"/>
      <c r="E1216" s="94"/>
      <c r="F1216" s="94"/>
      <c r="G1216" s="21"/>
      <c r="H1216" s="21"/>
      <c r="I1216" s="21"/>
      <c r="J1216" s="21"/>
      <c r="K1216" s="21"/>
      <c r="L1216" s="21"/>
      <c r="M1216" s="94"/>
      <c r="N1216" s="94"/>
      <c r="O1216" s="94"/>
      <c r="P1216" s="94"/>
      <c r="Q1216" s="12"/>
      <c r="R1216" s="12"/>
    </row>
    <row r="1217" spans="3:18" x14ac:dyDescent="0.3">
      <c r="C1217" s="12"/>
      <c r="D1217" s="12"/>
      <c r="E1217" s="94"/>
      <c r="F1217" s="94"/>
      <c r="G1217" s="21"/>
      <c r="H1217" s="21"/>
      <c r="I1217" s="21"/>
      <c r="J1217" s="21"/>
      <c r="K1217" s="21"/>
      <c r="L1217" s="21"/>
      <c r="M1217" s="94"/>
      <c r="N1217" s="94"/>
      <c r="O1217" s="94"/>
      <c r="P1217" s="94"/>
      <c r="Q1217" s="12"/>
      <c r="R1217" s="12"/>
    </row>
    <row r="1218" spans="3:18" x14ac:dyDescent="0.3">
      <c r="C1218" s="12"/>
      <c r="D1218" s="12"/>
      <c r="E1218" s="94"/>
      <c r="F1218" s="94"/>
      <c r="G1218" s="21"/>
      <c r="H1218" s="21"/>
      <c r="I1218" s="21"/>
      <c r="J1218" s="21"/>
      <c r="K1218" s="21"/>
      <c r="L1218" s="21"/>
      <c r="M1218" s="94"/>
      <c r="N1218" s="94"/>
      <c r="O1218" s="94"/>
      <c r="P1218" s="94"/>
      <c r="Q1218" s="12"/>
      <c r="R1218" s="12"/>
    </row>
    <row r="1219" spans="3:18" x14ac:dyDescent="0.3">
      <c r="C1219" s="12"/>
      <c r="D1219" s="12"/>
      <c r="E1219" s="94"/>
      <c r="F1219" s="94"/>
      <c r="G1219" s="21"/>
      <c r="H1219" s="21"/>
      <c r="I1219" s="21"/>
      <c r="J1219" s="21"/>
      <c r="K1219" s="21"/>
      <c r="L1219" s="21"/>
      <c r="M1219" s="94"/>
      <c r="N1219" s="94"/>
      <c r="O1219" s="94"/>
      <c r="P1219" s="94"/>
      <c r="Q1219" s="12"/>
      <c r="R1219" s="12"/>
    </row>
    <row r="1220" spans="3:18" x14ac:dyDescent="0.3">
      <c r="C1220" s="12"/>
      <c r="D1220" s="12"/>
      <c r="E1220" s="94"/>
      <c r="F1220" s="94"/>
      <c r="G1220" s="21"/>
      <c r="H1220" s="21"/>
      <c r="I1220" s="21"/>
      <c r="J1220" s="21"/>
      <c r="K1220" s="21"/>
      <c r="L1220" s="21"/>
      <c r="M1220" s="94"/>
      <c r="N1220" s="94"/>
      <c r="O1220" s="94"/>
      <c r="P1220" s="94"/>
      <c r="Q1220" s="12"/>
      <c r="R1220" s="12"/>
    </row>
    <row r="1221" spans="3:18" x14ac:dyDescent="0.3">
      <c r="C1221" s="12"/>
      <c r="D1221" s="12"/>
      <c r="E1221" s="94"/>
      <c r="F1221" s="94"/>
      <c r="G1221" s="21"/>
      <c r="H1221" s="21"/>
      <c r="I1221" s="21"/>
      <c r="J1221" s="21"/>
      <c r="K1221" s="21"/>
      <c r="L1221" s="21"/>
      <c r="M1221" s="94"/>
      <c r="N1221" s="94"/>
      <c r="O1221" s="94"/>
      <c r="P1221" s="94"/>
      <c r="Q1221" s="12"/>
      <c r="R1221" s="12"/>
    </row>
    <row r="1222" spans="3:18" x14ac:dyDescent="0.3">
      <c r="C1222" s="12"/>
      <c r="D1222" s="12"/>
      <c r="E1222" s="94"/>
      <c r="F1222" s="94"/>
      <c r="G1222" s="21"/>
      <c r="H1222" s="21"/>
      <c r="I1222" s="21"/>
      <c r="J1222" s="21"/>
      <c r="K1222" s="21"/>
      <c r="L1222" s="21"/>
      <c r="M1222" s="94"/>
      <c r="N1222" s="94"/>
      <c r="O1222" s="94"/>
      <c r="P1222" s="94"/>
      <c r="Q1222" s="12"/>
      <c r="R1222" s="12"/>
    </row>
    <row r="1223" spans="3:18" x14ac:dyDescent="0.3">
      <c r="C1223" s="12"/>
      <c r="D1223" s="12"/>
      <c r="E1223" s="94"/>
      <c r="F1223" s="94"/>
      <c r="G1223" s="21"/>
      <c r="H1223" s="21"/>
      <c r="I1223" s="21"/>
      <c r="J1223" s="21"/>
      <c r="K1223" s="21"/>
      <c r="L1223" s="21"/>
      <c r="M1223" s="94"/>
      <c r="N1223" s="94"/>
      <c r="O1223" s="94"/>
      <c r="P1223" s="94"/>
      <c r="Q1223" s="12"/>
      <c r="R1223" s="12"/>
    </row>
    <row r="1224" spans="3:18" x14ac:dyDescent="0.3">
      <c r="C1224" s="12"/>
      <c r="D1224" s="12"/>
      <c r="E1224" s="94"/>
      <c r="F1224" s="94"/>
      <c r="G1224" s="21"/>
      <c r="H1224" s="21"/>
      <c r="I1224" s="21"/>
      <c r="J1224" s="21"/>
      <c r="K1224" s="21"/>
      <c r="L1224" s="21"/>
      <c r="M1224" s="94"/>
      <c r="N1224" s="94"/>
      <c r="O1224" s="94"/>
      <c r="P1224" s="94"/>
      <c r="Q1224" s="12"/>
      <c r="R1224" s="12"/>
    </row>
    <row r="1225" spans="3:18" x14ac:dyDescent="0.3">
      <c r="C1225" s="12"/>
      <c r="D1225" s="12"/>
      <c r="E1225" s="94"/>
      <c r="F1225" s="94"/>
      <c r="G1225" s="21"/>
      <c r="H1225" s="21"/>
      <c r="I1225" s="21"/>
      <c r="J1225" s="21"/>
      <c r="K1225" s="21"/>
      <c r="L1225" s="21"/>
      <c r="M1225" s="94"/>
      <c r="N1225" s="94"/>
      <c r="O1225" s="94"/>
      <c r="P1225" s="94"/>
      <c r="Q1225" s="12"/>
      <c r="R1225" s="12"/>
    </row>
    <row r="1226" spans="3:18" x14ac:dyDescent="0.3">
      <c r="C1226" s="12"/>
      <c r="D1226" s="12"/>
      <c r="E1226" s="94"/>
      <c r="F1226" s="94"/>
      <c r="G1226" s="21"/>
      <c r="H1226" s="21"/>
      <c r="I1226" s="21"/>
      <c r="J1226" s="21"/>
      <c r="K1226" s="21"/>
      <c r="L1226" s="21"/>
      <c r="M1226" s="94"/>
      <c r="N1226" s="94"/>
      <c r="O1226" s="94"/>
      <c r="P1226" s="94"/>
      <c r="Q1226" s="12"/>
      <c r="R1226" s="12"/>
    </row>
    <row r="1227" spans="3:18" x14ac:dyDescent="0.3">
      <c r="C1227" s="12"/>
      <c r="D1227" s="12"/>
      <c r="E1227" s="94"/>
      <c r="F1227" s="94"/>
      <c r="G1227" s="21"/>
      <c r="H1227" s="21"/>
      <c r="I1227" s="21"/>
      <c r="J1227" s="21"/>
      <c r="K1227" s="21"/>
      <c r="L1227" s="21"/>
      <c r="M1227" s="94"/>
      <c r="N1227" s="94"/>
      <c r="O1227" s="94"/>
      <c r="P1227" s="94"/>
      <c r="Q1227" s="12"/>
      <c r="R1227" s="12"/>
    </row>
    <row r="1228" spans="3:18" x14ac:dyDescent="0.3">
      <c r="C1228" s="12"/>
      <c r="D1228" s="12"/>
      <c r="E1228" s="94"/>
      <c r="F1228" s="94"/>
      <c r="G1228" s="21"/>
      <c r="H1228" s="21"/>
      <c r="I1228" s="21"/>
      <c r="J1228" s="21"/>
      <c r="K1228" s="21"/>
      <c r="L1228" s="21"/>
      <c r="M1228" s="94"/>
      <c r="N1228" s="94"/>
      <c r="O1228" s="94"/>
      <c r="P1228" s="94"/>
      <c r="Q1228" s="12"/>
      <c r="R1228" s="12"/>
    </row>
    <row r="1229" spans="3:18" x14ac:dyDescent="0.3">
      <c r="C1229" s="12"/>
      <c r="D1229" s="12"/>
      <c r="E1229" s="94"/>
      <c r="F1229" s="94"/>
      <c r="G1229" s="21"/>
      <c r="H1229" s="21"/>
      <c r="I1229" s="21"/>
      <c r="J1229" s="21"/>
      <c r="K1229" s="21"/>
      <c r="L1229" s="21"/>
      <c r="M1229" s="94"/>
      <c r="N1229" s="94"/>
      <c r="O1229" s="94"/>
      <c r="P1229" s="94"/>
      <c r="Q1229" s="12"/>
      <c r="R1229" s="12"/>
    </row>
    <row r="1230" spans="3:18" x14ac:dyDescent="0.3">
      <c r="C1230" s="12"/>
      <c r="D1230" s="12"/>
      <c r="E1230" s="94"/>
      <c r="F1230" s="94"/>
      <c r="G1230" s="21"/>
      <c r="H1230" s="21"/>
      <c r="I1230" s="21"/>
      <c r="J1230" s="21"/>
      <c r="K1230" s="21"/>
      <c r="L1230" s="21"/>
      <c r="M1230" s="94"/>
      <c r="N1230" s="94"/>
      <c r="O1230" s="94"/>
      <c r="P1230" s="94"/>
      <c r="Q1230" s="12"/>
      <c r="R1230" s="12"/>
    </row>
    <row r="1231" spans="3:18" x14ac:dyDescent="0.3">
      <c r="C1231" s="12"/>
      <c r="D1231" s="12"/>
      <c r="E1231" s="94"/>
      <c r="F1231" s="94"/>
      <c r="G1231" s="21"/>
      <c r="H1231" s="21"/>
      <c r="I1231" s="21"/>
      <c r="J1231" s="21"/>
      <c r="K1231" s="21"/>
      <c r="L1231" s="21"/>
      <c r="M1231" s="94"/>
      <c r="N1231" s="94"/>
      <c r="O1231" s="94"/>
      <c r="P1231" s="94"/>
      <c r="Q1231" s="12"/>
      <c r="R1231" s="12"/>
    </row>
    <row r="1232" spans="3:18" x14ac:dyDescent="0.3">
      <c r="C1232" s="12"/>
      <c r="D1232" s="12"/>
      <c r="E1232" s="94"/>
      <c r="F1232" s="94"/>
      <c r="G1232" s="21"/>
      <c r="H1232" s="21"/>
      <c r="I1232" s="21"/>
      <c r="J1232" s="21"/>
      <c r="K1232" s="21"/>
      <c r="L1232" s="21"/>
      <c r="M1232" s="94"/>
      <c r="N1232" s="94"/>
      <c r="O1232" s="94"/>
      <c r="P1232" s="94"/>
      <c r="Q1232" s="12"/>
      <c r="R1232" s="12"/>
    </row>
    <row r="1233" spans="3:18" x14ac:dyDescent="0.3">
      <c r="C1233" s="12"/>
      <c r="D1233" s="12"/>
      <c r="E1233" s="94"/>
      <c r="F1233" s="94"/>
      <c r="G1233" s="21"/>
      <c r="H1233" s="21"/>
      <c r="I1233" s="21"/>
      <c r="J1233" s="21"/>
      <c r="K1233" s="21"/>
      <c r="L1233" s="21"/>
      <c r="M1233" s="94"/>
      <c r="N1233" s="94"/>
      <c r="O1233" s="94"/>
      <c r="P1233" s="94"/>
      <c r="Q1233" s="12"/>
      <c r="R1233" s="12"/>
    </row>
    <row r="1234" spans="3:18" x14ac:dyDescent="0.3">
      <c r="C1234" s="12"/>
      <c r="D1234" s="12"/>
      <c r="E1234" s="94"/>
      <c r="F1234" s="94"/>
      <c r="G1234" s="21"/>
      <c r="H1234" s="21"/>
      <c r="I1234" s="21"/>
      <c r="J1234" s="21"/>
      <c r="K1234" s="21"/>
      <c r="L1234" s="21"/>
      <c r="M1234" s="94"/>
      <c r="N1234" s="94"/>
      <c r="O1234" s="94"/>
      <c r="P1234" s="94"/>
      <c r="Q1234" s="12"/>
      <c r="R1234" s="12"/>
    </row>
    <row r="1235" spans="3:18" x14ac:dyDescent="0.3">
      <c r="C1235" s="12"/>
      <c r="D1235" s="12"/>
      <c r="E1235" s="94"/>
      <c r="F1235" s="94"/>
      <c r="G1235" s="21"/>
      <c r="H1235" s="21"/>
      <c r="I1235" s="21"/>
      <c r="J1235" s="21"/>
      <c r="K1235" s="21"/>
      <c r="L1235" s="21"/>
      <c r="M1235" s="94"/>
      <c r="N1235" s="94"/>
      <c r="O1235" s="94"/>
      <c r="P1235" s="94"/>
      <c r="Q1235" s="12"/>
      <c r="R1235" s="12"/>
    </row>
    <row r="1236" spans="3:18" x14ac:dyDescent="0.3">
      <c r="C1236" s="12"/>
      <c r="D1236" s="12"/>
      <c r="E1236" s="94"/>
      <c r="F1236" s="94"/>
      <c r="G1236" s="21"/>
      <c r="H1236" s="21"/>
      <c r="I1236" s="21"/>
      <c r="J1236" s="21"/>
      <c r="K1236" s="21"/>
      <c r="L1236" s="21"/>
      <c r="M1236" s="94"/>
      <c r="N1236" s="94"/>
      <c r="O1236" s="94"/>
      <c r="P1236" s="94"/>
      <c r="Q1236" s="12"/>
      <c r="R1236" s="12"/>
    </row>
    <row r="1237" spans="3:18" x14ac:dyDescent="0.3">
      <c r="C1237" s="12"/>
      <c r="D1237" s="12"/>
      <c r="E1237" s="94"/>
      <c r="F1237" s="94"/>
      <c r="G1237" s="21"/>
      <c r="H1237" s="21"/>
      <c r="I1237" s="21"/>
      <c r="J1237" s="21"/>
      <c r="K1237" s="21"/>
      <c r="L1237" s="21"/>
      <c r="M1237" s="94"/>
      <c r="N1237" s="94"/>
      <c r="O1237" s="94"/>
      <c r="P1237" s="94"/>
      <c r="Q1237" s="12"/>
      <c r="R1237" s="12"/>
    </row>
    <row r="1238" spans="3:18" x14ac:dyDescent="0.3">
      <c r="C1238" s="12"/>
      <c r="D1238" s="12"/>
      <c r="E1238" s="94"/>
      <c r="F1238" s="94"/>
      <c r="G1238" s="21"/>
      <c r="H1238" s="21"/>
      <c r="I1238" s="21"/>
      <c r="J1238" s="21"/>
      <c r="K1238" s="21"/>
      <c r="L1238" s="21"/>
      <c r="M1238" s="94"/>
      <c r="N1238" s="94"/>
      <c r="O1238" s="94"/>
      <c r="P1238" s="94"/>
      <c r="Q1238" s="12"/>
      <c r="R1238" s="12"/>
    </row>
    <row r="1239" spans="3:18" x14ac:dyDescent="0.3">
      <c r="C1239" s="12"/>
      <c r="D1239" s="12"/>
      <c r="E1239" s="94"/>
      <c r="F1239" s="94"/>
      <c r="G1239" s="21"/>
      <c r="H1239" s="21"/>
      <c r="I1239" s="21"/>
      <c r="J1239" s="21"/>
      <c r="K1239" s="21"/>
      <c r="L1239" s="21"/>
      <c r="M1239" s="94"/>
      <c r="N1239" s="94"/>
      <c r="O1239" s="94"/>
      <c r="P1239" s="94"/>
      <c r="Q1239" s="12"/>
      <c r="R1239" s="12"/>
    </row>
    <row r="1240" spans="3:18" x14ac:dyDescent="0.3">
      <c r="C1240" s="12"/>
      <c r="D1240" s="12"/>
      <c r="E1240" s="94"/>
      <c r="F1240" s="94"/>
      <c r="G1240" s="21"/>
      <c r="H1240" s="21"/>
      <c r="I1240" s="21"/>
      <c r="J1240" s="21"/>
      <c r="K1240" s="21"/>
      <c r="L1240" s="21"/>
      <c r="M1240" s="94"/>
      <c r="N1240" s="94"/>
      <c r="O1240" s="94"/>
      <c r="P1240" s="94"/>
      <c r="Q1240" s="12"/>
      <c r="R1240" s="12"/>
    </row>
    <row r="1241" spans="3:18" x14ac:dyDescent="0.3">
      <c r="C1241" s="12"/>
      <c r="D1241" s="12"/>
      <c r="E1241" s="94"/>
      <c r="F1241" s="94"/>
      <c r="G1241" s="21"/>
      <c r="H1241" s="21"/>
      <c r="I1241" s="21"/>
      <c r="J1241" s="21"/>
      <c r="K1241" s="21"/>
      <c r="L1241" s="21"/>
      <c r="M1241" s="94"/>
      <c r="N1241" s="94"/>
      <c r="O1241" s="94"/>
      <c r="P1241" s="94"/>
      <c r="Q1241" s="12"/>
      <c r="R1241" s="12"/>
    </row>
    <row r="1242" spans="3:18" x14ac:dyDescent="0.3">
      <c r="C1242" s="12"/>
      <c r="D1242" s="12"/>
      <c r="E1242" s="94"/>
      <c r="F1242" s="94"/>
      <c r="G1242" s="21"/>
      <c r="H1242" s="21"/>
      <c r="I1242" s="21"/>
      <c r="J1242" s="21"/>
      <c r="K1242" s="21"/>
      <c r="L1242" s="21"/>
      <c r="M1242" s="94"/>
      <c r="N1242" s="94"/>
      <c r="O1242" s="94"/>
      <c r="P1242" s="94"/>
      <c r="Q1242" s="12"/>
      <c r="R1242" s="12"/>
    </row>
    <row r="1243" spans="3:18" x14ac:dyDescent="0.3">
      <c r="C1243" s="12"/>
      <c r="D1243" s="12"/>
      <c r="E1243" s="94"/>
      <c r="F1243" s="94"/>
      <c r="G1243" s="21"/>
      <c r="H1243" s="21"/>
      <c r="I1243" s="21"/>
      <c r="J1243" s="21"/>
      <c r="K1243" s="21"/>
      <c r="L1243" s="21"/>
      <c r="M1243" s="94"/>
      <c r="N1243" s="94"/>
      <c r="O1243" s="94"/>
      <c r="P1243" s="94"/>
      <c r="Q1243" s="12"/>
      <c r="R1243" s="12"/>
    </row>
    <row r="1244" spans="3:18" x14ac:dyDescent="0.3">
      <c r="C1244" s="12"/>
      <c r="D1244" s="12"/>
      <c r="E1244" s="94"/>
      <c r="F1244" s="94"/>
      <c r="G1244" s="21"/>
      <c r="H1244" s="21"/>
      <c r="I1244" s="21"/>
      <c r="J1244" s="21"/>
      <c r="K1244" s="21"/>
      <c r="L1244" s="21"/>
      <c r="M1244" s="94"/>
      <c r="N1244" s="94"/>
      <c r="O1244" s="94"/>
      <c r="P1244" s="94"/>
      <c r="Q1244" s="12"/>
      <c r="R1244" s="12"/>
    </row>
    <row r="1245" spans="3:18" x14ac:dyDescent="0.3">
      <c r="C1245" s="12"/>
      <c r="D1245" s="12"/>
      <c r="E1245" s="94"/>
      <c r="F1245" s="94"/>
      <c r="G1245" s="21"/>
      <c r="H1245" s="21"/>
      <c r="I1245" s="21"/>
      <c r="J1245" s="21"/>
      <c r="K1245" s="21"/>
      <c r="L1245" s="21"/>
      <c r="M1245" s="94"/>
      <c r="N1245" s="94"/>
      <c r="O1245" s="94"/>
      <c r="P1245" s="94"/>
      <c r="Q1245" s="12"/>
      <c r="R1245" s="12"/>
    </row>
    <row r="1246" spans="3:18" x14ac:dyDescent="0.3">
      <c r="C1246" s="12"/>
      <c r="D1246" s="12"/>
      <c r="E1246" s="94"/>
      <c r="F1246" s="94"/>
      <c r="G1246" s="21"/>
      <c r="H1246" s="21"/>
      <c r="I1246" s="21"/>
      <c r="J1246" s="21"/>
      <c r="K1246" s="21"/>
      <c r="L1246" s="21"/>
      <c r="M1246" s="94"/>
      <c r="N1246" s="94"/>
      <c r="O1246" s="94"/>
      <c r="P1246" s="94"/>
      <c r="Q1246" s="12"/>
      <c r="R1246" s="12"/>
    </row>
    <row r="1247" spans="3:18" x14ac:dyDescent="0.3">
      <c r="C1247" s="12"/>
      <c r="D1247" s="12"/>
      <c r="E1247" s="94"/>
      <c r="F1247" s="94"/>
      <c r="G1247" s="21"/>
      <c r="H1247" s="21"/>
      <c r="I1247" s="21"/>
      <c r="J1247" s="21"/>
      <c r="K1247" s="21"/>
      <c r="L1247" s="21"/>
      <c r="M1247" s="94"/>
      <c r="N1247" s="94"/>
      <c r="O1247" s="94"/>
      <c r="P1247" s="94"/>
      <c r="Q1247" s="12"/>
      <c r="R1247" s="12"/>
    </row>
    <row r="1248" spans="3:18" x14ac:dyDescent="0.3">
      <c r="C1248" s="12"/>
      <c r="D1248" s="12"/>
      <c r="E1248" s="94"/>
      <c r="F1248" s="94"/>
      <c r="G1248" s="21"/>
      <c r="H1248" s="21"/>
      <c r="I1248" s="21"/>
      <c r="J1248" s="21"/>
      <c r="K1248" s="21"/>
      <c r="L1248" s="21"/>
      <c r="M1248" s="94"/>
      <c r="N1248" s="94"/>
      <c r="O1248" s="94"/>
      <c r="P1248" s="94"/>
      <c r="Q1248" s="12"/>
      <c r="R1248" s="12"/>
    </row>
    <row r="1249" spans="3:18" x14ac:dyDescent="0.3">
      <c r="C1249" s="12"/>
      <c r="D1249" s="12"/>
      <c r="E1249" s="94"/>
      <c r="F1249" s="94"/>
      <c r="G1249" s="21"/>
      <c r="H1249" s="21"/>
      <c r="I1249" s="21"/>
      <c r="J1249" s="21"/>
      <c r="K1249" s="21"/>
      <c r="L1249" s="21"/>
      <c r="M1249" s="94"/>
      <c r="N1249" s="94"/>
      <c r="O1249" s="94"/>
      <c r="P1249" s="94"/>
      <c r="Q1249" s="12"/>
      <c r="R1249" s="12"/>
    </row>
    <row r="1250" spans="3:18" x14ac:dyDescent="0.3">
      <c r="C1250" s="12"/>
      <c r="D1250" s="12"/>
      <c r="E1250" s="94"/>
      <c r="F1250" s="94"/>
      <c r="G1250" s="21"/>
      <c r="H1250" s="21"/>
      <c r="I1250" s="21"/>
      <c r="J1250" s="21"/>
      <c r="K1250" s="21"/>
      <c r="L1250" s="21"/>
      <c r="M1250" s="94"/>
      <c r="N1250" s="94"/>
      <c r="O1250" s="94"/>
      <c r="P1250" s="94"/>
      <c r="Q1250" s="12"/>
      <c r="R1250" s="12"/>
    </row>
    <row r="1251" spans="3:18" x14ac:dyDescent="0.3">
      <c r="C1251" s="12"/>
      <c r="D1251" s="12"/>
      <c r="E1251" s="94"/>
      <c r="F1251" s="94"/>
      <c r="G1251" s="21"/>
      <c r="H1251" s="21"/>
      <c r="I1251" s="21"/>
      <c r="J1251" s="21"/>
      <c r="K1251" s="21"/>
      <c r="L1251" s="21"/>
      <c r="M1251" s="94"/>
      <c r="N1251" s="94"/>
      <c r="O1251" s="94"/>
      <c r="P1251" s="94"/>
      <c r="Q1251" s="12"/>
      <c r="R1251" s="12"/>
    </row>
    <row r="1252" spans="3:18" x14ac:dyDescent="0.3">
      <c r="C1252" s="12"/>
      <c r="D1252" s="12"/>
      <c r="E1252" s="94"/>
      <c r="F1252" s="94"/>
      <c r="G1252" s="21"/>
      <c r="H1252" s="21"/>
      <c r="I1252" s="21"/>
      <c r="J1252" s="21"/>
      <c r="K1252" s="21"/>
      <c r="L1252" s="21"/>
      <c r="M1252" s="94"/>
      <c r="N1252" s="94"/>
      <c r="O1252" s="94"/>
      <c r="P1252" s="94"/>
      <c r="Q1252" s="12"/>
      <c r="R1252" s="12"/>
    </row>
    <row r="1253" spans="3:18" x14ac:dyDescent="0.3">
      <c r="C1253" s="12"/>
      <c r="D1253" s="12"/>
      <c r="E1253" s="94"/>
      <c r="F1253" s="94"/>
      <c r="G1253" s="21"/>
      <c r="H1253" s="21"/>
      <c r="I1253" s="21"/>
      <c r="J1253" s="21"/>
      <c r="K1253" s="21"/>
      <c r="L1253" s="21"/>
      <c r="M1253" s="94"/>
      <c r="N1253" s="94"/>
      <c r="O1253" s="94"/>
      <c r="P1253" s="94"/>
      <c r="Q1253" s="12"/>
      <c r="R1253" s="12"/>
    </row>
    <row r="1254" spans="3:18" x14ac:dyDescent="0.3">
      <c r="C1254" s="12"/>
      <c r="D1254" s="12"/>
      <c r="E1254" s="94"/>
      <c r="F1254" s="94"/>
      <c r="G1254" s="21"/>
      <c r="H1254" s="21"/>
      <c r="I1254" s="21"/>
      <c r="J1254" s="21"/>
      <c r="K1254" s="21"/>
      <c r="L1254" s="21"/>
      <c r="M1254" s="94"/>
      <c r="N1254" s="94"/>
      <c r="O1254" s="94"/>
      <c r="P1254" s="94"/>
      <c r="Q1254" s="12"/>
      <c r="R1254" s="12"/>
    </row>
    <row r="1255" spans="3:18" x14ac:dyDescent="0.3">
      <c r="C1255" s="12"/>
      <c r="D1255" s="12"/>
      <c r="E1255" s="94"/>
      <c r="F1255" s="94"/>
      <c r="G1255" s="21"/>
      <c r="H1255" s="21"/>
      <c r="I1255" s="21"/>
      <c r="J1255" s="21"/>
      <c r="K1255" s="21"/>
      <c r="L1255" s="21"/>
      <c r="M1255" s="94"/>
      <c r="N1255" s="94"/>
      <c r="O1255" s="94"/>
      <c r="P1255" s="94"/>
      <c r="Q1255" s="12"/>
      <c r="R1255" s="12"/>
    </row>
    <row r="1256" spans="3:18" x14ac:dyDescent="0.3">
      <c r="C1256" s="12"/>
      <c r="D1256" s="12"/>
      <c r="E1256" s="94"/>
      <c r="F1256" s="94"/>
      <c r="G1256" s="21"/>
      <c r="H1256" s="21"/>
      <c r="I1256" s="21"/>
      <c r="J1256" s="21"/>
      <c r="K1256" s="21"/>
      <c r="L1256" s="21"/>
      <c r="M1256" s="94"/>
      <c r="N1256" s="94"/>
      <c r="O1256" s="94"/>
      <c r="P1256" s="94"/>
      <c r="Q1256" s="12"/>
      <c r="R1256" s="12"/>
    </row>
    <row r="1257" spans="3:18" x14ac:dyDescent="0.3">
      <c r="C1257" s="12"/>
      <c r="D1257" s="12"/>
      <c r="E1257" s="94"/>
      <c r="F1257" s="94"/>
      <c r="G1257" s="21"/>
      <c r="H1257" s="21"/>
      <c r="I1257" s="21"/>
      <c r="J1257" s="21"/>
      <c r="K1257" s="21"/>
      <c r="L1257" s="21"/>
      <c r="M1257" s="94"/>
      <c r="N1257" s="94"/>
      <c r="O1257" s="94"/>
      <c r="P1257" s="94"/>
      <c r="Q1257" s="12"/>
      <c r="R1257" s="12"/>
    </row>
    <row r="1258" spans="3:18" x14ac:dyDescent="0.3">
      <c r="C1258" s="12"/>
      <c r="D1258" s="12"/>
      <c r="E1258" s="94"/>
      <c r="F1258" s="94"/>
      <c r="G1258" s="21"/>
      <c r="H1258" s="21"/>
      <c r="I1258" s="21"/>
      <c r="J1258" s="21"/>
      <c r="K1258" s="21"/>
      <c r="L1258" s="21"/>
      <c r="M1258" s="94"/>
      <c r="N1258" s="94"/>
      <c r="O1258" s="94"/>
      <c r="P1258" s="94"/>
      <c r="Q1258" s="12"/>
      <c r="R1258" s="12"/>
    </row>
    <row r="1259" spans="3:18" x14ac:dyDescent="0.3">
      <c r="C1259" s="12"/>
      <c r="D1259" s="12"/>
      <c r="E1259" s="94"/>
      <c r="F1259" s="94"/>
      <c r="G1259" s="21"/>
      <c r="H1259" s="21"/>
      <c r="I1259" s="21"/>
      <c r="J1259" s="21"/>
      <c r="K1259" s="21"/>
      <c r="L1259" s="21"/>
      <c r="M1259" s="94"/>
      <c r="N1259" s="94"/>
      <c r="O1259" s="94"/>
      <c r="P1259" s="94"/>
      <c r="Q1259" s="12"/>
      <c r="R1259" s="12"/>
    </row>
    <row r="1260" spans="3:18" x14ac:dyDescent="0.3">
      <c r="C1260" s="12"/>
      <c r="D1260" s="12"/>
      <c r="E1260" s="94"/>
      <c r="F1260" s="94"/>
      <c r="G1260" s="21"/>
      <c r="H1260" s="21"/>
      <c r="I1260" s="21"/>
      <c r="J1260" s="21"/>
      <c r="K1260" s="21"/>
      <c r="L1260" s="21"/>
      <c r="M1260" s="94"/>
      <c r="N1260" s="94"/>
      <c r="O1260" s="94"/>
      <c r="P1260" s="94"/>
      <c r="Q1260" s="12"/>
      <c r="R1260" s="12"/>
    </row>
    <row r="1261" spans="3:18" x14ac:dyDescent="0.3">
      <c r="C1261" s="12"/>
      <c r="D1261" s="12"/>
      <c r="E1261" s="94"/>
      <c r="F1261" s="94"/>
      <c r="G1261" s="21"/>
      <c r="H1261" s="21"/>
      <c r="I1261" s="21"/>
      <c r="J1261" s="21"/>
      <c r="K1261" s="21"/>
      <c r="L1261" s="21"/>
      <c r="M1261" s="94"/>
      <c r="N1261" s="94"/>
      <c r="O1261" s="94"/>
      <c r="P1261" s="94"/>
      <c r="Q1261" s="12"/>
      <c r="R1261" s="12"/>
    </row>
    <row r="1262" spans="3:18" x14ac:dyDescent="0.3">
      <c r="C1262" s="12"/>
      <c r="D1262" s="12"/>
      <c r="E1262" s="94"/>
      <c r="F1262" s="94"/>
      <c r="G1262" s="21"/>
      <c r="H1262" s="21"/>
      <c r="I1262" s="21"/>
      <c r="J1262" s="21"/>
      <c r="K1262" s="21"/>
      <c r="L1262" s="21"/>
      <c r="M1262" s="94"/>
      <c r="N1262" s="94"/>
      <c r="O1262" s="94"/>
      <c r="P1262" s="94"/>
      <c r="Q1262" s="12"/>
      <c r="R1262" s="12"/>
    </row>
    <row r="1263" spans="3:18" x14ac:dyDescent="0.3">
      <c r="C1263" s="12"/>
      <c r="D1263" s="12"/>
      <c r="E1263" s="94"/>
      <c r="F1263" s="94"/>
      <c r="G1263" s="21"/>
      <c r="H1263" s="21"/>
      <c r="I1263" s="21"/>
      <c r="J1263" s="21"/>
      <c r="K1263" s="21"/>
      <c r="L1263" s="21"/>
      <c r="M1263" s="94"/>
      <c r="N1263" s="94"/>
      <c r="O1263" s="94"/>
      <c r="P1263" s="94"/>
      <c r="Q1263" s="12"/>
      <c r="R1263" s="12"/>
    </row>
    <row r="1264" spans="3:18" x14ac:dyDescent="0.3">
      <c r="C1264" s="12"/>
      <c r="D1264" s="12"/>
      <c r="E1264" s="94"/>
      <c r="F1264" s="94"/>
      <c r="G1264" s="21"/>
      <c r="H1264" s="21"/>
      <c r="I1264" s="21"/>
      <c r="J1264" s="21"/>
      <c r="K1264" s="21"/>
      <c r="L1264" s="21"/>
      <c r="M1264" s="94"/>
      <c r="N1264" s="94"/>
      <c r="O1264" s="94"/>
      <c r="P1264" s="94"/>
      <c r="Q1264" s="12"/>
      <c r="R1264" s="12"/>
    </row>
    <row r="1265" spans="3:18" x14ac:dyDescent="0.3">
      <c r="C1265" s="12"/>
      <c r="D1265" s="12"/>
      <c r="E1265" s="94"/>
      <c r="F1265" s="94"/>
      <c r="G1265" s="21"/>
      <c r="H1265" s="21"/>
      <c r="I1265" s="21"/>
      <c r="J1265" s="21"/>
      <c r="K1265" s="21"/>
      <c r="L1265" s="21"/>
      <c r="M1265" s="94"/>
      <c r="N1265" s="94"/>
      <c r="O1265" s="94"/>
      <c r="P1265" s="94"/>
      <c r="Q1265" s="12"/>
      <c r="R1265" s="12"/>
    </row>
    <row r="1266" spans="3:18" x14ac:dyDescent="0.3">
      <c r="C1266" s="12"/>
      <c r="D1266" s="12"/>
      <c r="E1266" s="94"/>
      <c r="F1266" s="94"/>
      <c r="G1266" s="21"/>
      <c r="H1266" s="21"/>
      <c r="I1266" s="21"/>
      <c r="J1266" s="21"/>
      <c r="K1266" s="21"/>
      <c r="L1266" s="21"/>
      <c r="M1266" s="94"/>
      <c r="N1266" s="94"/>
      <c r="O1266" s="94"/>
      <c r="P1266" s="94"/>
      <c r="Q1266" s="12"/>
      <c r="R1266" s="12"/>
    </row>
    <row r="1267" spans="3:18" x14ac:dyDescent="0.3">
      <c r="C1267" s="12"/>
      <c r="D1267" s="12"/>
      <c r="E1267" s="94"/>
      <c r="F1267" s="94"/>
      <c r="G1267" s="21"/>
      <c r="H1267" s="21"/>
      <c r="I1267" s="21"/>
      <c r="J1267" s="21"/>
      <c r="K1267" s="21"/>
      <c r="L1267" s="21"/>
      <c r="M1267" s="94"/>
      <c r="N1267" s="94"/>
      <c r="O1267" s="94"/>
      <c r="P1267" s="94"/>
      <c r="Q1267" s="12"/>
      <c r="R1267" s="12"/>
    </row>
    <row r="1268" spans="3:18" x14ac:dyDescent="0.3">
      <c r="C1268" s="12"/>
      <c r="D1268" s="12"/>
      <c r="E1268" s="94"/>
      <c r="F1268" s="94"/>
      <c r="G1268" s="21"/>
      <c r="H1268" s="21"/>
      <c r="I1268" s="21"/>
      <c r="J1268" s="21"/>
      <c r="K1268" s="21"/>
      <c r="L1268" s="21"/>
      <c r="M1268" s="94"/>
      <c r="N1268" s="94"/>
      <c r="O1268" s="94"/>
      <c r="P1268" s="94"/>
      <c r="Q1268" s="12"/>
      <c r="R1268" s="12"/>
    </row>
    <row r="1269" spans="3:18" x14ac:dyDescent="0.3">
      <c r="C1269" s="12"/>
      <c r="D1269" s="12"/>
      <c r="E1269" s="94"/>
      <c r="F1269" s="94"/>
      <c r="G1269" s="21"/>
      <c r="H1269" s="21"/>
      <c r="I1269" s="21"/>
      <c r="J1269" s="21"/>
      <c r="K1269" s="21"/>
      <c r="L1269" s="21"/>
      <c r="M1269" s="94"/>
      <c r="N1269" s="94"/>
      <c r="O1269" s="94"/>
      <c r="P1269" s="94"/>
      <c r="Q1269" s="12"/>
      <c r="R1269" s="12"/>
    </row>
    <row r="1270" spans="3:18" x14ac:dyDescent="0.3">
      <c r="C1270" s="12"/>
      <c r="D1270" s="12"/>
      <c r="E1270" s="94"/>
      <c r="F1270" s="94"/>
      <c r="G1270" s="21"/>
      <c r="H1270" s="21"/>
      <c r="I1270" s="21"/>
      <c r="J1270" s="21"/>
      <c r="K1270" s="21"/>
      <c r="L1270" s="21"/>
      <c r="M1270" s="94"/>
      <c r="N1270" s="94"/>
      <c r="O1270" s="94"/>
      <c r="P1270" s="94"/>
      <c r="Q1270" s="12"/>
      <c r="R1270" s="12"/>
    </row>
    <row r="1271" spans="3:18" x14ac:dyDescent="0.3">
      <c r="C1271" s="12"/>
      <c r="D1271" s="12"/>
      <c r="E1271" s="94"/>
      <c r="F1271" s="94"/>
      <c r="G1271" s="21"/>
      <c r="H1271" s="21"/>
      <c r="I1271" s="21"/>
      <c r="J1271" s="21"/>
      <c r="K1271" s="21"/>
      <c r="L1271" s="21"/>
      <c r="M1271" s="94"/>
      <c r="N1271" s="94"/>
      <c r="O1271" s="94"/>
      <c r="P1271" s="94"/>
      <c r="Q1271" s="12"/>
      <c r="R1271" s="12"/>
    </row>
    <row r="1272" spans="3:18" x14ac:dyDescent="0.3">
      <c r="C1272" s="12"/>
      <c r="D1272" s="12"/>
      <c r="E1272" s="94"/>
      <c r="F1272" s="94"/>
      <c r="G1272" s="21"/>
      <c r="H1272" s="21"/>
      <c r="I1272" s="21"/>
      <c r="J1272" s="21"/>
      <c r="K1272" s="21"/>
      <c r="L1272" s="21"/>
      <c r="M1272" s="94"/>
      <c r="N1272" s="94"/>
      <c r="O1272" s="94"/>
      <c r="P1272" s="94"/>
      <c r="Q1272" s="12"/>
      <c r="R1272" s="12"/>
    </row>
    <row r="1273" spans="3:18" x14ac:dyDescent="0.3">
      <c r="C1273" s="12"/>
      <c r="D1273" s="12"/>
      <c r="E1273" s="94"/>
      <c r="F1273" s="94"/>
      <c r="G1273" s="21"/>
      <c r="H1273" s="21"/>
      <c r="I1273" s="21"/>
      <c r="J1273" s="21"/>
      <c r="K1273" s="21"/>
      <c r="L1273" s="21"/>
      <c r="M1273" s="94"/>
      <c r="N1273" s="94"/>
      <c r="O1273" s="94"/>
      <c r="P1273" s="94"/>
      <c r="Q1273" s="12"/>
      <c r="R1273" s="12"/>
    </row>
    <row r="1274" spans="3:18" x14ac:dyDescent="0.3">
      <c r="C1274" s="12"/>
      <c r="D1274" s="12"/>
      <c r="E1274" s="94"/>
      <c r="F1274" s="94"/>
      <c r="G1274" s="21"/>
      <c r="H1274" s="21"/>
      <c r="I1274" s="21"/>
      <c r="J1274" s="21"/>
      <c r="K1274" s="21"/>
      <c r="L1274" s="21"/>
      <c r="M1274" s="94"/>
      <c r="N1274" s="94"/>
      <c r="O1274" s="94"/>
      <c r="P1274" s="94"/>
      <c r="Q1274" s="12"/>
      <c r="R1274" s="12"/>
    </row>
    <row r="1275" spans="3:18" x14ac:dyDescent="0.3">
      <c r="C1275" s="12"/>
      <c r="D1275" s="12"/>
      <c r="E1275" s="94"/>
      <c r="F1275" s="94"/>
      <c r="G1275" s="21"/>
      <c r="H1275" s="21"/>
      <c r="I1275" s="21"/>
      <c r="J1275" s="21"/>
      <c r="K1275" s="21"/>
      <c r="L1275" s="21"/>
      <c r="M1275" s="94"/>
      <c r="N1275" s="94"/>
      <c r="O1275" s="94"/>
      <c r="P1275" s="94"/>
      <c r="Q1275" s="12"/>
      <c r="R1275" s="12"/>
    </row>
    <row r="1276" spans="3:18" x14ac:dyDescent="0.3">
      <c r="C1276" s="12"/>
      <c r="D1276" s="12"/>
      <c r="E1276" s="94"/>
      <c r="F1276" s="94"/>
      <c r="G1276" s="21"/>
      <c r="H1276" s="21"/>
      <c r="I1276" s="21"/>
      <c r="J1276" s="21"/>
      <c r="K1276" s="21"/>
      <c r="L1276" s="21"/>
      <c r="M1276" s="94"/>
      <c r="N1276" s="94"/>
      <c r="O1276" s="94"/>
      <c r="P1276" s="94"/>
      <c r="Q1276" s="12"/>
      <c r="R1276" s="12"/>
    </row>
    <row r="1277" spans="3:18" x14ac:dyDescent="0.3">
      <c r="C1277" s="12"/>
      <c r="D1277" s="12"/>
      <c r="E1277" s="94"/>
      <c r="F1277" s="94"/>
      <c r="G1277" s="21"/>
      <c r="H1277" s="21"/>
      <c r="I1277" s="21"/>
      <c r="J1277" s="21"/>
      <c r="K1277" s="21"/>
      <c r="L1277" s="21"/>
      <c r="M1277" s="94"/>
      <c r="N1277" s="94"/>
      <c r="O1277" s="94"/>
      <c r="P1277" s="94"/>
      <c r="Q1277" s="12"/>
      <c r="R1277" s="12"/>
    </row>
    <row r="1278" spans="3:18" x14ac:dyDescent="0.3">
      <c r="C1278" s="12"/>
      <c r="D1278" s="12"/>
      <c r="E1278" s="94"/>
      <c r="F1278" s="94"/>
      <c r="G1278" s="21"/>
      <c r="H1278" s="21"/>
      <c r="I1278" s="21"/>
      <c r="J1278" s="21"/>
      <c r="K1278" s="21"/>
      <c r="L1278" s="21"/>
      <c r="M1278" s="94"/>
      <c r="N1278" s="94"/>
      <c r="O1278" s="94"/>
      <c r="P1278" s="94"/>
      <c r="Q1278" s="12"/>
      <c r="R1278" s="12"/>
    </row>
    <row r="1279" spans="3:18" x14ac:dyDescent="0.3">
      <c r="C1279" s="12"/>
      <c r="D1279" s="12"/>
      <c r="E1279" s="94"/>
      <c r="F1279" s="94"/>
      <c r="G1279" s="21"/>
      <c r="H1279" s="21"/>
      <c r="I1279" s="21"/>
      <c r="J1279" s="21"/>
      <c r="K1279" s="21"/>
      <c r="L1279" s="21"/>
      <c r="M1279" s="94"/>
      <c r="N1279" s="94"/>
      <c r="O1279" s="94"/>
      <c r="P1279" s="94"/>
      <c r="Q1279" s="12"/>
      <c r="R1279" s="12"/>
    </row>
    <row r="1280" spans="3:18" x14ac:dyDescent="0.3">
      <c r="C1280" s="12"/>
      <c r="D1280" s="12"/>
      <c r="E1280" s="94"/>
      <c r="F1280" s="94"/>
      <c r="G1280" s="21"/>
      <c r="H1280" s="21"/>
      <c r="I1280" s="21"/>
      <c r="J1280" s="21"/>
      <c r="K1280" s="21"/>
      <c r="L1280" s="21"/>
      <c r="M1280" s="94"/>
      <c r="N1280" s="94"/>
      <c r="O1280" s="94"/>
      <c r="P1280" s="94"/>
      <c r="Q1280" s="12"/>
      <c r="R1280" s="12"/>
    </row>
    <row r="1281" spans="3:18" x14ac:dyDescent="0.3">
      <c r="C1281" s="12"/>
      <c r="D1281" s="12"/>
      <c r="E1281" s="94"/>
      <c r="F1281" s="94"/>
      <c r="G1281" s="21"/>
      <c r="H1281" s="21"/>
      <c r="I1281" s="21"/>
      <c r="J1281" s="21"/>
      <c r="K1281" s="21"/>
      <c r="L1281" s="21"/>
      <c r="M1281" s="94"/>
      <c r="N1281" s="94"/>
      <c r="O1281" s="94"/>
      <c r="P1281" s="94"/>
      <c r="Q1281" s="12"/>
      <c r="R1281" s="12"/>
    </row>
    <row r="1282" spans="3:18" x14ac:dyDescent="0.3">
      <c r="C1282" s="12"/>
      <c r="D1282" s="12"/>
      <c r="E1282" s="94"/>
      <c r="F1282" s="94"/>
      <c r="G1282" s="21"/>
      <c r="H1282" s="21"/>
      <c r="I1282" s="21"/>
      <c r="J1282" s="21"/>
      <c r="K1282" s="21"/>
      <c r="L1282" s="21"/>
      <c r="M1282" s="94"/>
      <c r="N1282" s="94"/>
      <c r="O1282" s="94"/>
      <c r="P1282" s="94"/>
      <c r="Q1282" s="12"/>
      <c r="R1282" s="12"/>
    </row>
    <row r="1283" spans="3:18" x14ac:dyDescent="0.3">
      <c r="C1283" s="12"/>
      <c r="D1283" s="12"/>
      <c r="E1283" s="94"/>
      <c r="F1283" s="94"/>
      <c r="G1283" s="21"/>
      <c r="H1283" s="21"/>
      <c r="I1283" s="21"/>
      <c r="J1283" s="21"/>
      <c r="K1283" s="21"/>
      <c r="L1283" s="21"/>
      <c r="M1283" s="94"/>
      <c r="N1283" s="94"/>
      <c r="O1283" s="94"/>
      <c r="P1283" s="94"/>
      <c r="Q1283" s="12"/>
      <c r="R1283" s="12"/>
    </row>
    <row r="1284" spans="3:18" x14ac:dyDescent="0.3">
      <c r="C1284" s="12"/>
      <c r="D1284" s="12"/>
      <c r="E1284" s="94"/>
      <c r="F1284" s="94"/>
      <c r="G1284" s="21"/>
      <c r="H1284" s="21"/>
      <c r="I1284" s="21"/>
      <c r="J1284" s="21"/>
      <c r="K1284" s="21"/>
      <c r="L1284" s="21"/>
      <c r="M1284" s="94"/>
      <c r="N1284" s="94"/>
      <c r="O1284" s="94"/>
      <c r="P1284" s="94"/>
      <c r="Q1284" s="12"/>
      <c r="R1284" s="12"/>
    </row>
    <row r="1285" spans="3:18" x14ac:dyDescent="0.3">
      <c r="C1285" s="12"/>
      <c r="D1285" s="12"/>
      <c r="E1285" s="94"/>
      <c r="F1285" s="94"/>
      <c r="G1285" s="21"/>
      <c r="H1285" s="21"/>
      <c r="I1285" s="21"/>
      <c r="J1285" s="21"/>
      <c r="K1285" s="21"/>
      <c r="L1285" s="21"/>
      <c r="M1285" s="94"/>
      <c r="N1285" s="94"/>
      <c r="O1285" s="94"/>
      <c r="P1285" s="94"/>
      <c r="Q1285" s="12"/>
      <c r="R1285" s="12"/>
    </row>
    <row r="1286" spans="3:18" x14ac:dyDescent="0.3">
      <c r="C1286" s="12"/>
      <c r="D1286" s="12"/>
      <c r="E1286" s="94"/>
      <c r="F1286" s="94"/>
      <c r="G1286" s="21"/>
      <c r="H1286" s="21"/>
      <c r="I1286" s="21"/>
      <c r="J1286" s="21"/>
      <c r="K1286" s="21"/>
      <c r="L1286" s="21"/>
      <c r="M1286" s="94"/>
      <c r="N1286" s="94"/>
      <c r="O1286" s="94"/>
      <c r="P1286" s="94"/>
      <c r="Q1286" s="12"/>
      <c r="R1286" s="12"/>
    </row>
    <row r="1287" spans="3:18" x14ac:dyDescent="0.3">
      <c r="C1287" s="12"/>
      <c r="D1287" s="12"/>
      <c r="E1287" s="94"/>
      <c r="F1287" s="94"/>
      <c r="G1287" s="21"/>
      <c r="H1287" s="21"/>
      <c r="I1287" s="21"/>
      <c r="J1287" s="21"/>
      <c r="K1287" s="21"/>
      <c r="L1287" s="21"/>
      <c r="M1287" s="94"/>
      <c r="N1287" s="94"/>
      <c r="O1287" s="94"/>
      <c r="P1287" s="94"/>
      <c r="Q1287" s="12"/>
      <c r="R1287" s="12"/>
    </row>
    <row r="1288" spans="3:18" x14ac:dyDescent="0.3">
      <c r="C1288" s="12"/>
      <c r="D1288" s="12"/>
      <c r="E1288" s="94"/>
      <c r="F1288" s="94"/>
      <c r="G1288" s="21"/>
      <c r="H1288" s="21"/>
      <c r="I1288" s="21"/>
      <c r="J1288" s="21"/>
      <c r="K1288" s="21"/>
      <c r="L1288" s="21"/>
      <c r="M1288" s="94"/>
      <c r="N1288" s="94"/>
      <c r="O1288" s="94"/>
      <c r="P1288" s="94"/>
      <c r="Q1288" s="12"/>
      <c r="R1288" s="12"/>
    </row>
    <row r="1289" spans="3:18" x14ac:dyDescent="0.3">
      <c r="C1289" s="12"/>
      <c r="D1289" s="12"/>
      <c r="E1289" s="94"/>
      <c r="F1289" s="94"/>
      <c r="G1289" s="21"/>
      <c r="H1289" s="21"/>
      <c r="I1289" s="21"/>
      <c r="J1289" s="21"/>
      <c r="K1289" s="21"/>
      <c r="L1289" s="21"/>
      <c r="M1289" s="94"/>
      <c r="N1289" s="94"/>
      <c r="O1289" s="94"/>
      <c r="P1289" s="94"/>
      <c r="Q1289" s="12"/>
      <c r="R1289" s="12"/>
    </row>
    <row r="1290" spans="3:18" x14ac:dyDescent="0.3">
      <c r="C1290" s="12"/>
      <c r="D1290" s="12"/>
      <c r="E1290" s="94"/>
      <c r="F1290" s="94"/>
      <c r="G1290" s="21"/>
      <c r="H1290" s="21"/>
      <c r="I1290" s="21"/>
      <c r="J1290" s="21"/>
      <c r="K1290" s="21"/>
      <c r="L1290" s="21"/>
      <c r="M1290" s="94"/>
      <c r="N1290" s="94"/>
      <c r="O1290" s="94"/>
      <c r="P1290" s="94"/>
      <c r="Q1290" s="12"/>
      <c r="R1290" s="12"/>
    </row>
    <row r="1291" spans="3:18" x14ac:dyDescent="0.3">
      <c r="C1291" s="12"/>
      <c r="D1291" s="12"/>
      <c r="E1291" s="94"/>
      <c r="F1291" s="94"/>
      <c r="G1291" s="21"/>
      <c r="H1291" s="21"/>
      <c r="I1291" s="21"/>
      <c r="J1291" s="21"/>
      <c r="K1291" s="21"/>
      <c r="L1291" s="21"/>
      <c r="M1291" s="94"/>
      <c r="N1291" s="94"/>
      <c r="O1291" s="94"/>
      <c r="P1291" s="94"/>
      <c r="Q1291" s="12"/>
      <c r="R1291" s="12"/>
    </row>
    <row r="1292" spans="3:18" x14ac:dyDescent="0.3">
      <c r="C1292" s="12"/>
      <c r="D1292" s="12"/>
      <c r="E1292" s="94"/>
      <c r="F1292" s="94"/>
      <c r="G1292" s="21"/>
      <c r="H1292" s="21"/>
      <c r="I1292" s="21"/>
      <c r="J1292" s="21"/>
      <c r="K1292" s="21"/>
      <c r="L1292" s="21"/>
      <c r="M1292" s="94"/>
      <c r="N1292" s="94"/>
      <c r="O1292" s="94"/>
      <c r="P1292" s="94"/>
      <c r="Q1292" s="12"/>
      <c r="R1292" s="12"/>
    </row>
    <row r="1293" spans="3:18" x14ac:dyDescent="0.3">
      <c r="C1293" s="12"/>
      <c r="D1293" s="12"/>
      <c r="E1293" s="94"/>
      <c r="F1293" s="94"/>
      <c r="G1293" s="21"/>
      <c r="H1293" s="21"/>
      <c r="I1293" s="21"/>
      <c r="J1293" s="21"/>
      <c r="K1293" s="21"/>
      <c r="L1293" s="21"/>
      <c r="M1293" s="94"/>
      <c r="N1293" s="94"/>
      <c r="O1293" s="94"/>
      <c r="P1293" s="94"/>
      <c r="Q1293" s="12"/>
      <c r="R1293" s="12"/>
    </row>
    <row r="1294" spans="3:18" x14ac:dyDescent="0.3">
      <c r="C1294" s="12"/>
      <c r="D1294" s="12"/>
      <c r="E1294" s="94"/>
      <c r="F1294" s="94"/>
      <c r="G1294" s="21"/>
      <c r="H1294" s="21"/>
      <c r="I1294" s="21"/>
      <c r="J1294" s="21"/>
      <c r="K1294" s="21"/>
      <c r="L1294" s="21"/>
      <c r="M1294" s="94"/>
      <c r="N1294" s="94"/>
      <c r="O1294" s="94"/>
      <c r="P1294" s="94"/>
      <c r="Q1294" s="12"/>
      <c r="R1294" s="12"/>
    </row>
    <row r="1295" spans="3:18" x14ac:dyDescent="0.3">
      <c r="C1295" s="12"/>
      <c r="D1295" s="12"/>
      <c r="E1295" s="94"/>
      <c r="F1295" s="94"/>
      <c r="G1295" s="21"/>
      <c r="H1295" s="21"/>
      <c r="I1295" s="21"/>
      <c r="J1295" s="21"/>
      <c r="K1295" s="21"/>
      <c r="L1295" s="21"/>
      <c r="M1295" s="94"/>
      <c r="N1295" s="94"/>
      <c r="O1295" s="94"/>
      <c r="P1295" s="94"/>
      <c r="Q1295" s="12"/>
      <c r="R1295" s="12"/>
    </row>
    <row r="1296" spans="3:18" x14ac:dyDescent="0.3">
      <c r="C1296" s="12"/>
      <c r="D1296" s="12"/>
      <c r="E1296" s="94"/>
      <c r="F1296" s="94"/>
      <c r="G1296" s="21"/>
      <c r="H1296" s="21"/>
      <c r="I1296" s="21"/>
      <c r="J1296" s="21"/>
      <c r="K1296" s="21"/>
      <c r="L1296" s="21"/>
      <c r="M1296" s="94"/>
      <c r="N1296" s="94"/>
      <c r="O1296" s="94"/>
      <c r="P1296" s="94"/>
      <c r="Q1296" s="12"/>
      <c r="R1296" s="12"/>
    </row>
    <row r="1297" spans="3:18" x14ac:dyDescent="0.3">
      <c r="C1297" s="12"/>
      <c r="D1297" s="12"/>
      <c r="E1297" s="94"/>
      <c r="F1297" s="94"/>
      <c r="G1297" s="21"/>
      <c r="H1297" s="21"/>
      <c r="I1297" s="21"/>
      <c r="J1297" s="21"/>
      <c r="K1297" s="21"/>
      <c r="L1297" s="21"/>
      <c r="M1297" s="94"/>
      <c r="N1297" s="94"/>
      <c r="O1297" s="94"/>
      <c r="P1297" s="94"/>
      <c r="Q1297" s="12"/>
      <c r="R1297" s="12"/>
    </row>
    <row r="1298" spans="3:18" x14ac:dyDescent="0.3">
      <c r="C1298" s="12"/>
      <c r="D1298" s="12"/>
      <c r="E1298" s="94"/>
      <c r="F1298" s="94"/>
      <c r="G1298" s="21"/>
      <c r="H1298" s="21"/>
      <c r="I1298" s="21"/>
      <c r="J1298" s="21"/>
      <c r="K1298" s="21"/>
      <c r="L1298" s="21"/>
      <c r="M1298" s="94"/>
      <c r="N1298" s="94"/>
      <c r="O1298" s="94"/>
      <c r="P1298" s="94"/>
      <c r="Q1298" s="12"/>
      <c r="R1298" s="12"/>
    </row>
    <row r="1299" spans="3:18" x14ac:dyDescent="0.3">
      <c r="C1299" s="12"/>
      <c r="D1299" s="12"/>
      <c r="E1299" s="94"/>
      <c r="F1299" s="94"/>
      <c r="G1299" s="21"/>
      <c r="H1299" s="21"/>
      <c r="I1299" s="21"/>
      <c r="J1299" s="21"/>
      <c r="K1299" s="21"/>
      <c r="L1299" s="21"/>
      <c r="M1299" s="94"/>
      <c r="N1299" s="94"/>
      <c r="O1299" s="94"/>
      <c r="P1299" s="94"/>
      <c r="Q1299" s="12"/>
      <c r="R1299" s="12"/>
    </row>
    <row r="1300" spans="3:18" x14ac:dyDescent="0.3">
      <c r="C1300" s="12"/>
      <c r="D1300" s="12"/>
      <c r="E1300" s="94"/>
      <c r="F1300" s="94"/>
      <c r="G1300" s="21"/>
      <c r="H1300" s="21"/>
      <c r="I1300" s="21"/>
      <c r="J1300" s="21"/>
      <c r="K1300" s="21"/>
      <c r="L1300" s="21"/>
      <c r="M1300" s="94"/>
      <c r="N1300" s="94"/>
      <c r="O1300" s="94"/>
      <c r="P1300" s="94"/>
      <c r="Q1300" s="12"/>
      <c r="R1300" s="12"/>
    </row>
    <row r="1301" spans="3:18" x14ac:dyDescent="0.3">
      <c r="C1301" s="12"/>
      <c r="D1301" s="12"/>
      <c r="E1301" s="94"/>
      <c r="F1301" s="94"/>
      <c r="G1301" s="21"/>
      <c r="H1301" s="21"/>
      <c r="I1301" s="21"/>
      <c r="J1301" s="21"/>
      <c r="K1301" s="21"/>
      <c r="L1301" s="21"/>
      <c r="M1301" s="94"/>
      <c r="N1301" s="94"/>
      <c r="O1301" s="94"/>
      <c r="P1301" s="94"/>
      <c r="Q1301" s="12"/>
      <c r="R1301" s="12"/>
    </row>
    <row r="1302" spans="3:18" x14ac:dyDescent="0.3">
      <c r="C1302" s="12"/>
      <c r="D1302" s="12"/>
      <c r="E1302" s="94"/>
      <c r="F1302" s="94"/>
      <c r="G1302" s="21"/>
      <c r="H1302" s="21"/>
      <c r="I1302" s="21"/>
      <c r="J1302" s="21"/>
      <c r="K1302" s="21"/>
      <c r="L1302" s="21"/>
      <c r="M1302" s="94"/>
      <c r="N1302" s="94"/>
      <c r="O1302" s="94"/>
      <c r="P1302" s="94"/>
      <c r="Q1302" s="12"/>
      <c r="R1302" s="12"/>
    </row>
    <row r="1303" spans="3:18" x14ac:dyDescent="0.3">
      <c r="C1303" s="12"/>
      <c r="D1303" s="12"/>
      <c r="E1303" s="94"/>
      <c r="F1303" s="94"/>
      <c r="G1303" s="21"/>
      <c r="H1303" s="21"/>
      <c r="I1303" s="21"/>
      <c r="J1303" s="21"/>
      <c r="K1303" s="21"/>
      <c r="L1303" s="21"/>
      <c r="M1303" s="94"/>
      <c r="N1303" s="94"/>
      <c r="O1303" s="94"/>
      <c r="P1303" s="94"/>
      <c r="Q1303" s="12"/>
      <c r="R1303" s="12"/>
    </row>
    <row r="1304" spans="3:18" x14ac:dyDescent="0.3">
      <c r="C1304" s="12"/>
      <c r="D1304" s="12"/>
      <c r="E1304" s="94"/>
      <c r="F1304" s="94"/>
      <c r="G1304" s="21"/>
      <c r="H1304" s="21"/>
      <c r="I1304" s="21"/>
      <c r="J1304" s="21"/>
      <c r="K1304" s="21"/>
      <c r="L1304" s="21"/>
      <c r="M1304" s="94"/>
      <c r="N1304" s="94"/>
      <c r="O1304" s="94"/>
      <c r="P1304" s="94"/>
      <c r="Q1304" s="12"/>
      <c r="R1304" s="12"/>
    </row>
    <row r="1305" spans="3:18" x14ac:dyDescent="0.3">
      <c r="C1305" s="12"/>
      <c r="D1305" s="12"/>
      <c r="E1305" s="94"/>
      <c r="F1305" s="94"/>
      <c r="G1305" s="21"/>
      <c r="H1305" s="21"/>
      <c r="I1305" s="21"/>
      <c r="J1305" s="21"/>
      <c r="K1305" s="21"/>
      <c r="L1305" s="21"/>
      <c r="M1305" s="94"/>
      <c r="N1305" s="94"/>
      <c r="O1305" s="94"/>
      <c r="P1305" s="94"/>
      <c r="Q1305" s="12"/>
      <c r="R1305" s="12"/>
    </row>
    <row r="1306" spans="3:18" x14ac:dyDescent="0.3">
      <c r="C1306" s="12"/>
      <c r="D1306" s="12"/>
      <c r="E1306" s="94"/>
      <c r="F1306" s="94"/>
      <c r="G1306" s="21"/>
      <c r="H1306" s="21"/>
      <c r="I1306" s="21"/>
      <c r="J1306" s="21"/>
      <c r="K1306" s="21"/>
      <c r="L1306" s="21"/>
      <c r="M1306" s="94"/>
      <c r="N1306" s="94"/>
      <c r="O1306" s="94"/>
      <c r="P1306" s="94"/>
      <c r="Q1306" s="12"/>
      <c r="R1306" s="12"/>
    </row>
    <row r="1307" spans="3:18" x14ac:dyDescent="0.3">
      <c r="C1307" s="12"/>
      <c r="D1307" s="12"/>
      <c r="E1307" s="94"/>
      <c r="F1307" s="94"/>
      <c r="G1307" s="21"/>
      <c r="H1307" s="21"/>
      <c r="I1307" s="21"/>
      <c r="J1307" s="21"/>
      <c r="K1307" s="21"/>
      <c r="L1307" s="21"/>
      <c r="M1307" s="94"/>
      <c r="N1307" s="94"/>
      <c r="O1307" s="94"/>
      <c r="P1307" s="94"/>
      <c r="Q1307" s="12"/>
      <c r="R1307" s="12"/>
    </row>
    <row r="1308" spans="3:18" x14ac:dyDescent="0.3">
      <c r="C1308" s="12"/>
      <c r="D1308" s="12"/>
      <c r="E1308" s="94"/>
      <c r="F1308" s="94"/>
      <c r="G1308" s="21"/>
      <c r="H1308" s="21"/>
      <c r="I1308" s="21"/>
      <c r="J1308" s="21"/>
      <c r="K1308" s="21"/>
      <c r="L1308" s="21"/>
      <c r="M1308" s="94"/>
      <c r="N1308" s="94"/>
      <c r="O1308" s="94"/>
      <c r="P1308" s="94"/>
      <c r="Q1308" s="12"/>
      <c r="R1308" s="12"/>
    </row>
    <row r="1309" spans="3:18" x14ac:dyDescent="0.3">
      <c r="C1309" s="12"/>
      <c r="D1309" s="12"/>
      <c r="E1309" s="94"/>
      <c r="F1309" s="94"/>
      <c r="G1309" s="21"/>
      <c r="H1309" s="21"/>
      <c r="I1309" s="21"/>
      <c r="J1309" s="21"/>
      <c r="K1309" s="21"/>
      <c r="L1309" s="21"/>
      <c r="M1309" s="94"/>
      <c r="N1309" s="94"/>
      <c r="O1309" s="94"/>
      <c r="P1309" s="94"/>
      <c r="Q1309" s="12"/>
      <c r="R1309" s="12"/>
    </row>
    <row r="1310" spans="3:18" x14ac:dyDescent="0.3">
      <c r="C1310" s="12"/>
      <c r="D1310" s="12"/>
      <c r="E1310" s="94"/>
      <c r="F1310" s="94"/>
      <c r="G1310" s="21"/>
      <c r="H1310" s="21"/>
      <c r="I1310" s="21"/>
      <c r="J1310" s="21"/>
      <c r="K1310" s="21"/>
      <c r="L1310" s="21"/>
      <c r="M1310" s="94"/>
      <c r="N1310" s="94"/>
      <c r="O1310" s="94"/>
      <c r="P1310" s="94"/>
      <c r="Q1310" s="12"/>
      <c r="R1310" s="12"/>
    </row>
    <row r="1311" spans="3:18" x14ac:dyDescent="0.3">
      <c r="C1311" s="12"/>
      <c r="D1311" s="12"/>
      <c r="E1311" s="94"/>
      <c r="F1311" s="94"/>
      <c r="G1311" s="21"/>
      <c r="H1311" s="21"/>
      <c r="I1311" s="21"/>
      <c r="J1311" s="21"/>
      <c r="K1311" s="21"/>
      <c r="L1311" s="21"/>
      <c r="M1311" s="94"/>
      <c r="N1311" s="94"/>
      <c r="O1311" s="94"/>
      <c r="P1311" s="94"/>
      <c r="Q1311" s="12"/>
      <c r="R1311" s="12"/>
    </row>
    <row r="1312" spans="3:18" x14ac:dyDescent="0.3">
      <c r="C1312" s="12"/>
      <c r="D1312" s="12"/>
      <c r="E1312" s="94"/>
      <c r="F1312" s="94"/>
      <c r="G1312" s="21"/>
      <c r="H1312" s="21"/>
      <c r="I1312" s="21"/>
      <c r="J1312" s="21"/>
      <c r="K1312" s="21"/>
      <c r="L1312" s="21"/>
      <c r="M1312" s="94"/>
      <c r="N1312" s="94"/>
      <c r="O1312" s="94"/>
      <c r="P1312" s="94"/>
      <c r="Q1312" s="12"/>
      <c r="R1312" s="12"/>
    </row>
    <row r="1313" spans="3:18" x14ac:dyDescent="0.3">
      <c r="C1313" s="12"/>
      <c r="D1313" s="12"/>
      <c r="E1313" s="94"/>
      <c r="F1313" s="94"/>
      <c r="G1313" s="21"/>
      <c r="H1313" s="21"/>
      <c r="I1313" s="21"/>
      <c r="J1313" s="21"/>
      <c r="K1313" s="21"/>
      <c r="L1313" s="21"/>
      <c r="M1313" s="94"/>
      <c r="N1313" s="94"/>
      <c r="O1313" s="94"/>
      <c r="P1313" s="94"/>
      <c r="Q1313" s="12"/>
      <c r="R1313" s="12"/>
    </row>
    <row r="1314" spans="3:18" x14ac:dyDescent="0.3">
      <c r="C1314" s="12"/>
      <c r="D1314" s="12"/>
      <c r="E1314" s="94"/>
      <c r="F1314" s="94"/>
      <c r="G1314" s="21"/>
      <c r="H1314" s="21"/>
      <c r="I1314" s="21"/>
      <c r="J1314" s="21"/>
      <c r="K1314" s="21"/>
      <c r="L1314" s="21"/>
      <c r="M1314" s="94"/>
      <c r="N1314" s="94"/>
      <c r="O1314" s="94"/>
      <c r="P1314" s="94"/>
      <c r="Q1314" s="12"/>
      <c r="R1314" s="12"/>
    </row>
    <row r="1315" spans="3:18" x14ac:dyDescent="0.3">
      <c r="C1315" s="12"/>
      <c r="D1315" s="12"/>
      <c r="E1315" s="94"/>
      <c r="F1315" s="94"/>
      <c r="G1315" s="21"/>
      <c r="H1315" s="21"/>
      <c r="I1315" s="21"/>
      <c r="J1315" s="21"/>
      <c r="K1315" s="21"/>
      <c r="L1315" s="21"/>
      <c r="M1315" s="94"/>
      <c r="N1315" s="94"/>
      <c r="O1315" s="94"/>
      <c r="P1315" s="94"/>
      <c r="Q1315" s="12"/>
      <c r="R1315" s="12"/>
    </row>
    <row r="1316" spans="3:18" x14ac:dyDescent="0.3">
      <c r="C1316" s="12"/>
      <c r="D1316" s="12"/>
      <c r="E1316" s="94"/>
      <c r="F1316" s="94"/>
      <c r="G1316" s="21"/>
      <c r="H1316" s="21"/>
      <c r="I1316" s="21"/>
      <c r="J1316" s="21"/>
      <c r="K1316" s="21"/>
      <c r="L1316" s="21"/>
      <c r="M1316" s="94"/>
      <c r="N1316" s="94"/>
      <c r="O1316" s="94"/>
      <c r="P1316" s="94"/>
      <c r="Q1316" s="12"/>
      <c r="R1316" s="12"/>
    </row>
    <row r="1317" spans="3:18" x14ac:dyDescent="0.3">
      <c r="C1317" s="12"/>
      <c r="D1317" s="12"/>
      <c r="E1317" s="94"/>
      <c r="F1317" s="94"/>
      <c r="G1317" s="21"/>
      <c r="H1317" s="21"/>
      <c r="I1317" s="21"/>
      <c r="J1317" s="21"/>
      <c r="K1317" s="21"/>
      <c r="L1317" s="21"/>
      <c r="M1317" s="94"/>
      <c r="N1317" s="94"/>
      <c r="O1317" s="94"/>
      <c r="P1317" s="94"/>
      <c r="Q1317" s="12"/>
      <c r="R1317" s="12"/>
    </row>
    <row r="1318" spans="3:18" x14ac:dyDescent="0.3">
      <c r="C1318" s="12"/>
      <c r="D1318" s="12"/>
      <c r="E1318" s="94"/>
      <c r="F1318" s="94"/>
      <c r="G1318" s="21"/>
      <c r="H1318" s="21"/>
      <c r="I1318" s="21"/>
      <c r="J1318" s="21"/>
      <c r="K1318" s="21"/>
      <c r="L1318" s="21"/>
      <c r="M1318" s="94"/>
      <c r="N1318" s="94"/>
      <c r="O1318" s="94"/>
      <c r="P1318" s="94"/>
      <c r="Q1318" s="12"/>
      <c r="R1318" s="12"/>
    </row>
    <row r="1319" spans="3:18" x14ac:dyDescent="0.3">
      <c r="C1319" s="12"/>
      <c r="D1319" s="12"/>
      <c r="E1319" s="94"/>
      <c r="F1319" s="94"/>
      <c r="G1319" s="21"/>
      <c r="H1319" s="21"/>
      <c r="I1319" s="21"/>
      <c r="J1319" s="21"/>
      <c r="K1319" s="21"/>
      <c r="L1319" s="21"/>
      <c r="M1319" s="94"/>
      <c r="N1319" s="94"/>
      <c r="O1319" s="94"/>
      <c r="P1319" s="94"/>
      <c r="Q1319" s="12"/>
      <c r="R1319" s="12"/>
    </row>
    <row r="1320" spans="3:18" x14ac:dyDescent="0.3">
      <c r="C1320" s="12"/>
      <c r="D1320" s="12"/>
      <c r="E1320" s="94"/>
      <c r="F1320" s="94"/>
      <c r="G1320" s="21"/>
      <c r="H1320" s="21"/>
      <c r="I1320" s="21"/>
      <c r="J1320" s="21"/>
      <c r="K1320" s="21"/>
      <c r="L1320" s="21"/>
      <c r="M1320" s="94"/>
      <c r="N1320" s="94"/>
      <c r="O1320" s="94"/>
      <c r="P1320" s="94"/>
      <c r="Q1320" s="12"/>
      <c r="R1320" s="12"/>
    </row>
    <row r="1321" spans="3:18" x14ac:dyDescent="0.3">
      <c r="C1321" s="12"/>
      <c r="D1321" s="12"/>
      <c r="E1321" s="94"/>
      <c r="F1321" s="94"/>
      <c r="G1321" s="21"/>
      <c r="H1321" s="21"/>
      <c r="I1321" s="21"/>
      <c r="J1321" s="21"/>
      <c r="K1321" s="21"/>
      <c r="L1321" s="21"/>
      <c r="M1321" s="94"/>
      <c r="N1321" s="94"/>
      <c r="O1321" s="94"/>
      <c r="P1321" s="94"/>
      <c r="Q1321" s="12"/>
      <c r="R1321" s="12"/>
    </row>
    <row r="1322" spans="3:18" x14ac:dyDescent="0.3">
      <c r="C1322" s="12"/>
      <c r="D1322" s="12"/>
      <c r="E1322" s="94"/>
      <c r="F1322" s="94"/>
      <c r="G1322" s="21"/>
      <c r="H1322" s="21"/>
      <c r="I1322" s="21"/>
      <c r="J1322" s="21"/>
      <c r="K1322" s="21"/>
      <c r="L1322" s="21"/>
      <c r="M1322" s="94"/>
      <c r="N1322" s="94"/>
      <c r="O1322" s="94"/>
      <c r="P1322" s="94"/>
      <c r="Q1322" s="12"/>
      <c r="R1322" s="12"/>
    </row>
    <row r="1323" spans="3:18" x14ac:dyDescent="0.3">
      <c r="C1323" s="12"/>
      <c r="D1323" s="12"/>
      <c r="E1323" s="94"/>
      <c r="F1323" s="94"/>
      <c r="G1323" s="21"/>
      <c r="H1323" s="21"/>
      <c r="I1323" s="21"/>
      <c r="J1323" s="21"/>
      <c r="K1323" s="21"/>
      <c r="L1323" s="21"/>
      <c r="M1323" s="94"/>
      <c r="N1323" s="94"/>
      <c r="O1323" s="94"/>
      <c r="P1323" s="94"/>
      <c r="Q1323" s="12"/>
      <c r="R1323" s="12"/>
    </row>
    <row r="1324" spans="3:18" x14ac:dyDescent="0.3">
      <c r="C1324" s="12"/>
      <c r="D1324" s="12"/>
      <c r="E1324" s="94"/>
      <c r="F1324" s="94"/>
      <c r="G1324" s="21"/>
      <c r="H1324" s="21"/>
      <c r="I1324" s="21"/>
      <c r="J1324" s="21"/>
      <c r="K1324" s="21"/>
      <c r="L1324" s="21"/>
      <c r="M1324" s="94"/>
      <c r="N1324" s="94"/>
      <c r="O1324" s="94"/>
      <c r="P1324" s="94"/>
      <c r="Q1324" s="12"/>
      <c r="R1324" s="12"/>
    </row>
    <row r="1325" spans="3:18" x14ac:dyDescent="0.3">
      <c r="C1325" s="12"/>
      <c r="D1325" s="12"/>
      <c r="E1325" s="94"/>
      <c r="F1325" s="94"/>
      <c r="G1325" s="21"/>
      <c r="H1325" s="21"/>
      <c r="I1325" s="21"/>
      <c r="J1325" s="21"/>
      <c r="K1325" s="21"/>
      <c r="L1325" s="21"/>
      <c r="M1325" s="94"/>
      <c r="N1325" s="94"/>
      <c r="O1325" s="94"/>
      <c r="P1325" s="94"/>
      <c r="Q1325" s="12"/>
      <c r="R1325" s="12"/>
    </row>
    <row r="1326" spans="3:18" x14ac:dyDescent="0.3">
      <c r="C1326" s="12"/>
      <c r="D1326" s="12"/>
      <c r="E1326" s="94"/>
      <c r="F1326" s="94"/>
      <c r="G1326" s="21"/>
      <c r="H1326" s="21"/>
      <c r="I1326" s="21"/>
      <c r="J1326" s="21"/>
      <c r="K1326" s="21"/>
      <c r="L1326" s="21"/>
      <c r="M1326" s="94"/>
      <c r="N1326" s="94"/>
      <c r="O1326" s="94"/>
      <c r="P1326" s="94"/>
      <c r="Q1326" s="12"/>
      <c r="R1326" s="12"/>
    </row>
    <row r="1327" spans="3:18" x14ac:dyDescent="0.3">
      <c r="C1327" s="12"/>
      <c r="D1327" s="12"/>
      <c r="E1327" s="94"/>
      <c r="F1327" s="94"/>
      <c r="G1327" s="21"/>
      <c r="H1327" s="21"/>
      <c r="I1327" s="21"/>
      <c r="J1327" s="21"/>
      <c r="K1327" s="21"/>
      <c r="L1327" s="21"/>
      <c r="M1327" s="94"/>
      <c r="N1327" s="94"/>
      <c r="O1327" s="94"/>
      <c r="P1327" s="94"/>
      <c r="Q1327" s="12"/>
      <c r="R1327" s="12"/>
    </row>
    <row r="1328" spans="3:18" x14ac:dyDescent="0.3">
      <c r="C1328" s="12"/>
      <c r="D1328" s="12"/>
      <c r="E1328" s="94"/>
      <c r="F1328" s="94"/>
      <c r="G1328" s="21"/>
      <c r="H1328" s="21"/>
      <c r="I1328" s="21"/>
      <c r="J1328" s="21"/>
      <c r="K1328" s="21"/>
      <c r="L1328" s="21"/>
      <c r="M1328" s="94"/>
      <c r="N1328" s="94"/>
      <c r="O1328" s="94"/>
      <c r="P1328" s="94"/>
      <c r="Q1328" s="12"/>
      <c r="R1328" s="12"/>
    </row>
    <row r="1329" spans="3:18" x14ac:dyDescent="0.3">
      <c r="C1329" s="12"/>
      <c r="D1329" s="12"/>
      <c r="E1329" s="94"/>
      <c r="F1329" s="94"/>
      <c r="G1329" s="21"/>
      <c r="H1329" s="21"/>
      <c r="I1329" s="21"/>
      <c r="J1329" s="21"/>
      <c r="K1329" s="21"/>
      <c r="L1329" s="21"/>
      <c r="M1329" s="94"/>
      <c r="N1329" s="94"/>
      <c r="O1329" s="94"/>
      <c r="P1329" s="94"/>
      <c r="Q1329" s="12"/>
      <c r="R1329" s="12"/>
    </row>
    <row r="1330" spans="3:18" x14ac:dyDescent="0.3">
      <c r="C1330" s="12"/>
      <c r="D1330" s="12"/>
      <c r="E1330" s="94"/>
      <c r="F1330" s="94"/>
      <c r="G1330" s="21"/>
      <c r="H1330" s="21"/>
      <c r="I1330" s="21"/>
      <c r="J1330" s="21"/>
      <c r="K1330" s="21"/>
      <c r="L1330" s="21"/>
      <c r="M1330" s="94"/>
      <c r="N1330" s="94"/>
      <c r="O1330" s="94"/>
      <c r="P1330" s="94"/>
      <c r="Q1330" s="12"/>
      <c r="R1330" s="12"/>
    </row>
    <row r="1331" spans="3:18" x14ac:dyDescent="0.3">
      <c r="C1331" s="12"/>
      <c r="D1331" s="12"/>
      <c r="E1331" s="94"/>
      <c r="F1331" s="94"/>
      <c r="G1331" s="21"/>
      <c r="H1331" s="21"/>
      <c r="I1331" s="21"/>
      <c r="J1331" s="21"/>
      <c r="K1331" s="21"/>
      <c r="L1331" s="21"/>
      <c r="M1331" s="94"/>
      <c r="N1331" s="94"/>
      <c r="O1331" s="94"/>
      <c r="P1331" s="94"/>
      <c r="Q1331" s="12"/>
      <c r="R1331" s="12"/>
    </row>
    <row r="1332" spans="3:18" x14ac:dyDescent="0.3">
      <c r="C1332" s="12"/>
      <c r="D1332" s="12"/>
      <c r="E1332" s="94"/>
      <c r="F1332" s="94"/>
      <c r="G1332" s="21"/>
      <c r="H1332" s="21"/>
      <c r="I1332" s="21"/>
      <c r="J1332" s="21"/>
      <c r="K1332" s="21"/>
      <c r="L1332" s="21"/>
      <c r="M1332" s="94"/>
      <c r="N1332" s="94"/>
      <c r="O1332" s="94"/>
      <c r="P1332" s="94"/>
      <c r="Q1332" s="12"/>
      <c r="R1332" s="12"/>
    </row>
    <row r="1333" spans="3:18" x14ac:dyDescent="0.3">
      <c r="C1333" s="12"/>
      <c r="D1333" s="12"/>
      <c r="E1333" s="94"/>
      <c r="F1333" s="94"/>
      <c r="G1333" s="21"/>
      <c r="H1333" s="21"/>
      <c r="I1333" s="21"/>
      <c r="J1333" s="21"/>
      <c r="K1333" s="21"/>
      <c r="L1333" s="21"/>
      <c r="M1333" s="94"/>
      <c r="N1333" s="94"/>
      <c r="O1333" s="94"/>
      <c r="P1333" s="94"/>
      <c r="Q1333" s="12"/>
      <c r="R1333" s="12"/>
    </row>
    <row r="1334" spans="3:18" x14ac:dyDescent="0.3">
      <c r="C1334" s="12"/>
      <c r="D1334" s="12"/>
      <c r="E1334" s="94"/>
      <c r="F1334" s="94"/>
      <c r="G1334" s="21"/>
      <c r="H1334" s="21"/>
      <c r="I1334" s="21"/>
      <c r="J1334" s="21"/>
      <c r="K1334" s="21"/>
      <c r="L1334" s="21"/>
      <c r="M1334" s="94"/>
      <c r="N1334" s="94"/>
      <c r="O1334" s="94"/>
      <c r="P1334" s="94"/>
      <c r="Q1334" s="12"/>
      <c r="R1334" s="12"/>
    </row>
    <row r="1335" spans="3:18" x14ac:dyDescent="0.3">
      <c r="C1335" s="12"/>
      <c r="D1335" s="12"/>
      <c r="E1335" s="94"/>
      <c r="F1335" s="94"/>
      <c r="G1335" s="21"/>
      <c r="H1335" s="21"/>
      <c r="I1335" s="21"/>
      <c r="J1335" s="21"/>
      <c r="K1335" s="21"/>
      <c r="L1335" s="21"/>
      <c r="M1335" s="94"/>
      <c r="N1335" s="94"/>
      <c r="O1335" s="94"/>
      <c r="P1335" s="94"/>
      <c r="Q1335" s="12"/>
      <c r="R1335" s="12"/>
    </row>
    <row r="1336" spans="3:18" x14ac:dyDescent="0.3">
      <c r="C1336" s="12"/>
      <c r="D1336" s="12"/>
      <c r="E1336" s="94"/>
      <c r="F1336" s="94"/>
      <c r="G1336" s="21"/>
      <c r="H1336" s="21"/>
      <c r="I1336" s="21"/>
      <c r="J1336" s="21"/>
      <c r="K1336" s="21"/>
      <c r="L1336" s="21"/>
      <c r="M1336" s="94"/>
      <c r="N1336" s="94"/>
      <c r="O1336" s="94"/>
      <c r="P1336" s="94"/>
      <c r="Q1336" s="12"/>
      <c r="R1336" s="12"/>
    </row>
    <row r="1337" spans="3:18" x14ac:dyDescent="0.3">
      <c r="C1337" s="12"/>
      <c r="D1337" s="12"/>
      <c r="E1337" s="94"/>
      <c r="F1337" s="94"/>
      <c r="G1337" s="21"/>
      <c r="H1337" s="21"/>
      <c r="I1337" s="21"/>
      <c r="J1337" s="21"/>
      <c r="K1337" s="21"/>
      <c r="L1337" s="21"/>
      <c r="M1337" s="94"/>
      <c r="N1337" s="94"/>
      <c r="O1337" s="94"/>
      <c r="P1337" s="94"/>
      <c r="Q1337" s="12"/>
      <c r="R1337" s="12"/>
    </row>
    <row r="1338" spans="3:18" x14ac:dyDescent="0.3">
      <c r="C1338" s="12"/>
      <c r="D1338" s="12"/>
      <c r="E1338" s="94"/>
      <c r="F1338" s="94"/>
      <c r="G1338" s="21"/>
      <c r="H1338" s="21"/>
      <c r="I1338" s="21"/>
      <c r="J1338" s="21"/>
      <c r="K1338" s="21"/>
      <c r="L1338" s="21"/>
      <c r="M1338" s="94"/>
      <c r="N1338" s="94"/>
      <c r="O1338" s="94"/>
      <c r="P1338" s="94"/>
      <c r="Q1338" s="12"/>
      <c r="R1338" s="12"/>
    </row>
    <row r="1339" spans="3:18" x14ac:dyDescent="0.3">
      <c r="C1339" s="12"/>
      <c r="D1339" s="12"/>
      <c r="E1339" s="94"/>
      <c r="F1339" s="94"/>
      <c r="G1339" s="21"/>
      <c r="H1339" s="21"/>
      <c r="I1339" s="21"/>
      <c r="J1339" s="21"/>
      <c r="K1339" s="21"/>
      <c r="L1339" s="21"/>
      <c r="M1339" s="94"/>
      <c r="N1339" s="94"/>
      <c r="O1339" s="94"/>
      <c r="P1339" s="94"/>
      <c r="Q1339" s="12"/>
      <c r="R1339" s="12"/>
    </row>
    <row r="1340" spans="3:18" x14ac:dyDescent="0.3">
      <c r="C1340" s="12"/>
      <c r="D1340" s="12"/>
      <c r="E1340" s="94"/>
      <c r="F1340" s="94"/>
      <c r="G1340" s="21"/>
      <c r="H1340" s="21"/>
      <c r="I1340" s="21"/>
      <c r="J1340" s="21"/>
      <c r="K1340" s="21"/>
      <c r="L1340" s="21"/>
      <c r="M1340" s="94"/>
      <c r="N1340" s="94"/>
      <c r="O1340" s="94"/>
      <c r="P1340" s="94"/>
      <c r="Q1340" s="12"/>
      <c r="R1340" s="12"/>
    </row>
    <row r="1341" spans="3:18" x14ac:dyDescent="0.3">
      <c r="C1341" s="12"/>
      <c r="D1341" s="12"/>
      <c r="E1341" s="94"/>
      <c r="F1341" s="94"/>
      <c r="G1341" s="21"/>
      <c r="H1341" s="21"/>
      <c r="I1341" s="21"/>
      <c r="J1341" s="21"/>
      <c r="K1341" s="21"/>
      <c r="L1341" s="21"/>
      <c r="M1341" s="94"/>
      <c r="N1341" s="94"/>
      <c r="O1341" s="94"/>
      <c r="P1341" s="94"/>
      <c r="Q1341" s="12"/>
      <c r="R1341" s="12"/>
    </row>
    <row r="1342" spans="3:18" x14ac:dyDescent="0.3">
      <c r="C1342" s="12"/>
      <c r="D1342" s="12"/>
      <c r="E1342" s="94"/>
      <c r="F1342" s="94"/>
      <c r="G1342" s="21"/>
      <c r="H1342" s="21"/>
      <c r="I1342" s="21"/>
      <c r="J1342" s="21"/>
      <c r="K1342" s="21"/>
      <c r="L1342" s="21"/>
      <c r="M1342" s="94"/>
      <c r="N1342" s="94"/>
      <c r="O1342" s="94"/>
      <c r="P1342" s="94"/>
      <c r="Q1342" s="12"/>
      <c r="R1342" s="12"/>
    </row>
    <row r="1343" spans="3:18" x14ac:dyDescent="0.3">
      <c r="C1343" s="12"/>
      <c r="D1343" s="12"/>
      <c r="E1343" s="94"/>
      <c r="F1343" s="94"/>
      <c r="G1343" s="21"/>
      <c r="H1343" s="21"/>
      <c r="I1343" s="21"/>
      <c r="J1343" s="21"/>
      <c r="K1343" s="21"/>
      <c r="L1343" s="21"/>
      <c r="M1343" s="94"/>
      <c r="N1343" s="94"/>
      <c r="O1343" s="94"/>
      <c r="P1343" s="94"/>
      <c r="Q1343" s="12"/>
      <c r="R1343" s="12"/>
    </row>
    <row r="1344" spans="3:18" x14ac:dyDescent="0.3">
      <c r="C1344" s="12"/>
      <c r="D1344" s="12"/>
      <c r="E1344" s="94"/>
      <c r="F1344" s="94"/>
      <c r="G1344" s="21"/>
      <c r="H1344" s="21"/>
      <c r="I1344" s="21"/>
      <c r="J1344" s="21"/>
      <c r="K1344" s="21"/>
      <c r="L1344" s="21"/>
      <c r="M1344" s="94"/>
      <c r="N1344" s="94"/>
      <c r="O1344" s="94"/>
      <c r="P1344" s="94"/>
      <c r="Q1344" s="12"/>
      <c r="R1344" s="12"/>
    </row>
    <row r="1345" spans="3:18" x14ac:dyDescent="0.3">
      <c r="C1345" s="12"/>
      <c r="D1345" s="12"/>
      <c r="E1345" s="94"/>
      <c r="F1345" s="94"/>
      <c r="G1345" s="21"/>
      <c r="H1345" s="21"/>
      <c r="I1345" s="21"/>
      <c r="J1345" s="21"/>
      <c r="K1345" s="21"/>
      <c r="L1345" s="21"/>
      <c r="M1345" s="94"/>
      <c r="N1345" s="94"/>
      <c r="O1345" s="94"/>
      <c r="P1345" s="94"/>
      <c r="Q1345" s="12"/>
      <c r="R1345" s="12"/>
    </row>
    <row r="1346" spans="3:18" x14ac:dyDescent="0.3">
      <c r="C1346" s="12"/>
      <c r="D1346" s="12"/>
      <c r="E1346" s="94"/>
      <c r="F1346" s="94"/>
      <c r="G1346" s="21"/>
      <c r="H1346" s="21"/>
      <c r="I1346" s="21"/>
      <c r="J1346" s="21"/>
      <c r="K1346" s="21"/>
      <c r="L1346" s="21"/>
      <c r="M1346" s="94"/>
      <c r="N1346" s="94"/>
      <c r="O1346" s="94"/>
      <c r="P1346" s="94"/>
      <c r="Q1346" s="12"/>
      <c r="R1346" s="12"/>
    </row>
    <row r="1347" spans="3:18" x14ac:dyDescent="0.3">
      <c r="C1347" s="12"/>
      <c r="D1347" s="12"/>
      <c r="E1347" s="94"/>
      <c r="F1347" s="94"/>
      <c r="G1347" s="21"/>
      <c r="H1347" s="21"/>
      <c r="I1347" s="21"/>
      <c r="J1347" s="21"/>
      <c r="K1347" s="21"/>
      <c r="L1347" s="21"/>
      <c r="M1347" s="94"/>
      <c r="N1347" s="94"/>
      <c r="O1347" s="94"/>
      <c r="P1347" s="94"/>
      <c r="Q1347" s="12"/>
      <c r="R1347" s="12"/>
    </row>
    <row r="1348" spans="3:18" x14ac:dyDescent="0.3">
      <c r="C1348" s="12"/>
      <c r="D1348" s="12"/>
      <c r="E1348" s="94"/>
      <c r="F1348" s="94"/>
      <c r="G1348" s="21"/>
      <c r="H1348" s="21"/>
      <c r="I1348" s="21"/>
      <c r="J1348" s="21"/>
      <c r="K1348" s="21"/>
      <c r="L1348" s="21"/>
      <c r="M1348" s="94"/>
      <c r="N1348" s="94"/>
      <c r="O1348" s="94"/>
      <c r="P1348" s="94"/>
      <c r="Q1348" s="12"/>
      <c r="R1348" s="12"/>
    </row>
    <row r="1349" spans="3:18" x14ac:dyDescent="0.3">
      <c r="C1349" s="12"/>
      <c r="D1349" s="12"/>
      <c r="E1349" s="94"/>
      <c r="F1349" s="94"/>
      <c r="G1349" s="21"/>
      <c r="H1349" s="21"/>
      <c r="I1349" s="21"/>
      <c r="J1349" s="21"/>
      <c r="K1349" s="21"/>
      <c r="L1349" s="21"/>
      <c r="M1349" s="94"/>
      <c r="N1349" s="94"/>
      <c r="O1349" s="94"/>
      <c r="P1349" s="94"/>
      <c r="Q1349" s="12"/>
      <c r="R1349" s="12"/>
    </row>
    <row r="1350" spans="3:18" x14ac:dyDescent="0.3">
      <c r="C1350" s="12"/>
      <c r="D1350" s="12"/>
      <c r="E1350" s="94"/>
      <c r="F1350" s="94"/>
      <c r="G1350" s="21"/>
      <c r="H1350" s="21"/>
      <c r="I1350" s="21"/>
      <c r="J1350" s="21"/>
      <c r="K1350" s="21"/>
      <c r="L1350" s="21"/>
      <c r="M1350" s="94"/>
      <c r="N1350" s="94"/>
      <c r="O1350" s="94"/>
      <c r="P1350" s="94"/>
      <c r="Q1350" s="12"/>
      <c r="R1350" s="12"/>
    </row>
    <row r="1351" spans="3:18" x14ac:dyDescent="0.3">
      <c r="C1351" s="12"/>
      <c r="D1351" s="12"/>
      <c r="E1351" s="94"/>
      <c r="F1351" s="94"/>
      <c r="G1351" s="21"/>
      <c r="H1351" s="21"/>
      <c r="I1351" s="21"/>
      <c r="J1351" s="21"/>
      <c r="K1351" s="21"/>
      <c r="L1351" s="21"/>
      <c r="M1351" s="94"/>
      <c r="N1351" s="94"/>
      <c r="O1351" s="94"/>
      <c r="P1351" s="94"/>
      <c r="Q1351" s="12"/>
      <c r="R1351" s="12"/>
    </row>
    <row r="1352" spans="3:18" x14ac:dyDescent="0.3">
      <c r="C1352" s="12"/>
      <c r="D1352" s="12"/>
      <c r="E1352" s="94"/>
      <c r="F1352" s="94"/>
      <c r="G1352" s="21"/>
      <c r="H1352" s="21"/>
      <c r="I1352" s="21"/>
      <c r="J1352" s="21"/>
      <c r="K1352" s="21"/>
      <c r="L1352" s="21"/>
      <c r="M1352" s="94"/>
      <c r="N1352" s="94"/>
      <c r="O1352" s="94"/>
      <c r="P1352" s="94"/>
      <c r="Q1352" s="12"/>
      <c r="R1352" s="12"/>
    </row>
    <row r="1353" spans="3:18" x14ac:dyDescent="0.3">
      <c r="C1353" s="12"/>
      <c r="D1353" s="12"/>
      <c r="E1353" s="94"/>
      <c r="F1353" s="94"/>
      <c r="G1353" s="21"/>
      <c r="H1353" s="21"/>
      <c r="I1353" s="21"/>
      <c r="J1353" s="21"/>
      <c r="K1353" s="21"/>
      <c r="L1353" s="21"/>
      <c r="M1353" s="94"/>
      <c r="N1353" s="94"/>
      <c r="O1353" s="94"/>
      <c r="P1353" s="94"/>
      <c r="Q1353" s="12"/>
      <c r="R1353" s="12"/>
    </row>
    <row r="1354" spans="3:18" x14ac:dyDescent="0.3">
      <c r="C1354" s="12"/>
      <c r="D1354" s="12"/>
      <c r="E1354" s="94"/>
      <c r="F1354" s="94"/>
      <c r="G1354" s="21"/>
      <c r="H1354" s="21"/>
      <c r="I1354" s="21"/>
      <c r="J1354" s="21"/>
      <c r="K1354" s="21"/>
      <c r="L1354" s="21"/>
      <c r="M1354" s="94"/>
      <c r="N1354" s="94"/>
      <c r="O1354" s="94"/>
      <c r="P1354" s="94"/>
      <c r="Q1354" s="12"/>
      <c r="R1354" s="12"/>
    </row>
    <row r="1355" spans="3:18" x14ac:dyDescent="0.3">
      <c r="C1355" s="12"/>
      <c r="D1355" s="12"/>
      <c r="E1355" s="94"/>
      <c r="F1355" s="94"/>
      <c r="G1355" s="21"/>
      <c r="H1355" s="21"/>
      <c r="I1355" s="21"/>
      <c r="J1355" s="21"/>
      <c r="K1355" s="21"/>
      <c r="L1355" s="21"/>
      <c r="M1355" s="94"/>
      <c r="N1355" s="94"/>
      <c r="O1355" s="94"/>
      <c r="P1355" s="94"/>
      <c r="Q1355" s="12"/>
      <c r="R1355" s="12"/>
    </row>
    <row r="1356" spans="3:18" x14ac:dyDescent="0.3">
      <c r="C1356" s="12"/>
      <c r="D1356" s="12"/>
      <c r="E1356" s="94"/>
      <c r="F1356" s="94"/>
      <c r="G1356" s="21"/>
      <c r="H1356" s="21"/>
      <c r="I1356" s="21"/>
      <c r="J1356" s="21"/>
      <c r="K1356" s="21"/>
      <c r="L1356" s="21"/>
      <c r="M1356" s="94"/>
      <c r="N1356" s="94"/>
      <c r="O1356" s="94"/>
      <c r="P1356" s="94"/>
      <c r="Q1356" s="12"/>
      <c r="R1356" s="12"/>
    </row>
    <row r="1357" spans="3:18" x14ac:dyDescent="0.3">
      <c r="C1357" s="12"/>
      <c r="D1357" s="12"/>
      <c r="E1357" s="94"/>
      <c r="F1357" s="94"/>
      <c r="G1357" s="21"/>
      <c r="H1357" s="21"/>
      <c r="I1357" s="21"/>
      <c r="J1357" s="21"/>
      <c r="K1357" s="21"/>
      <c r="L1357" s="21"/>
      <c r="M1357" s="94"/>
      <c r="N1357" s="94"/>
      <c r="O1357" s="94"/>
      <c r="P1357" s="94"/>
      <c r="Q1357" s="12"/>
      <c r="R1357" s="12"/>
    </row>
    <row r="1358" spans="3:18" x14ac:dyDescent="0.3">
      <c r="C1358" s="12"/>
      <c r="D1358" s="12"/>
      <c r="E1358" s="94"/>
      <c r="F1358" s="94"/>
      <c r="G1358" s="21"/>
      <c r="H1358" s="21"/>
      <c r="I1358" s="21"/>
      <c r="J1358" s="21"/>
      <c r="K1358" s="21"/>
      <c r="L1358" s="21"/>
      <c r="M1358" s="94"/>
      <c r="N1358" s="94"/>
      <c r="O1358" s="94"/>
      <c r="P1358" s="94"/>
      <c r="Q1358" s="12"/>
      <c r="R1358" s="12"/>
    </row>
    <row r="1359" spans="3:18" x14ac:dyDescent="0.3">
      <c r="C1359" s="12"/>
      <c r="D1359" s="12"/>
      <c r="E1359" s="94"/>
      <c r="F1359" s="94"/>
      <c r="G1359" s="21"/>
      <c r="H1359" s="21"/>
      <c r="I1359" s="21"/>
      <c r="J1359" s="21"/>
      <c r="K1359" s="21"/>
      <c r="L1359" s="21"/>
      <c r="M1359" s="94"/>
      <c r="N1359" s="94"/>
      <c r="O1359" s="94"/>
      <c r="P1359" s="94"/>
      <c r="Q1359" s="12"/>
      <c r="R1359" s="12"/>
    </row>
    <row r="1360" spans="3:18" x14ac:dyDescent="0.3">
      <c r="C1360" s="12"/>
      <c r="D1360" s="12"/>
      <c r="E1360" s="94"/>
      <c r="F1360" s="94"/>
      <c r="G1360" s="21"/>
      <c r="H1360" s="21"/>
      <c r="I1360" s="21"/>
      <c r="J1360" s="21"/>
      <c r="K1360" s="21"/>
      <c r="L1360" s="21"/>
      <c r="M1360" s="94"/>
      <c r="N1360" s="94"/>
      <c r="O1360" s="94"/>
      <c r="P1360" s="94"/>
      <c r="Q1360" s="12"/>
      <c r="R1360" s="12"/>
    </row>
    <row r="1361" spans="3:18" x14ac:dyDescent="0.3">
      <c r="C1361" s="12"/>
      <c r="D1361" s="12"/>
      <c r="E1361" s="94"/>
      <c r="F1361" s="94"/>
      <c r="G1361" s="21"/>
      <c r="H1361" s="21"/>
      <c r="I1361" s="21"/>
      <c r="J1361" s="21"/>
      <c r="K1361" s="21"/>
      <c r="L1361" s="21"/>
      <c r="M1361" s="94"/>
      <c r="N1361" s="94"/>
      <c r="O1361" s="94"/>
      <c r="P1361" s="94"/>
      <c r="Q1361" s="12"/>
      <c r="R1361" s="12"/>
    </row>
    <row r="1362" spans="3:18" x14ac:dyDescent="0.3">
      <c r="C1362" s="12"/>
      <c r="D1362" s="12"/>
      <c r="E1362" s="94"/>
      <c r="F1362" s="94"/>
      <c r="G1362" s="21"/>
      <c r="H1362" s="21"/>
      <c r="I1362" s="21"/>
      <c r="J1362" s="21"/>
      <c r="K1362" s="21"/>
      <c r="L1362" s="21"/>
      <c r="M1362" s="94"/>
      <c r="N1362" s="94"/>
      <c r="O1362" s="94"/>
      <c r="P1362" s="94"/>
      <c r="Q1362" s="12"/>
      <c r="R1362" s="12"/>
    </row>
    <row r="1363" spans="3:18" x14ac:dyDescent="0.3">
      <c r="C1363" s="12"/>
      <c r="D1363" s="12"/>
      <c r="E1363" s="94"/>
      <c r="F1363" s="94"/>
      <c r="G1363" s="21"/>
      <c r="H1363" s="21"/>
      <c r="I1363" s="21"/>
      <c r="J1363" s="21"/>
      <c r="K1363" s="21"/>
      <c r="L1363" s="21"/>
      <c r="M1363" s="94"/>
      <c r="N1363" s="94"/>
      <c r="O1363" s="94"/>
      <c r="P1363" s="94"/>
      <c r="Q1363" s="12"/>
      <c r="R1363" s="12"/>
    </row>
    <row r="1364" spans="3:18" x14ac:dyDescent="0.3">
      <c r="C1364" s="12"/>
      <c r="D1364" s="12"/>
      <c r="E1364" s="94"/>
      <c r="F1364" s="94"/>
      <c r="G1364" s="21"/>
      <c r="H1364" s="21"/>
      <c r="I1364" s="21"/>
      <c r="J1364" s="21"/>
      <c r="K1364" s="21"/>
      <c r="L1364" s="21"/>
      <c r="M1364" s="94"/>
      <c r="N1364" s="94"/>
      <c r="O1364" s="94"/>
      <c r="P1364" s="94"/>
      <c r="Q1364" s="12"/>
      <c r="R1364" s="12"/>
    </row>
    <row r="1365" spans="3:18" x14ac:dyDescent="0.3">
      <c r="C1365" s="12"/>
      <c r="D1365" s="12"/>
      <c r="E1365" s="94"/>
      <c r="F1365" s="94"/>
      <c r="G1365" s="21"/>
      <c r="H1365" s="21"/>
      <c r="I1365" s="21"/>
      <c r="J1365" s="21"/>
      <c r="K1365" s="21"/>
      <c r="L1365" s="21"/>
      <c r="M1365" s="94"/>
      <c r="N1365" s="94"/>
      <c r="O1365" s="94"/>
      <c r="P1365" s="94"/>
      <c r="Q1365" s="12"/>
      <c r="R1365" s="12"/>
    </row>
    <row r="1366" spans="3:18" x14ac:dyDescent="0.3">
      <c r="C1366" s="12"/>
      <c r="D1366" s="12"/>
      <c r="E1366" s="94"/>
      <c r="F1366" s="94"/>
      <c r="G1366" s="21"/>
      <c r="H1366" s="21"/>
      <c r="I1366" s="21"/>
      <c r="J1366" s="21"/>
      <c r="K1366" s="21"/>
      <c r="L1366" s="21"/>
      <c r="M1366" s="94"/>
      <c r="N1366" s="94"/>
      <c r="O1366" s="94"/>
      <c r="P1366" s="94"/>
      <c r="Q1366" s="12"/>
      <c r="R1366" s="12"/>
    </row>
    <row r="1367" spans="3:18" x14ac:dyDescent="0.3">
      <c r="C1367" s="12"/>
      <c r="D1367" s="12"/>
      <c r="E1367" s="94"/>
      <c r="F1367" s="94"/>
      <c r="G1367" s="21"/>
      <c r="H1367" s="21"/>
      <c r="I1367" s="21"/>
      <c r="J1367" s="21"/>
      <c r="K1367" s="21"/>
      <c r="L1367" s="21"/>
      <c r="M1367" s="94"/>
      <c r="N1367" s="94"/>
      <c r="O1367" s="94"/>
      <c r="P1367" s="94"/>
      <c r="Q1367" s="12"/>
      <c r="R1367" s="12"/>
    </row>
    <row r="1368" spans="3:18" x14ac:dyDescent="0.3">
      <c r="C1368" s="12"/>
      <c r="D1368" s="12"/>
      <c r="E1368" s="94"/>
      <c r="F1368" s="94"/>
      <c r="G1368" s="21"/>
      <c r="H1368" s="21"/>
      <c r="I1368" s="21"/>
      <c r="J1368" s="21"/>
      <c r="K1368" s="21"/>
      <c r="L1368" s="21"/>
      <c r="M1368" s="94"/>
      <c r="N1368" s="94"/>
      <c r="O1368" s="94"/>
      <c r="P1368" s="94"/>
      <c r="Q1368" s="12"/>
      <c r="R1368" s="12"/>
    </row>
    <row r="1369" spans="3:18" x14ac:dyDescent="0.3">
      <c r="C1369" s="12"/>
      <c r="D1369" s="12"/>
      <c r="E1369" s="94"/>
      <c r="F1369" s="94"/>
      <c r="G1369" s="21"/>
      <c r="H1369" s="21"/>
      <c r="I1369" s="21"/>
      <c r="J1369" s="21"/>
      <c r="K1369" s="21"/>
      <c r="L1369" s="21"/>
      <c r="M1369" s="94"/>
      <c r="N1369" s="94"/>
      <c r="O1369" s="94"/>
      <c r="P1369" s="94"/>
      <c r="Q1369" s="12"/>
      <c r="R1369" s="12"/>
    </row>
    <row r="1370" spans="3:18" x14ac:dyDescent="0.3">
      <c r="C1370" s="12"/>
      <c r="D1370" s="12"/>
      <c r="E1370" s="94"/>
      <c r="F1370" s="94"/>
      <c r="G1370" s="21"/>
      <c r="H1370" s="21"/>
      <c r="I1370" s="21"/>
      <c r="J1370" s="21"/>
      <c r="K1370" s="21"/>
      <c r="L1370" s="21"/>
      <c r="M1370" s="94"/>
      <c r="N1370" s="94"/>
      <c r="O1370" s="94"/>
      <c r="P1370" s="94"/>
      <c r="Q1370" s="12"/>
      <c r="R1370" s="12"/>
    </row>
    <row r="1371" spans="3:18" x14ac:dyDescent="0.3">
      <c r="C1371" s="12"/>
      <c r="D1371" s="12"/>
      <c r="E1371" s="94"/>
      <c r="F1371" s="94"/>
      <c r="G1371" s="21"/>
      <c r="H1371" s="21"/>
      <c r="I1371" s="21"/>
      <c r="J1371" s="21"/>
      <c r="K1371" s="21"/>
      <c r="L1371" s="21"/>
      <c r="M1371" s="94"/>
      <c r="N1371" s="94"/>
      <c r="O1371" s="94"/>
      <c r="P1371" s="94"/>
      <c r="Q1371" s="12"/>
      <c r="R1371" s="12"/>
    </row>
    <row r="1372" spans="3:18" x14ac:dyDescent="0.3">
      <c r="C1372" s="12"/>
      <c r="D1372" s="12"/>
      <c r="E1372" s="94"/>
      <c r="F1372" s="94"/>
      <c r="G1372" s="21"/>
      <c r="H1372" s="21"/>
      <c r="I1372" s="21"/>
      <c r="J1372" s="21"/>
      <c r="K1372" s="21"/>
      <c r="L1372" s="21"/>
      <c r="M1372" s="94"/>
      <c r="N1372" s="94"/>
      <c r="O1372" s="94"/>
      <c r="P1372" s="94"/>
      <c r="Q1372" s="12"/>
      <c r="R1372" s="12"/>
    </row>
    <row r="1373" spans="3:18" x14ac:dyDescent="0.3">
      <c r="C1373" s="12"/>
      <c r="D1373" s="12"/>
      <c r="E1373" s="94"/>
      <c r="F1373" s="94"/>
      <c r="G1373" s="21"/>
      <c r="H1373" s="21"/>
      <c r="I1373" s="21"/>
      <c r="J1373" s="21"/>
      <c r="K1373" s="21"/>
      <c r="L1373" s="21"/>
      <c r="M1373" s="94"/>
      <c r="N1373" s="94"/>
      <c r="O1373" s="94"/>
      <c r="P1373" s="94"/>
      <c r="Q1373" s="12"/>
      <c r="R1373" s="12"/>
    </row>
    <row r="1374" spans="3:18" x14ac:dyDescent="0.3">
      <c r="C1374" s="12"/>
      <c r="D1374" s="12"/>
      <c r="E1374" s="94"/>
      <c r="F1374" s="94"/>
      <c r="G1374" s="21"/>
      <c r="H1374" s="21"/>
      <c r="I1374" s="21"/>
      <c r="J1374" s="21"/>
      <c r="K1374" s="21"/>
      <c r="L1374" s="21"/>
      <c r="M1374" s="94"/>
      <c r="N1374" s="94"/>
      <c r="O1374" s="94"/>
      <c r="P1374" s="94"/>
      <c r="Q1374" s="12"/>
      <c r="R1374" s="12"/>
    </row>
    <row r="1375" spans="3:18" x14ac:dyDescent="0.3">
      <c r="C1375" s="12"/>
      <c r="D1375" s="12"/>
      <c r="E1375" s="94"/>
      <c r="F1375" s="94"/>
      <c r="G1375" s="21"/>
      <c r="H1375" s="21"/>
      <c r="I1375" s="21"/>
      <c r="J1375" s="21"/>
      <c r="K1375" s="21"/>
      <c r="L1375" s="21"/>
      <c r="M1375" s="94"/>
      <c r="N1375" s="94"/>
      <c r="O1375" s="94"/>
      <c r="P1375" s="94"/>
      <c r="Q1375" s="12"/>
      <c r="R1375" s="12"/>
    </row>
    <row r="1376" spans="3:18" x14ac:dyDescent="0.3">
      <c r="C1376" s="12"/>
      <c r="D1376" s="12"/>
      <c r="E1376" s="94"/>
      <c r="F1376" s="94"/>
      <c r="G1376" s="21"/>
      <c r="H1376" s="21"/>
      <c r="I1376" s="21"/>
      <c r="J1376" s="21"/>
      <c r="K1376" s="21"/>
      <c r="L1376" s="21"/>
      <c r="M1376" s="94"/>
      <c r="N1376" s="94"/>
      <c r="O1376" s="94"/>
      <c r="P1376" s="94"/>
      <c r="Q1376" s="12"/>
      <c r="R1376" s="12"/>
    </row>
    <row r="1377" spans="3:18" x14ac:dyDescent="0.3">
      <c r="C1377" s="12"/>
      <c r="D1377" s="12"/>
      <c r="E1377" s="94"/>
      <c r="F1377" s="94"/>
      <c r="G1377" s="21"/>
      <c r="H1377" s="21"/>
      <c r="I1377" s="21"/>
      <c r="J1377" s="21"/>
      <c r="K1377" s="21"/>
      <c r="L1377" s="21"/>
      <c r="M1377" s="94"/>
      <c r="N1377" s="94"/>
      <c r="O1377" s="94"/>
      <c r="P1377" s="94"/>
      <c r="Q1377" s="12"/>
      <c r="R1377" s="12"/>
    </row>
    <row r="1378" spans="3:18" x14ac:dyDescent="0.3">
      <c r="C1378" s="12"/>
      <c r="D1378" s="12"/>
      <c r="E1378" s="94"/>
      <c r="F1378" s="94"/>
      <c r="G1378" s="21"/>
      <c r="H1378" s="21"/>
      <c r="I1378" s="21"/>
      <c r="J1378" s="21"/>
      <c r="K1378" s="21"/>
      <c r="L1378" s="21"/>
      <c r="M1378" s="94"/>
      <c r="N1378" s="94"/>
      <c r="O1378" s="94"/>
      <c r="P1378" s="94"/>
      <c r="Q1378" s="12"/>
      <c r="R1378" s="12"/>
    </row>
    <row r="1379" spans="3:18" x14ac:dyDescent="0.3">
      <c r="C1379" s="12"/>
      <c r="D1379" s="12"/>
      <c r="E1379" s="94"/>
      <c r="F1379" s="94"/>
      <c r="G1379" s="21"/>
      <c r="H1379" s="21"/>
      <c r="I1379" s="21"/>
      <c r="J1379" s="21"/>
      <c r="K1379" s="21"/>
      <c r="L1379" s="21"/>
      <c r="M1379" s="94"/>
      <c r="N1379" s="94"/>
      <c r="O1379" s="94"/>
      <c r="P1379" s="94"/>
      <c r="Q1379" s="12"/>
      <c r="R1379" s="12"/>
    </row>
    <row r="1380" spans="3:18" x14ac:dyDescent="0.3">
      <c r="C1380" s="12"/>
      <c r="D1380" s="12"/>
      <c r="E1380" s="94"/>
      <c r="F1380" s="94"/>
      <c r="G1380" s="21"/>
      <c r="H1380" s="21"/>
      <c r="I1380" s="21"/>
      <c r="J1380" s="21"/>
      <c r="K1380" s="21"/>
      <c r="L1380" s="21"/>
      <c r="M1380" s="94"/>
      <c r="N1380" s="94"/>
      <c r="O1380" s="94"/>
      <c r="P1380" s="94"/>
      <c r="Q1380" s="12"/>
      <c r="R1380" s="12"/>
    </row>
    <row r="1381" spans="3:18" x14ac:dyDescent="0.3">
      <c r="C1381" s="12"/>
      <c r="D1381" s="12"/>
      <c r="E1381" s="94"/>
      <c r="F1381" s="94"/>
      <c r="G1381" s="21"/>
      <c r="H1381" s="21"/>
      <c r="I1381" s="21"/>
      <c r="J1381" s="21"/>
      <c r="K1381" s="21"/>
      <c r="L1381" s="21"/>
      <c r="M1381" s="94"/>
      <c r="N1381" s="94"/>
      <c r="O1381" s="94"/>
      <c r="P1381" s="94"/>
      <c r="Q1381" s="12"/>
      <c r="R1381" s="12"/>
    </row>
    <row r="1382" spans="3:18" x14ac:dyDescent="0.3">
      <c r="C1382" s="12"/>
      <c r="D1382" s="12"/>
      <c r="E1382" s="94"/>
      <c r="F1382" s="94"/>
      <c r="G1382" s="21"/>
      <c r="H1382" s="21"/>
      <c r="I1382" s="21"/>
      <c r="J1382" s="21"/>
      <c r="K1382" s="21"/>
      <c r="L1382" s="21"/>
      <c r="M1382" s="94"/>
      <c r="N1382" s="94"/>
      <c r="O1382" s="94"/>
      <c r="P1382" s="94"/>
      <c r="Q1382" s="12"/>
      <c r="R1382" s="12"/>
    </row>
    <row r="1383" spans="3:18" x14ac:dyDescent="0.3">
      <c r="C1383" s="12"/>
      <c r="D1383" s="12"/>
      <c r="E1383" s="94"/>
      <c r="F1383" s="94"/>
      <c r="G1383" s="21"/>
      <c r="H1383" s="21"/>
      <c r="I1383" s="21"/>
      <c r="J1383" s="21"/>
      <c r="K1383" s="21"/>
      <c r="L1383" s="21"/>
      <c r="M1383" s="94"/>
      <c r="N1383" s="94"/>
      <c r="O1383" s="94"/>
      <c r="P1383" s="94"/>
      <c r="Q1383" s="12"/>
      <c r="R1383" s="12"/>
    </row>
    <row r="1384" spans="3:18" x14ac:dyDescent="0.3">
      <c r="C1384" s="12"/>
      <c r="D1384" s="12"/>
      <c r="E1384" s="94"/>
      <c r="F1384" s="94"/>
      <c r="G1384" s="21"/>
      <c r="H1384" s="21"/>
      <c r="I1384" s="21"/>
      <c r="J1384" s="21"/>
      <c r="K1384" s="21"/>
      <c r="L1384" s="21"/>
      <c r="M1384" s="94"/>
      <c r="N1384" s="94"/>
      <c r="O1384" s="94"/>
      <c r="P1384" s="94"/>
      <c r="Q1384" s="12"/>
      <c r="R1384" s="12"/>
    </row>
    <row r="1385" spans="3:18" x14ac:dyDescent="0.3">
      <c r="C1385" s="12"/>
      <c r="D1385" s="12"/>
      <c r="E1385" s="94"/>
      <c r="F1385" s="94"/>
      <c r="G1385" s="21"/>
      <c r="H1385" s="21"/>
      <c r="I1385" s="21"/>
      <c r="J1385" s="21"/>
      <c r="K1385" s="21"/>
      <c r="L1385" s="21"/>
      <c r="M1385" s="94"/>
      <c r="N1385" s="94"/>
      <c r="O1385" s="94"/>
      <c r="P1385" s="94"/>
      <c r="Q1385" s="12"/>
      <c r="R1385" s="12"/>
    </row>
    <row r="1386" spans="3:18" x14ac:dyDescent="0.3">
      <c r="C1386" s="12"/>
      <c r="D1386" s="12"/>
      <c r="E1386" s="94"/>
      <c r="F1386" s="94"/>
      <c r="G1386" s="21"/>
      <c r="H1386" s="21"/>
      <c r="I1386" s="21"/>
      <c r="J1386" s="21"/>
      <c r="K1386" s="21"/>
      <c r="L1386" s="21"/>
      <c r="M1386" s="94"/>
      <c r="N1386" s="94"/>
      <c r="O1386" s="94"/>
      <c r="P1386" s="94"/>
      <c r="Q1386" s="12"/>
      <c r="R1386" s="12"/>
    </row>
    <row r="1387" spans="3:18" x14ac:dyDescent="0.3">
      <c r="C1387" s="12"/>
      <c r="D1387" s="12"/>
      <c r="E1387" s="94"/>
      <c r="F1387" s="94"/>
      <c r="G1387" s="21"/>
      <c r="H1387" s="21"/>
      <c r="I1387" s="21"/>
      <c r="J1387" s="21"/>
      <c r="K1387" s="21"/>
      <c r="L1387" s="21"/>
      <c r="M1387" s="94"/>
      <c r="N1387" s="94"/>
      <c r="O1387" s="94"/>
      <c r="P1387" s="94"/>
      <c r="Q1387" s="12"/>
      <c r="R1387" s="12"/>
    </row>
    <row r="1388" spans="3:18" x14ac:dyDescent="0.3">
      <c r="C1388" s="12"/>
      <c r="D1388" s="12"/>
      <c r="E1388" s="94"/>
      <c r="F1388" s="94"/>
      <c r="G1388" s="21"/>
      <c r="H1388" s="21"/>
      <c r="I1388" s="21"/>
      <c r="J1388" s="21"/>
      <c r="K1388" s="21"/>
      <c r="L1388" s="21"/>
      <c r="M1388" s="94"/>
      <c r="N1388" s="94"/>
      <c r="O1388" s="94"/>
      <c r="P1388" s="94"/>
      <c r="Q1388" s="12"/>
      <c r="R1388" s="12"/>
    </row>
    <row r="1389" spans="3:18" x14ac:dyDescent="0.3">
      <c r="C1389" s="12"/>
      <c r="D1389" s="12"/>
      <c r="E1389" s="94"/>
      <c r="F1389" s="94"/>
      <c r="G1389" s="21"/>
      <c r="H1389" s="21"/>
      <c r="I1389" s="21"/>
      <c r="J1389" s="21"/>
      <c r="K1389" s="21"/>
      <c r="L1389" s="21"/>
      <c r="M1389" s="94"/>
      <c r="N1389" s="94"/>
      <c r="O1389" s="94"/>
      <c r="P1389" s="94"/>
      <c r="Q1389" s="12"/>
      <c r="R1389" s="12"/>
    </row>
    <row r="1390" spans="3:18" x14ac:dyDescent="0.3">
      <c r="C1390" s="12"/>
      <c r="D1390" s="12"/>
      <c r="E1390" s="94"/>
      <c r="F1390" s="94"/>
      <c r="G1390" s="21"/>
      <c r="H1390" s="21"/>
      <c r="I1390" s="21"/>
      <c r="J1390" s="21"/>
      <c r="K1390" s="21"/>
      <c r="L1390" s="21"/>
      <c r="M1390" s="94"/>
      <c r="N1390" s="94"/>
      <c r="O1390" s="94"/>
      <c r="P1390" s="94"/>
      <c r="Q1390" s="12"/>
      <c r="R1390" s="12"/>
    </row>
    <row r="1391" spans="3:18" x14ac:dyDescent="0.3">
      <c r="C1391" s="12"/>
      <c r="D1391" s="12"/>
      <c r="E1391" s="94"/>
      <c r="F1391" s="94"/>
      <c r="G1391" s="21"/>
      <c r="H1391" s="21"/>
      <c r="I1391" s="21"/>
      <c r="J1391" s="21"/>
      <c r="K1391" s="21"/>
      <c r="L1391" s="21"/>
      <c r="M1391" s="94"/>
      <c r="N1391" s="94"/>
      <c r="O1391" s="94"/>
      <c r="P1391" s="94"/>
      <c r="Q1391" s="12"/>
      <c r="R1391" s="12"/>
    </row>
    <row r="1392" spans="3:18" x14ac:dyDescent="0.3">
      <c r="C1392" s="12"/>
      <c r="D1392" s="12"/>
      <c r="E1392" s="94"/>
      <c r="F1392" s="94"/>
      <c r="G1392" s="21"/>
      <c r="H1392" s="21"/>
      <c r="I1392" s="21"/>
      <c r="J1392" s="21"/>
      <c r="K1392" s="21"/>
      <c r="L1392" s="21"/>
      <c r="M1392" s="94"/>
      <c r="N1392" s="94"/>
      <c r="O1392" s="94"/>
      <c r="P1392" s="94"/>
      <c r="Q1392" s="12"/>
      <c r="R1392" s="12"/>
    </row>
    <row r="1393" spans="3:18" x14ac:dyDescent="0.3">
      <c r="C1393" s="12"/>
      <c r="D1393" s="12"/>
      <c r="E1393" s="94"/>
      <c r="F1393" s="94"/>
      <c r="G1393" s="21"/>
      <c r="H1393" s="21"/>
      <c r="I1393" s="21"/>
      <c r="J1393" s="21"/>
      <c r="K1393" s="21"/>
      <c r="L1393" s="21"/>
      <c r="M1393" s="94"/>
      <c r="N1393" s="94"/>
      <c r="O1393" s="94"/>
      <c r="P1393" s="94"/>
      <c r="Q1393" s="12"/>
      <c r="R1393" s="12"/>
    </row>
    <row r="1394" spans="3:18" x14ac:dyDescent="0.3">
      <c r="C1394" s="12"/>
      <c r="D1394" s="12"/>
      <c r="E1394" s="94"/>
      <c r="F1394" s="94"/>
      <c r="G1394" s="21"/>
      <c r="H1394" s="21"/>
      <c r="I1394" s="21"/>
      <c r="J1394" s="21"/>
      <c r="K1394" s="21"/>
      <c r="L1394" s="21"/>
      <c r="M1394" s="94"/>
      <c r="N1394" s="94"/>
      <c r="O1394" s="94"/>
      <c r="P1394" s="94"/>
      <c r="Q1394" s="12"/>
      <c r="R1394" s="12"/>
    </row>
    <row r="1395" spans="3:18" x14ac:dyDescent="0.3">
      <c r="C1395" s="12"/>
      <c r="D1395" s="12"/>
      <c r="E1395" s="94"/>
      <c r="F1395" s="94"/>
      <c r="G1395" s="21"/>
      <c r="H1395" s="21"/>
      <c r="I1395" s="21"/>
      <c r="J1395" s="21"/>
      <c r="K1395" s="21"/>
      <c r="L1395" s="21"/>
      <c r="M1395" s="94"/>
      <c r="N1395" s="94"/>
      <c r="O1395" s="94"/>
      <c r="P1395" s="94"/>
      <c r="Q1395" s="12"/>
      <c r="R1395" s="12"/>
    </row>
    <row r="1396" spans="3:18" x14ac:dyDescent="0.3">
      <c r="C1396" s="12"/>
      <c r="D1396" s="12"/>
      <c r="E1396" s="94"/>
      <c r="F1396" s="94"/>
      <c r="G1396" s="21"/>
      <c r="H1396" s="21"/>
      <c r="I1396" s="21"/>
      <c r="J1396" s="21"/>
      <c r="K1396" s="21"/>
      <c r="L1396" s="21"/>
      <c r="M1396" s="94"/>
      <c r="N1396" s="94"/>
      <c r="O1396" s="94"/>
      <c r="P1396" s="94"/>
      <c r="Q1396" s="12"/>
      <c r="R1396" s="12"/>
    </row>
    <row r="1397" spans="3:18" x14ac:dyDescent="0.3">
      <c r="C1397" s="12"/>
      <c r="D1397" s="12"/>
      <c r="E1397" s="94"/>
      <c r="F1397" s="94"/>
      <c r="G1397" s="21"/>
      <c r="H1397" s="21"/>
      <c r="I1397" s="21"/>
      <c r="J1397" s="21"/>
      <c r="K1397" s="21"/>
      <c r="L1397" s="21"/>
      <c r="M1397" s="94"/>
      <c r="N1397" s="94"/>
      <c r="O1397" s="94"/>
      <c r="P1397" s="94"/>
      <c r="Q1397" s="12"/>
      <c r="R1397" s="12"/>
    </row>
    <row r="1398" spans="3:18" x14ac:dyDescent="0.3">
      <c r="C1398" s="12"/>
      <c r="D1398" s="12"/>
      <c r="E1398" s="94"/>
      <c r="F1398" s="94"/>
      <c r="G1398" s="21"/>
      <c r="H1398" s="21"/>
      <c r="I1398" s="21"/>
      <c r="J1398" s="21"/>
      <c r="K1398" s="21"/>
      <c r="L1398" s="21"/>
      <c r="M1398" s="94"/>
      <c r="N1398" s="94"/>
      <c r="O1398" s="94"/>
      <c r="P1398" s="94"/>
      <c r="Q1398" s="12"/>
      <c r="R1398" s="12"/>
    </row>
    <row r="1399" spans="3:18" x14ac:dyDescent="0.3">
      <c r="C1399" s="12"/>
      <c r="D1399" s="12"/>
      <c r="E1399" s="94"/>
      <c r="F1399" s="94"/>
      <c r="G1399" s="21"/>
      <c r="H1399" s="21"/>
      <c r="I1399" s="21"/>
      <c r="J1399" s="21"/>
      <c r="K1399" s="21"/>
      <c r="L1399" s="21"/>
      <c r="M1399" s="94"/>
      <c r="N1399" s="94"/>
      <c r="O1399" s="94"/>
      <c r="P1399" s="94"/>
      <c r="Q1399" s="12"/>
      <c r="R1399" s="12"/>
    </row>
    <row r="1400" spans="3:18" x14ac:dyDescent="0.3">
      <c r="C1400" s="12"/>
      <c r="D1400" s="12"/>
      <c r="E1400" s="94"/>
      <c r="F1400" s="94"/>
      <c r="G1400" s="21"/>
      <c r="H1400" s="21"/>
      <c r="I1400" s="21"/>
      <c r="J1400" s="21"/>
      <c r="K1400" s="21"/>
      <c r="L1400" s="21"/>
      <c r="M1400" s="94"/>
      <c r="N1400" s="94"/>
      <c r="O1400" s="94"/>
      <c r="P1400" s="94"/>
      <c r="Q1400" s="12"/>
      <c r="R1400" s="12"/>
    </row>
    <row r="1401" spans="3:18" x14ac:dyDescent="0.3">
      <c r="C1401" s="12"/>
      <c r="D1401" s="12"/>
      <c r="E1401" s="94"/>
      <c r="F1401" s="94"/>
      <c r="G1401" s="21"/>
      <c r="H1401" s="21"/>
      <c r="I1401" s="21"/>
      <c r="J1401" s="21"/>
      <c r="K1401" s="21"/>
      <c r="L1401" s="21"/>
      <c r="M1401" s="94"/>
      <c r="N1401" s="94"/>
      <c r="O1401" s="94"/>
      <c r="P1401" s="94"/>
      <c r="Q1401" s="12"/>
      <c r="R1401" s="12"/>
    </row>
    <row r="1402" spans="3:18" x14ac:dyDescent="0.3">
      <c r="C1402" s="12"/>
      <c r="D1402" s="12"/>
      <c r="E1402" s="94"/>
      <c r="F1402" s="94"/>
      <c r="G1402" s="21"/>
      <c r="H1402" s="21"/>
      <c r="I1402" s="21"/>
      <c r="J1402" s="21"/>
      <c r="K1402" s="21"/>
      <c r="L1402" s="21"/>
      <c r="M1402" s="94"/>
      <c r="N1402" s="94"/>
      <c r="O1402" s="94"/>
      <c r="P1402" s="94"/>
      <c r="Q1402" s="12"/>
      <c r="R1402" s="12"/>
    </row>
    <row r="1403" spans="3:18" x14ac:dyDescent="0.3">
      <c r="C1403" s="12"/>
      <c r="D1403" s="12"/>
      <c r="E1403" s="94"/>
      <c r="F1403" s="94"/>
      <c r="G1403" s="21"/>
      <c r="H1403" s="21"/>
      <c r="I1403" s="21"/>
      <c r="J1403" s="21"/>
      <c r="K1403" s="21"/>
      <c r="L1403" s="21"/>
      <c r="M1403" s="94"/>
      <c r="N1403" s="94"/>
      <c r="O1403" s="94"/>
      <c r="P1403" s="94"/>
      <c r="Q1403" s="12"/>
      <c r="R1403" s="12"/>
    </row>
    <row r="1404" spans="3:18" x14ac:dyDescent="0.3">
      <c r="C1404" s="12"/>
      <c r="D1404" s="12"/>
      <c r="E1404" s="94"/>
      <c r="F1404" s="94"/>
      <c r="G1404" s="21"/>
      <c r="H1404" s="21"/>
      <c r="I1404" s="21"/>
      <c r="J1404" s="21"/>
      <c r="K1404" s="21"/>
      <c r="L1404" s="21"/>
      <c r="M1404" s="94"/>
      <c r="N1404" s="94"/>
      <c r="O1404" s="94"/>
      <c r="P1404" s="94"/>
      <c r="Q1404" s="12"/>
      <c r="R1404" s="12"/>
    </row>
    <row r="1405" spans="3:18" x14ac:dyDescent="0.3">
      <c r="C1405" s="12"/>
      <c r="D1405" s="12"/>
      <c r="E1405" s="94"/>
      <c r="F1405" s="94"/>
      <c r="G1405" s="21"/>
      <c r="H1405" s="21"/>
      <c r="I1405" s="21"/>
      <c r="J1405" s="21"/>
      <c r="K1405" s="21"/>
      <c r="L1405" s="21"/>
      <c r="M1405" s="94"/>
      <c r="N1405" s="94"/>
      <c r="O1405" s="94"/>
      <c r="P1405" s="94"/>
      <c r="Q1405" s="12"/>
      <c r="R1405" s="12"/>
    </row>
    <row r="1406" spans="3:18" x14ac:dyDescent="0.3">
      <c r="C1406" s="12"/>
      <c r="D1406" s="12"/>
      <c r="E1406" s="94"/>
      <c r="F1406" s="94"/>
      <c r="G1406" s="21"/>
      <c r="H1406" s="21"/>
      <c r="I1406" s="21"/>
      <c r="J1406" s="21"/>
      <c r="K1406" s="21"/>
      <c r="L1406" s="21"/>
      <c r="M1406" s="94"/>
      <c r="N1406" s="94"/>
      <c r="O1406" s="94"/>
      <c r="P1406" s="94"/>
      <c r="Q1406" s="12"/>
      <c r="R1406" s="12"/>
    </row>
    <row r="1407" spans="3:18" x14ac:dyDescent="0.3">
      <c r="C1407" s="12"/>
      <c r="D1407" s="12"/>
      <c r="E1407" s="94"/>
      <c r="F1407" s="94"/>
      <c r="G1407" s="21"/>
      <c r="H1407" s="21"/>
      <c r="I1407" s="21"/>
      <c r="J1407" s="21"/>
      <c r="K1407" s="21"/>
      <c r="L1407" s="21"/>
      <c r="M1407" s="94"/>
      <c r="N1407" s="94"/>
      <c r="O1407" s="94"/>
      <c r="P1407" s="94"/>
      <c r="Q1407" s="12"/>
      <c r="R1407" s="12"/>
    </row>
    <row r="1408" spans="3:18" x14ac:dyDescent="0.3">
      <c r="C1408" s="12"/>
      <c r="D1408" s="12"/>
      <c r="E1408" s="94"/>
      <c r="F1408" s="94"/>
      <c r="G1408" s="21"/>
      <c r="H1408" s="21"/>
      <c r="I1408" s="21"/>
      <c r="J1408" s="21"/>
      <c r="K1408" s="21"/>
      <c r="L1408" s="21"/>
      <c r="M1408" s="94"/>
      <c r="N1408" s="94"/>
      <c r="O1408" s="94"/>
      <c r="P1408" s="94"/>
      <c r="Q1408" s="12"/>
      <c r="R1408" s="12"/>
    </row>
    <row r="1409" spans="3:18" x14ac:dyDescent="0.3">
      <c r="C1409" s="12"/>
      <c r="D1409" s="12"/>
      <c r="E1409" s="94"/>
      <c r="F1409" s="94"/>
      <c r="G1409" s="21"/>
      <c r="H1409" s="21"/>
      <c r="I1409" s="21"/>
      <c r="J1409" s="21"/>
      <c r="K1409" s="21"/>
      <c r="L1409" s="21"/>
      <c r="M1409" s="94"/>
      <c r="N1409" s="94"/>
      <c r="O1409" s="94"/>
      <c r="P1409" s="94"/>
      <c r="Q1409" s="12"/>
      <c r="R1409" s="12"/>
    </row>
    <row r="1410" spans="3:18" x14ac:dyDescent="0.3">
      <c r="C1410" s="12"/>
      <c r="D1410" s="12"/>
      <c r="E1410" s="94"/>
      <c r="F1410" s="94"/>
      <c r="G1410" s="21"/>
      <c r="H1410" s="21"/>
      <c r="I1410" s="21"/>
      <c r="J1410" s="21"/>
      <c r="K1410" s="21"/>
      <c r="L1410" s="21"/>
      <c r="M1410" s="94"/>
      <c r="N1410" s="94"/>
      <c r="O1410" s="94"/>
      <c r="P1410" s="94"/>
      <c r="Q1410" s="12"/>
      <c r="R1410" s="12"/>
    </row>
    <row r="1411" spans="3:18" x14ac:dyDescent="0.3">
      <c r="C1411" s="12"/>
      <c r="D1411" s="12"/>
      <c r="E1411" s="94"/>
      <c r="F1411" s="94"/>
      <c r="G1411" s="21"/>
      <c r="H1411" s="21"/>
      <c r="I1411" s="21"/>
      <c r="J1411" s="21"/>
      <c r="K1411" s="21"/>
      <c r="L1411" s="21"/>
      <c r="M1411" s="94"/>
      <c r="N1411" s="94"/>
      <c r="O1411" s="94"/>
      <c r="P1411" s="94"/>
      <c r="Q1411" s="12"/>
      <c r="R1411" s="12"/>
    </row>
    <row r="1412" spans="3:18" x14ac:dyDescent="0.3">
      <c r="C1412" s="12"/>
      <c r="D1412" s="12"/>
      <c r="E1412" s="94"/>
      <c r="F1412" s="94"/>
      <c r="G1412" s="21"/>
      <c r="H1412" s="21"/>
      <c r="I1412" s="21"/>
      <c r="J1412" s="21"/>
      <c r="K1412" s="21"/>
      <c r="L1412" s="21"/>
      <c r="M1412" s="94"/>
      <c r="N1412" s="94"/>
      <c r="O1412" s="94"/>
      <c r="P1412" s="94"/>
      <c r="Q1412" s="12"/>
      <c r="R1412" s="12"/>
    </row>
    <row r="1413" spans="3:18" x14ac:dyDescent="0.3">
      <c r="C1413" s="12"/>
      <c r="D1413" s="12"/>
      <c r="E1413" s="94"/>
      <c r="F1413" s="94"/>
      <c r="G1413" s="21"/>
      <c r="H1413" s="21"/>
      <c r="I1413" s="21"/>
      <c r="J1413" s="21"/>
      <c r="K1413" s="21"/>
      <c r="L1413" s="21"/>
      <c r="M1413" s="94"/>
      <c r="N1413" s="94"/>
      <c r="O1413" s="94"/>
      <c r="P1413" s="94"/>
      <c r="Q1413" s="12"/>
      <c r="R1413" s="12"/>
    </row>
    <row r="1414" spans="3:18" x14ac:dyDescent="0.3">
      <c r="C1414" s="12"/>
      <c r="D1414" s="12"/>
      <c r="E1414" s="94"/>
      <c r="F1414" s="94"/>
      <c r="G1414" s="21"/>
      <c r="H1414" s="21"/>
      <c r="I1414" s="21"/>
      <c r="J1414" s="21"/>
      <c r="K1414" s="21"/>
      <c r="L1414" s="21"/>
      <c r="M1414" s="94"/>
      <c r="N1414" s="94"/>
      <c r="O1414" s="94"/>
      <c r="P1414" s="94"/>
      <c r="Q1414" s="12"/>
      <c r="R1414" s="12"/>
    </row>
    <row r="1415" spans="3:18" x14ac:dyDescent="0.3">
      <c r="C1415" s="12"/>
      <c r="D1415" s="12"/>
      <c r="E1415" s="94"/>
      <c r="F1415" s="94"/>
      <c r="G1415" s="21"/>
      <c r="H1415" s="21"/>
      <c r="I1415" s="21"/>
      <c r="J1415" s="21"/>
      <c r="K1415" s="21"/>
      <c r="L1415" s="21"/>
      <c r="M1415" s="94"/>
      <c r="N1415" s="94"/>
      <c r="O1415" s="94"/>
      <c r="P1415" s="94"/>
      <c r="Q1415" s="12"/>
      <c r="R1415" s="12"/>
    </row>
    <row r="1416" spans="3:18" x14ac:dyDescent="0.3">
      <c r="C1416" s="12"/>
      <c r="D1416" s="12"/>
      <c r="E1416" s="94"/>
      <c r="F1416" s="94"/>
      <c r="G1416" s="21"/>
      <c r="H1416" s="21"/>
      <c r="I1416" s="21"/>
      <c r="J1416" s="21"/>
      <c r="K1416" s="21"/>
      <c r="L1416" s="21"/>
      <c r="M1416" s="94"/>
      <c r="N1416" s="94"/>
      <c r="O1416" s="94"/>
      <c r="P1416" s="94"/>
      <c r="Q1416" s="12"/>
      <c r="R1416" s="12"/>
    </row>
    <row r="1417" spans="3:18" x14ac:dyDescent="0.3">
      <c r="C1417" s="12"/>
      <c r="D1417" s="12"/>
      <c r="E1417" s="94"/>
      <c r="F1417" s="94"/>
      <c r="G1417" s="21"/>
      <c r="H1417" s="21"/>
      <c r="I1417" s="21"/>
      <c r="J1417" s="21"/>
      <c r="K1417" s="21"/>
      <c r="L1417" s="21"/>
      <c r="M1417" s="94"/>
      <c r="N1417" s="94"/>
      <c r="O1417" s="94"/>
      <c r="P1417" s="94"/>
      <c r="Q1417" s="12"/>
      <c r="R1417" s="12"/>
    </row>
    <row r="1418" spans="3:18" x14ac:dyDescent="0.3">
      <c r="C1418" s="12"/>
      <c r="D1418" s="12"/>
      <c r="E1418" s="94"/>
      <c r="F1418" s="94"/>
      <c r="G1418" s="21"/>
      <c r="H1418" s="21"/>
      <c r="I1418" s="21"/>
      <c r="J1418" s="21"/>
      <c r="K1418" s="21"/>
      <c r="L1418" s="21"/>
      <c r="M1418" s="94"/>
      <c r="N1418" s="94"/>
      <c r="O1418" s="94"/>
      <c r="P1418" s="94"/>
      <c r="Q1418" s="12"/>
      <c r="R1418" s="12"/>
    </row>
    <row r="1419" spans="3:18" x14ac:dyDescent="0.3">
      <c r="C1419" s="12"/>
      <c r="D1419" s="12"/>
      <c r="E1419" s="94"/>
      <c r="F1419" s="94"/>
      <c r="G1419" s="21"/>
      <c r="H1419" s="21"/>
      <c r="I1419" s="21"/>
      <c r="J1419" s="21"/>
      <c r="K1419" s="21"/>
      <c r="L1419" s="21"/>
      <c r="M1419" s="94"/>
      <c r="N1419" s="94"/>
      <c r="O1419" s="94"/>
      <c r="P1419" s="94"/>
      <c r="Q1419" s="12"/>
      <c r="R1419" s="12"/>
    </row>
    <row r="1420" spans="3:18" x14ac:dyDescent="0.3">
      <c r="C1420" s="12"/>
      <c r="D1420" s="12"/>
      <c r="E1420" s="94"/>
      <c r="F1420" s="94"/>
      <c r="G1420" s="21"/>
      <c r="H1420" s="21"/>
      <c r="I1420" s="21"/>
      <c r="J1420" s="21"/>
      <c r="K1420" s="21"/>
      <c r="L1420" s="21"/>
      <c r="M1420" s="94"/>
      <c r="N1420" s="94"/>
      <c r="O1420" s="94"/>
      <c r="P1420" s="94"/>
      <c r="Q1420" s="12"/>
      <c r="R1420" s="12"/>
    </row>
    <row r="1421" spans="3:18" x14ac:dyDescent="0.3">
      <c r="C1421" s="12"/>
      <c r="D1421" s="12"/>
      <c r="E1421" s="94"/>
      <c r="F1421" s="94"/>
      <c r="G1421" s="21"/>
      <c r="H1421" s="21"/>
      <c r="I1421" s="21"/>
      <c r="J1421" s="21"/>
      <c r="K1421" s="21"/>
      <c r="L1421" s="21"/>
      <c r="M1421" s="94"/>
      <c r="N1421" s="94"/>
      <c r="O1421" s="94"/>
      <c r="P1421" s="94"/>
      <c r="Q1421" s="12"/>
      <c r="R1421" s="12"/>
    </row>
    <row r="1422" spans="3:18" x14ac:dyDescent="0.3">
      <c r="C1422" s="12"/>
      <c r="D1422" s="12"/>
      <c r="E1422" s="94"/>
      <c r="F1422" s="94"/>
      <c r="G1422" s="21"/>
      <c r="H1422" s="21"/>
      <c r="I1422" s="21"/>
      <c r="J1422" s="21"/>
      <c r="K1422" s="21"/>
      <c r="L1422" s="21"/>
      <c r="M1422" s="94"/>
      <c r="N1422" s="94"/>
      <c r="O1422" s="94"/>
      <c r="P1422" s="94"/>
      <c r="Q1422" s="12"/>
      <c r="R1422" s="12"/>
    </row>
    <row r="1423" spans="3:18" x14ac:dyDescent="0.3">
      <c r="C1423" s="12"/>
      <c r="D1423" s="12"/>
      <c r="E1423" s="94"/>
      <c r="F1423" s="94"/>
      <c r="G1423" s="21"/>
      <c r="H1423" s="21"/>
      <c r="I1423" s="21"/>
      <c r="J1423" s="21"/>
      <c r="K1423" s="21"/>
      <c r="L1423" s="21"/>
      <c r="M1423" s="94"/>
      <c r="N1423" s="94"/>
      <c r="O1423" s="94"/>
      <c r="P1423" s="94"/>
      <c r="Q1423" s="12"/>
      <c r="R1423" s="12"/>
    </row>
    <row r="1424" spans="3:18" x14ac:dyDescent="0.3">
      <c r="C1424" s="12"/>
      <c r="D1424" s="12"/>
      <c r="E1424" s="94"/>
      <c r="F1424" s="94"/>
      <c r="G1424" s="21"/>
      <c r="H1424" s="21"/>
      <c r="I1424" s="21"/>
      <c r="J1424" s="21"/>
      <c r="K1424" s="21"/>
      <c r="L1424" s="21"/>
      <c r="M1424" s="94"/>
      <c r="N1424" s="94"/>
      <c r="O1424" s="94"/>
      <c r="P1424" s="94"/>
      <c r="Q1424" s="12"/>
      <c r="R1424" s="12"/>
    </row>
    <row r="1425" spans="3:18" x14ac:dyDescent="0.3">
      <c r="C1425" s="12"/>
      <c r="D1425" s="12"/>
      <c r="E1425" s="94"/>
      <c r="F1425" s="94"/>
      <c r="G1425" s="21"/>
      <c r="H1425" s="21"/>
      <c r="I1425" s="21"/>
      <c r="J1425" s="21"/>
      <c r="K1425" s="21"/>
      <c r="L1425" s="21"/>
      <c r="M1425" s="94"/>
      <c r="N1425" s="94"/>
      <c r="O1425" s="94"/>
      <c r="P1425" s="94"/>
      <c r="Q1425" s="12"/>
      <c r="R1425" s="12"/>
    </row>
    <row r="1426" spans="3:18" x14ac:dyDescent="0.3">
      <c r="C1426" s="12"/>
      <c r="D1426" s="12"/>
      <c r="E1426" s="94"/>
      <c r="F1426" s="94"/>
      <c r="G1426" s="21"/>
      <c r="H1426" s="21"/>
      <c r="I1426" s="21"/>
      <c r="J1426" s="21"/>
      <c r="K1426" s="21"/>
      <c r="L1426" s="21"/>
      <c r="M1426" s="94"/>
      <c r="N1426" s="94"/>
      <c r="O1426" s="94"/>
      <c r="P1426" s="94"/>
      <c r="Q1426" s="12"/>
      <c r="R1426" s="12"/>
    </row>
    <row r="1427" spans="3:18" x14ac:dyDescent="0.3">
      <c r="C1427" s="12"/>
      <c r="D1427" s="12"/>
      <c r="E1427" s="94"/>
      <c r="F1427" s="94"/>
      <c r="G1427" s="21"/>
      <c r="H1427" s="21"/>
      <c r="I1427" s="21"/>
      <c r="J1427" s="21"/>
      <c r="K1427" s="21"/>
      <c r="L1427" s="21"/>
      <c r="M1427" s="94"/>
      <c r="N1427" s="94"/>
      <c r="O1427" s="94"/>
      <c r="P1427" s="94"/>
      <c r="Q1427" s="12"/>
      <c r="R1427" s="12"/>
    </row>
    <row r="1428" spans="3:18" x14ac:dyDescent="0.3">
      <c r="C1428" s="12"/>
      <c r="D1428" s="12"/>
      <c r="E1428" s="94"/>
      <c r="F1428" s="94"/>
      <c r="G1428" s="21"/>
      <c r="H1428" s="21"/>
      <c r="I1428" s="21"/>
      <c r="J1428" s="21"/>
      <c r="K1428" s="21"/>
      <c r="L1428" s="21"/>
      <c r="M1428" s="94"/>
      <c r="N1428" s="94"/>
      <c r="O1428" s="94"/>
      <c r="P1428" s="94"/>
      <c r="Q1428" s="12"/>
      <c r="R1428" s="12"/>
    </row>
    <row r="1429" spans="3:18" x14ac:dyDescent="0.3">
      <c r="C1429" s="12"/>
      <c r="D1429" s="12"/>
      <c r="E1429" s="94"/>
      <c r="F1429" s="94"/>
      <c r="G1429" s="21"/>
      <c r="H1429" s="21"/>
      <c r="I1429" s="21"/>
      <c r="J1429" s="21"/>
      <c r="K1429" s="21"/>
      <c r="L1429" s="21"/>
      <c r="M1429" s="94"/>
      <c r="N1429" s="94"/>
      <c r="O1429" s="94"/>
      <c r="P1429" s="94"/>
      <c r="Q1429" s="12"/>
      <c r="R1429" s="12"/>
    </row>
    <row r="1430" spans="3:18" x14ac:dyDescent="0.3">
      <c r="C1430" s="12"/>
      <c r="D1430" s="12"/>
      <c r="E1430" s="94"/>
      <c r="F1430" s="94"/>
      <c r="G1430" s="21"/>
      <c r="H1430" s="21"/>
      <c r="I1430" s="21"/>
      <c r="J1430" s="21"/>
      <c r="K1430" s="21"/>
      <c r="L1430" s="21"/>
      <c r="M1430" s="94"/>
      <c r="N1430" s="94"/>
      <c r="O1430" s="94"/>
      <c r="P1430" s="94"/>
      <c r="Q1430" s="12"/>
      <c r="R1430" s="12"/>
    </row>
    <row r="1431" spans="3:18" x14ac:dyDescent="0.3">
      <c r="C1431" s="12"/>
      <c r="D1431" s="12"/>
      <c r="E1431" s="94"/>
      <c r="F1431" s="94"/>
      <c r="G1431" s="21"/>
      <c r="H1431" s="21"/>
      <c r="I1431" s="21"/>
      <c r="J1431" s="21"/>
      <c r="K1431" s="21"/>
      <c r="L1431" s="21"/>
      <c r="M1431" s="94"/>
      <c r="N1431" s="94"/>
      <c r="O1431" s="94"/>
      <c r="P1431" s="94"/>
      <c r="Q1431" s="12"/>
      <c r="R1431" s="12"/>
    </row>
    <row r="1432" spans="3:18" x14ac:dyDescent="0.3">
      <c r="C1432" s="12"/>
      <c r="D1432" s="12"/>
      <c r="E1432" s="94"/>
      <c r="F1432" s="94"/>
      <c r="G1432" s="21"/>
      <c r="H1432" s="21"/>
      <c r="I1432" s="21"/>
      <c r="J1432" s="21"/>
      <c r="K1432" s="21"/>
      <c r="L1432" s="21"/>
      <c r="M1432" s="94"/>
      <c r="N1432" s="94"/>
      <c r="O1432" s="94"/>
      <c r="P1432" s="94"/>
      <c r="Q1432" s="12"/>
      <c r="R1432" s="12"/>
    </row>
    <row r="1433" spans="3:18" x14ac:dyDescent="0.3">
      <c r="C1433" s="12"/>
      <c r="D1433" s="12"/>
      <c r="E1433" s="94"/>
      <c r="F1433" s="94"/>
      <c r="G1433" s="21"/>
      <c r="H1433" s="21"/>
      <c r="I1433" s="21"/>
      <c r="J1433" s="21"/>
      <c r="K1433" s="21"/>
      <c r="L1433" s="21"/>
      <c r="M1433" s="94"/>
      <c r="N1433" s="94"/>
      <c r="O1433" s="94"/>
      <c r="P1433" s="94"/>
      <c r="Q1433" s="12"/>
      <c r="R1433" s="12"/>
    </row>
    <row r="1434" spans="3:18" x14ac:dyDescent="0.3">
      <c r="C1434" s="12"/>
      <c r="D1434" s="12"/>
      <c r="E1434" s="94"/>
      <c r="F1434" s="94"/>
      <c r="G1434" s="21"/>
      <c r="H1434" s="21"/>
      <c r="I1434" s="21"/>
      <c r="J1434" s="21"/>
      <c r="K1434" s="21"/>
      <c r="L1434" s="21"/>
      <c r="M1434" s="94"/>
      <c r="N1434" s="94"/>
      <c r="O1434" s="94"/>
      <c r="P1434" s="94"/>
      <c r="Q1434" s="12"/>
      <c r="R1434" s="12"/>
    </row>
    <row r="1435" spans="3:18" x14ac:dyDescent="0.3">
      <c r="C1435" s="12"/>
      <c r="D1435" s="12"/>
      <c r="E1435" s="94"/>
      <c r="F1435" s="94"/>
      <c r="G1435" s="21"/>
      <c r="H1435" s="21"/>
      <c r="I1435" s="21"/>
      <c r="J1435" s="21"/>
      <c r="K1435" s="21"/>
      <c r="L1435" s="21"/>
      <c r="M1435" s="94"/>
      <c r="N1435" s="94"/>
      <c r="O1435" s="94"/>
      <c r="P1435" s="94"/>
      <c r="Q1435" s="12"/>
      <c r="R1435" s="12"/>
    </row>
    <row r="1436" spans="3:18" x14ac:dyDescent="0.3">
      <c r="C1436" s="12"/>
      <c r="D1436" s="12"/>
      <c r="E1436" s="94"/>
      <c r="F1436" s="94"/>
      <c r="G1436" s="21"/>
      <c r="H1436" s="21"/>
      <c r="I1436" s="21"/>
      <c r="J1436" s="21"/>
      <c r="K1436" s="21"/>
      <c r="L1436" s="21"/>
      <c r="M1436" s="94"/>
      <c r="N1436" s="94"/>
      <c r="O1436" s="94"/>
      <c r="P1436" s="94"/>
      <c r="Q1436" s="12"/>
      <c r="R1436" s="12"/>
    </row>
    <row r="1437" spans="3:18" x14ac:dyDescent="0.3">
      <c r="C1437" s="12"/>
      <c r="D1437" s="12"/>
      <c r="E1437" s="94"/>
      <c r="F1437" s="94"/>
      <c r="G1437" s="21"/>
      <c r="H1437" s="21"/>
      <c r="I1437" s="21"/>
      <c r="J1437" s="21"/>
      <c r="K1437" s="21"/>
      <c r="L1437" s="21"/>
      <c r="M1437" s="94"/>
      <c r="N1437" s="94"/>
      <c r="O1437" s="94"/>
      <c r="P1437" s="94"/>
      <c r="Q1437" s="12"/>
      <c r="R1437" s="12"/>
    </row>
    <row r="1438" spans="3:18" x14ac:dyDescent="0.3">
      <c r="C1438" s="12"/>
      <c r="D1438" s="12"/>
      <c r="E1438" s="94"/>
      <c r="F1438" s="94"/>
      <c r="G1438" s="21"/>
      <c r="H1438" s="21"/>
      <c r="I1438" s="21"/>
      <c r="J1438" s="21"/>
      <c r="K1438" s="21"/>
      <c r="L1438" s="21"/>
      <c r="M1438" s="94"/>
      <c r="N1438" s="94"/>
      <c r="O1438" s="94"/>
      <c r="P1438" s="94"/>
      <c r="Q1438" s="12"/>
      <c r="R1438" s="12"/>
    </row>
    <row r="1439" spans="3:18" x14ac:dyDescent="0.3">
      <c r="C1439" s="12"/>
      <c r="D1439" s="12"/>
      <c r="E1439" s="94"/>
      <c r="F1439" s="94"/>
      <c r="G1439" s="21"/>
      <c r="H1439" s="21"/>
      <c r="I1439" s="21"/>
      <c r="J1439" s="21"/>
      <c r="K1439" s="21"/>
      <c r="L1439" s="21"/>
      <c r="M1439" s="94"/>
      <c r="N1439" s="94"/>
      <c r="O1439" s="94"/>
      <c r="P1439" s="94"/>
      <c r="Q1439" s="12"/>
      <c r="R1439" s="12"/>
    </row>
    <row r="1440" spans="3:18" x14ac:dyDescent="0.3">
      <c r="C1440" s="12"/>
      <c r="D1440" s="12"/>
      <c r="E1440" s="94"/>
      <c r="F1440" s="94"/>
      <c r="G1440" s="21"/>
      <c r="H1440" s="21"/>
      <c r="I1440" s="21"/>
      <c r="J1440" s="21"/>
      <c r="K1440" s="21"/>
      <c r="L1440" s="21"/>
      <c r="M1440" s="94"/>
      <c r="N1440" s="94"/>
      <c r="O1440" s="94"/>
      <c r="P1440" s="94"/>
      <c r="Q1440" s="12"/>
      <c r="R1440" s="12"/>
    </row>
    <row r="1441" spans="3:18" x14ac:dyDescent="0.3">
      <c r="C1441" s="12"/>
      <c r="D1441" s="12"/>
      <c r="E1441" s="94"/>
      <c r="F1441" s="94"/>
      <c r="G1441" s="21"/>
      <c r="H1441" s="21"/>
      <c r="I1441" s="21"/>
      <c r="J1441" s="21"/>
      <c r="K1441" s="21"/>
      <c r="L1441" s="21"/>
      <c r="M1441" s="94"/>
      <c r="N1441" s="94"/>
      <c r="O1441" s="94"/>
      <c r="P1441" s="94"/>
      <c r="Q1441" s="12"/>
      <c r="R1441" s="12"/>
    </row>
    <row r="1442" spans="3:18" x14ac:dyDescent="0.3">
      <c r="C1442" s="12"/>
      <c r="D1442" s="12"/>
      <c r="E1442" s="94"/>
      <c r="F1442" s="94"/>
      <c r="G1442" s="21"/>
      <c r="H1442" s="21"/>
      <c r="I1442" s="21"/>
      <c r="J1442" s="21"/>
      <c r="K1442" s="21"/>
      <c r="L1442" s="21"/>
      <c r="M1442" s="94"/>
      <c r="N1442" s="94"/>
      <c r="O1442" s="94"/>
      <c r="P1442" s="94"/>
      <c r="Q1442" s="12"/>
      <c r="R1442" s="12"/>
    </row>
    <row r="1443" spans="3:18" x14ac:dyDescent="0.3">
      <c r="C1443" s="12"/>
      <c r="D1443" s="12"/>
      <c r="E1443" s="94"/>
      <c r="F1443" s="94"/>
      <c r="G1443" s="21"/>
      <c r="H1443" s="21"/>
      <c r="I1443" s="21"/>
      <c r="J1443" s="21"/>
      <c r="K1443" s="21"/>
      <c r="L1443" s="21"/>
      <c r="M1443" s="94"/>
      <c r="N1443" s="94"/>
      <c r="O1443" s="94"/>
      <c r="P1443" s="94"/>
      <c r="Q1443" s="12"/>
      <c r="R1443" s="12"/>
    </row>
    <row r="1444" spans="3:18" x14ac:dyDescent="0.3">
      <c r="C1444" s="12"/>
      <c r="D1444" s="12"/>
      <c r="E1444" s="94"/>
      <c r="F1444" s="94"/>
      <c r="G1444" s="21"/>
      <c r="H1444" s="21"/>
      <c r="I1444" s="21"/>
      <c r="J1444" s="21"/>
      <c r="K1444" s="21"/>
      <c r="L1444" s="21"/>
      <c r="M1444" s="94"/>
      <c r="N1444" s="94"/>
      <c r="O1444" s="94"/>
      <c r="P1444" s="94"/>
      <c r="Q1444" s="12"/>
      <c r="R1444" s="12"/>
    </row>
    <row r="1445" spans="3:18" x14ac:dyDescent="0.3">
      <c r="C1445" s="12"/>
      <c r="D1445" s="12"/>
      <c r="E1445" s="94"/>
      <c r="F1445" s="94"/>
      <c r="G1445" s="21"/>
      <c r="H1445" s="21"/>
      <c r="I1445" s="21"/>
      <c r="J1445" s="21"/>
      <c r="K1445" s="21"/>
      <c r="L1445" s="21"/>
      <c r="M1445" s="94"/>
      <c r="N1445" s="94"/>
      <c r="O1445" s="94"/>
      <c r="P1445" s="94"/>
      <c r="Q1445" s="12"/>
      <c r="R1445" s="12"/>
    </row>
    <row r="1446" spans="3:18" x14ac:dyDescent="0.3">
      <c r="C1446" s="12"/>
      <c r="D1446" s="12"/>
      <c r="E1446" s="94"/>
      <c r="F1446" s="94"/>
      <c r="G1446" s="21"/>
      <c r="H1446" s="21"/>
      <c r="I1446" s="21"/>
      <c r="J1446" s="21"/>
      <c r="K1446" s="21"/>
      <c r="L1446" s="21"/>
      <c r="M1446" s="94"/>
      <c r="N1446" s="94"/>
      <c r="O1446" s="94"/>
      <c r="P1446" s="94"/>
      <c r="Q1446" s="12"/>
      <c r="R1446" s="12"/>
    </row>
    <row r="1447" spans="3:18" x14ac:dyDescent="0.3">
      <c r="C1447" s="12"/>
      <c r="D1447" s="12"/>
      <c r="E1447" s="94"/>
      <c r="F1447" s="94"/>
      <c r="G1447" s="21"/>
      <c r="H1447" s="21"/>
      <c r="I1447" s="21"/>
      <c r="J1447" s="21"/>
      <c r="K1447" s="21"/>
      <c r="L1447" s="21"/>
      <c r="M1447" s="94"/>
      <c r="N1447" s="94"/>
      <c r="O1447" s="94"/>
      <c r="P1447" s="94"/>
      <c r="Q1447" s="12"/>
      <c r="R1447" s="12"/>
    </row>
    <row r="1448" spans="3:18" x14ac:dyDescent="0.3">
      <c r="C1448" s="12"/>
      <c r="D1448" s="12"/>
      <c r="E1448" s="94"/>
      <c r="F1448" s="94"/>
      <c r="G1448" s="21"/>
      <c r="H1448" s="21"/>
      <c r="I1448" s="21"/>
      <c r="J1448" s="21"/>
      <c r="K1448" s="21"/>
      <c r="L1448" s="21"/>
      <c r="M1448" s="94"/>
      <c r="N1448" s="94"/>
      <c r="O1448" s="94"/>
      <c r="P1448" s="94"/>
      <c r="Q1448" s="12"/>
      <c r="R1448" s="12"/>
    </row>
    <row r="1449" spans="3:18" x14ac:dyDescent="0.3">
      <c r="C1449" s="12"/>
      <c r="D1449" s="12"/>
      <c r="E1449" s="94"/>
      <c r="F1449" s="94"/>
      <c r="G1449" s="21"/>
      <c r="H1449" s="21"/>
      <c r="I1449" s="21"/>
      <c r="J1449" s="21"/>
      <c r="K1449" s="21"/>
      <c r="L1449" s="21"/>
      <c r="M1449" s="94"/>
      <c r="N1449" s="94"/>
      <c r="O1449" s="94"/>
      <c r="P1449" s="94"/>
      <c r="Q1449" s="12"/>
      <c r="R1449" s="12"/>
    </row>
    <row r="1450" spans="3:18" x14ac:dyDescent="0.3">
      <c r="C1450" s="12"/>
      <c r="D1450" s="12"/>
      <c r="E1450" s="94"/>
      <c r="F1450" s="94"/>
      <c r="G1450" s="21"/>
      <c r="H1450" s="21"/>
      <c r="I1450" s="21"/>
      <c r="J1450" s="21"/>
      <c r="K1450" s="21"/>
      <c r="L1450" s="21"/>
      <c r="M1450" s="94"/>
      <c r="N1450" s="94"/>
      <c r="O1450" s="94"/>
      <c r="P1450" s="94"/>
      <c r="Q1450" s="12"/>
      <c r="R1450" s="12"/>
    </row>
    <row r="1451" spans="3:18" x14ac:dyDescent="0.3">
      <c r="C1451" s="12"/>
      <c r="D1451" s="12"/>
      <c r="E1451" s="94"/>
      <c r="F1451" s="94"/>
      <c r="G1451" s="21"/>
      <c r="H1451" s="21"/>
      <c r="I1451" s="21"/>
      <c r="J1451" s="21"/>
      <c r="K1451" s="21"/>
      <c r="L1451" s="21"/>
      <c r="M1451" s="94"/>
      <c r="N1451" s="94"/>
      <c r="O1451" s="94"/>
      <c r="P1451" s="94"/>
      <c r="Q1451" s="12"/>
      <c r="R1451" s="12"/>
    </row>
    <row r="1452" spans="3:18" x14ac:dyDescent="0.3">
      <c r="C1452" s="12"/>
      <c r="D1452" s="12"/>
      <c r="E1452" s="94"/>
      <c r="F1452" s="94"/>
      <c r="G1452" s="21"/>
      <c r="H1452" s="21"/>
      <c r="I1452" s="21"/>
      <c r="J1452" s="21"/>
      <c r="K1452" s="21"/>
      <c r="L1452" s="21"/>
      <c r="M1452" s="94"/>
      <c r="N1452" s="94"/>
      <c r="O1452" s="94"/>
      <c r="P1452" s="94"/>
      <c r="Q1452" s="12"/>
      <c r="R1452" s="12"/>
    </row>
    <row r="1453" spans="3:18" x14ac:dyDescent="0.3">
      <c r="C1453" s="12"/>
      <c r="D1453" s="12"/>
      <c r="E1453" s="94"/>
      <c r="F1453" s="94"/>
      <c r="G1453" s="21"/>
      <c r="H1453" s="21"/>
      <c r="I1453" s="21"/>
      <c r="J1453" s="21"/>
      <c r="K1453" s="21"/>
      <c r="L1453" s="21"/>
      <c r="M1453" s="94"/>
      <c r="N1453" s="94"/>
      <c r="O1453" s="94"/>
      <c r="P1453" s="94"/>
      <c r="Q1453" s="12"/>
      <c r="R1453" s="12"/>
    </row>
    <row r="1454" spans="3:18" x14ac:dyDescent="0.3">
      <c r="C1454" s="12"/>
      <c r="D1454" s="12"/>
      <c r="E1454" s="94"/>
      <c r="F1454" s="94"/>
      <c r="G1454" s="21"/>
      <c r="H1454" s="21"/>
      <c r="I1454" s="21"/>
      <c r="J1454" s="21"/>
      <c r="K1454" s="21"/>
      <c r="L1454" s="21"/>
      <c r="M1454" s="94"/>
      <c r="N1454" s="94"/>
      <c r="O1454" s="94"/>
      <c r="P1454" s="94"/>
      <c r="Q1454" s="12"/>
      <c r="R1454" s="12"/>
    </row>
    <row r="1455" spans="3:18" x14ac:dyDescent="0.3">
      <c r="C1455" s="12"/>
      <c r="D1455" s="12"/>
      <c r="E1455" s="94"/>
      <c r="F1455" s="94"/>
      <c r="G1455" s="21"/>
      <c r="H1455" s="21"/>
      <c r="I1455" s="21"/>
      <c r="J1455" s="21"/>
      <c r="K1455" s="21"/>
      <c r="L1455" s="21"/>
      <c r="M1455" s="94"/>
      <c r="N1455" s="94"/>
      <c r="O1455" s="94"/>
      <c r="P1455" s="94"/>
      <c r="Q1455" s="12"/>
      <c r="R1455" s="12"/>
    </row>
    <row r="1456" spans="3:18" x14ac:dyDescent="0.3">
      <c r="C1456" s="12"/>
      <c r="D1456" s="12"/>
      <c r="E1456" s="94"/>
      <c r="F1456" s="94"/>
      <c r="G1456" s="21"/>
      <c r="H1456" s="21"/>
      <c r="I1456" s="21"/>
      <c r="J1456" s="21"/>
      <c r="K1456" s="21"/>
      <c r="L1456" s="21"/>
      <c r="M1456" s="94"/>
      <c r="N1456" s="94"/>
      <c r="O1456" s="94"/>
      <c r="P1456" s="94"/>
      <c r="Q1456" s="12"/>
      <c r="R1456" s="12"/>
    </row>
    <row r="1457" spans="3:18" x14ac:dyDescent="0.3">
      <c r="C1457" s="12"/>
      <c r="D1457" s="12"/>
      <c r="E1457" s="94"/>
      <c r="F1457" s="94"/>
      <c r="G1457" s="21"/>
      <c r="H1457" s="21"/>
      <c r="I1457" s="21"/>
      <c r="J1457" s="21"/>
      <c r="K1457" s="21"/>
      <c r="L1457" s="21"/>
      <c r="M1457" s="94"/>
      <c r="N1457" s="94"/>
      <c r="O1457" s="94"/>
      <c r="P1457" s="94"/>
      <c r="Q1457" s="12"/>
      <c r="R1457" s="12"/>
    </row>
    <row r="1458" spans="3:18" x14ac:dyDescent="0.3">
      <c r="C1458" s="12"/>
      <c r="D1458" s="12"/>
      <c r="E1458" s="94"/>
      <c r="F1458" s="94"/>
      <c r="G1458" s="21"/>
      <c r="H1458" s="21"/>
      <c r="I1458" s="21"/>
      <c r="J1458" s="21"/>
      <c r="K1458" s="21"/>
      <c r="L1458" s="21"/>
      <c r="M1458" s="94"/>
      <c r="N1458" s="94"/>
      <c r="O1458" s="94"/>
      <c r="P1458" s="94"/>
      <c r="Q1458" s="12"/>
      <c r="R1458" s="12"/>
    </row>
    <row r="1459" spans="3:18" x14ac:dyDescent="0.3">
      <c r="C1459" s="12"/>
      <c r="D1459" s="12"/>
      <c r="E1459" s="94"/>
      <c r="F1459" s="94"/>
      <c r="G1459" s="21"/>
      <c r="H1459" s="21"/>
      <c r="I1459" s="21"/>
      <c r="J1459" s="21"/>
      <c r="K1459" s="21"/>
      <c r="L1459" s="21"/>
      <c r="M1459" s="94"/>
      <c r="N1459" s="94"/>
      <c r="O1459" s="94"/>
      <c r="P1459" s="94"/>
      <c r="Q1459" s="12"/>
      <c r="R1459" s="12"/>
    </row>
    <row r="1460" spans="3:18" x14ac:dyDescent="0.3">
      <c r="C1460" s="12"/>
      <c r="D1460" s="12"/>
      <c r="E1460" s="94"/>
      <c r="F1460" s="94"/>
      <c r="G1460" s="21"/>
      <c r="H1460" s="21"/>
      <c r="I1460" s="21"/>
      <c r="J1460" s="21"/>
      <c r="K1460" s="21"/>
      <c r="L1460" s="21"/>
      <c r="M1460" s="94"/>
      <c r="N1460" s="94"/>
      <c r="O1460" s="94"/>
      <c r="P1460" s="94"/>
      <c r="Q1460" s="12"/>
      <c r="R1460" s="12"/>
    </row>
    <row r="1461" spans="3:18" x14ac:dyDescent="0.3">
      <c r="C1461" s="12"/>
      <c r="D1461" s="12"/>
      <c r="E1461" s="94"/>
      <c r="F1461" s="94"/>
      <c r="G1461" s="21"/>
      <c r="H1461" s="21"/>
      <c r="I1461" s="21"/>
      <c r="J1461" s="21"/>
      <c r="K1461" s="21"/>
      <c r="L1461" s="21"/>
      <c r="M1461" s="94"/>
      <c r="N1461" s="94"/>
      <c r="O1461" s="94"/>
      <c r="P1461" s="94"/>
      <c r="Q1461" s="12"/>
      <c r="R1461" s="12"/>
    </row>
    <row r="1462" spans="3:18" x14ac:dyDescent="0.3">
      <c r="C1462" s="12"/>
      <c r="D1462" s="12"/>
      <c r="E1462" s="94"/>
      <c r="F1462" s="94"/>
      <c r="G1462" s="21"/>
      <c r="H1462" s="21"/>
      <c r="I1462" s="21"/>
      <c r="J1462" s="21"/>
      <c r="K1462" s="21"/>
      <c r="L1462" s="21"/>
      <c r="M1462" s="94"/>
      <c r="N1462" s="94"/>
      <c r="O1462" s="94"/>
      <c r="P1462" s="94"/>
      <c r="Q1462" s="12"/>
      <c r="R1462" s="12"/>
    </row>
    <row r="1463" spans="3:18" x14ac:dyDescent="0.3">
      <c r="C1463" s="12"/>
      <c r="D1463" s="12"/>
      <c r="E1463" s="94"/>
      <c r="F1463" s="94"/>
      <c r="G1463" s="21"/>
      <c r="H1463" s="21"/>
      <c r="I1463" s="21"/>
      <c r="J1463" s="21"/>
      <c r="K1463" s="21"/>
      <c r="L1463" s="21"/>
      <c r="M1463" s="94"/>
      <c r="N1463" s="94"/>
      <c r="O1463" s="94"/>
      <c r="P1463" s="94"/>
      <c r="Q1463" s="12"/>
      <c r="R1463" s="12"/>
    </row>
    <row r="1464" spans="3:18" x14ac:dyDescent="0.3">
      <c r="C1464" s="12"/>
      <c r="D1464" s="12"/>
      <c r="E1464" s="94"/>
      <c r="F1464" s="94"/>
      <c r="G1464" s="21"/>
      <c r="H1464" s="21"/>
      <c r="I1464" s="21"/>
      <c r="J1464" s="21"/>
      <c r="K1464" s="21"/>
      <c r="L1464" s="21"/>
      <c r="M1464" s="94"/>
      <c r="N1464" s="94"/>
      <c r="O1464" s="94"/>
      <c r="P1464" s="94"/>
      <c r="Q1464" s="12"/>
      <c r="R1464" s="12"/>
    </row>
    <row r="1465" spans="3:18" x14ac:dyDescent="0.3">
      <c r="C1465" s="12"/>
      <c r="D1465" s="12"/>
      <c r="E1465" s="94"/>
      <c r="F1465" s="94"/>
      <c r="G1465" s="21"/>
      <c r="H1465" s="21"/>
      <c r="I1465" s="21"/>
      <c r="J1465" s="21"/>
      <c r="K1465" s="21"/>
      <c r="L1465" s="21"/>
      <c r="M1465" s="94"/>
      <c r="N1465" s="94"/>
      <c r="O1465" s="94"/>
      <c r="P1465" s="94"/>
      <c r="Q1465" s="12"/>
      <c r="R1465" s="12"/>
    </row>
    <row r="1466" spans="3:18" x14ac:dyDescent="0.3">
      <c r="C1466" s="12"/>
      <c r="D1466" s="12"/>
      <c r="E1466" s="94"/>
      <c r="F1466" s="94"/>
      <c r="G1466" s="21"/>
      <c r="H1466" s="21"/>
      <c r="I1466" s="21"/>
      <c r="J1466" s="21"/>
      <c r="K1466" s="21"/>
      <c r="L1466" s="21"/>
      <c r="M1466" s="94"/>
      <c r="N1466" s="94"/>
      <c r="O1466" s="94"/>
      <c r="P1466" s="94"/>
      <c r="Q1466" s="12"/>
      <c r="R1466" s="12"/>
    </row>
    <row r="1467" spans="3:18" x14ac:dyDescent="0.3">
      <c r="C1467" s="12"/>
      <c r="D1467" s="12"/>
      <c r="E1467" s="94"/>
      <c r="F1467" s="94"/>
      <c r="G1467" s="21"/>
      <c r="H1467" s="21"/>
      <c r="I1467" s="21"/>
      <c r="J1467" s="21"/>
      <c r="K1467" s="21"/>
      <c r="L1467" s="21"/>
      <c r="M1467" s="94"/>
      <c r="N1467" s="94"/>
      <c r="O1467" s="94"/>
      <c r="P1467" s="94"/>
      <c r="Q1467" s="12"/>
      <c r="R1467" s="12"/>
    </row>
    <row r="1468" spans="3:18" x14ac:dyDescent="0.3">
      <c r="C1468" s="12"/>
      <c r="D1468" s="12"/>
      <c r="E1468" s="94"/>
      <c r="F1468" s="94"/>
      <c r="G1468" s="21"/>
      <c r="H1468" s="21"/>
      <c r="I1468" s="21"/>
      <c r="J1468" s="21"/>
      <c r="K1468" s="21"/>
      <c r="L1468" s="21"/>
      <c r="M1468" s="94"/>
      <c r="N1468" s="94"/>
      <c r="O1468" s="94"/>
      <c r="P1468" s="94"/>
      <c r="Q1468" s="12"/>
      <c r="R1468" s="12"/>
    </row>
    <row r="1469" spans="3:18" x14ac:dyDescent="0.3">
      <c r="C1469" s="12"/>
      <c r="D1469" s="12"/>
      <c r="E1469" s="94"/>
      <c r="F1469" s="94"/>
      <c r="G1469" s="21"/>
      <c r="H1469" s="21"/>
      <c r="I1469" s="21"/>
      <c r="J1469" s="21"/>
      <c r="K1469" s="21"/>
      <c r="L1469" s="21"/>
      <c r="M1469" s="94"/>
      <c r="N1469" s="94"/>
      <c r="O1469" s="94"/>
      <c r="P1469" s="94"/>
      <c r="Q1469" s="12"/>
      <c r="R1469" s="12"/>
    </row>
    <row r="1470" spans="3:18" x14ac:dyDescent="0.3">
      <c r="C1470" s="12"/>
      <c r="D1470" s="12"/>
      <c r="E1470" s="94"/>
      <c r="F1470" s="94"/>
      <c r="G1470" s="21"/>
      <c r="H1470" s="21"/>
      <c r="I1470" s="21"/>
      <c r="J1470" s="21"/>
      <c r="K1470" s="21"/>
      <c r="L1470" s="21"/>
      <c r="M1470" s="94"/>
      <c r="N1470" s="94"/>
      <c r="O1470" s="94"/>
      <c r="P1470" s="94"/>
      <c r="Q1470" s="12"/>
      <c r="R1470" s="12"/>
    </row>
    <row r="1471" spans="3:18" x14ac:dyDescent="0.3">
      <c r="C1471" s="12"/>
      <c r="D1471" s="12"/>
      <c r="E1471" s="94"/>
      <c r="F1471" s="94"/>
      <c r="G1471" s="21"/>
      <c r="H1471" s="21"/>
      <c r="I1471" s="21"/>
      <c r="J1471" s="21"/>
      <c r="K1471" s="21"/>
      <c r="L1471" s="21"/>
      <c r="M1471" s="94"/>
      <c r="N1471" s="94"/>
      <c r="O1471" s="94"/>
      <c r="P1471" s="94"/>
      <c r="Q1471" s="12"/>
      <c r="R1471" s="12"/>
    </row>
    <row r="1472" spans="3:18" x14ac:dyDescent="0.3">
      <c r="C1472" s="12"/>
      <c r="D1472" s="12"/>
      <c r="E1472" s="94"/>
      <c r="F1472" s="94"/>
      <c r="G1472" s="21"/>
      <c r="H1472" s="21"/>
      <c r="I1472" s="21"/>
      <c r="J1472" s="21"/>
      <c r="K1472" s="21"/>
      <c r="L1472" s="21"/>
      <c r="M1472" s="94"/>
      <c r="N1472" s="94"/>
      <c r="O1472" s="94"/>
      <c r="P1472" s="94"/>
      <c r="Q1472" s="12"/>
      <c r="R1472" s="12"/>
    </row>
    <row r="1473" spans="3:18" x14ac:dyDescent="0.3">
      <c r="C1473" s="12"/>
      <c r="D1473" s="12"/>
      <c r="E1473" s="94"/>
      <c r="F1473" s="94"/>
      <c r="G1473" s="21"/>
      <c r="H1473" s="21"/>
      <c r="I1473" s="21"/>
      <c r="J1473" s="21"/>
      <c r="K1473" s="21"/>
      <c r="L1473" s="21"/>
      <c r="M1473" s="94"/>
      <c r="N1473" s="94"/>
      <c r="O1473" s="94"/>
      <c r="P1473" s="94"/>
      <c r="Q1473" s="12"/>
      <c r="R1473" s="12"/>
    </row>
    <row r="1474" spans="3:18" x14ac:dyDescent="0.3">
      <c r="C1474" s="12"/>
      <c r="D1474" s="12"/>
      <c r="E1474" s="12"/>
      <c r="F1474" s="12"/>
      <c r="G1474" s="21"/>
      <c r="H1474" s="21"/>
      <c r="I1474" s="21"/>
      <c r="J1474" s="21"/>
      <c r="K1474" s="21"/>
      <c r="L1474" s="21"/>
      <c r="M1474" s="12"/>
      <c r="N1474" s="12"/>
      <c r="O1474" s="12"/>
      <c r="P1474" s="12"/>
      <c r="Q1474" s="12"/>
      <c r="R1474" s="12"/>
    </row>
    <row r="1475" spans="3:18" x14ac:dyDescent="0.3">
      <c r="C1475" s="12"/>
      <c r="D1475" s="12"/>
      <c r="E1475" s="12"/>
      <c r="F1475" s="12"/>
      <c r="G1475" s="21"/>
      <c r="H1475" s="21"/>
      <c r="I1475" s="21"/>
      <c r="J1475" s="21"/>
      <c r="K1475" s="21"/>
      <c r="L1475" s="21"/>
      <c r="M1475" s="12"/>
      <c r="N1475" s="12"/>
      <c r="O1475" s="12"/>
      <c r="P1475" s="12"/>
      <c r="Q1475" s="12"/>
      <c r="R1475" s="12"/>
    </row>
    <row r="1476" spans="3:18" x14ac:dyDescent="0.3">
      <c r="C1476" s="12"/>
      <c r="D1476" s="12"/>
      <c r="E1476" s="12"/>
      <c r="F1476" s="12"/>
      <c r="G1476" s="21"/>
      <c r="H1476" s="21"/>
      <c r="I1476" s="21"/>
      <c r="J1476" s="21"/>
      <c r="K1476" s="21"/>
      <c r="L1476" s="21"/>
      <c r="M1476" s="12"/>
      <c r="N1476" s="12"/>
      <c r="O1476" s="12"/>
      <c r="P1476" s="12"/>
      <c r="Q1476" s="12"/>
      <c r="R1476" s="12"/>
    </row>
    <row r="1477" spans="3:18" x14ac:dyDescent="0.3">
      <c r="C1477" s="12"/>
      <c r="D1477" s="12"/>
      <c r="E1477" s="12"/>
      <c r="F1477" s="12"/>
      <c r="G1477" s="21"/>
      <c r="H1477" s="21"/>
      <c r="I1477" s="21"/>
      <c r="J1477" s="21"/>
      <c r="K1477" s="21"/>
      <c r="L1477" s="21"/>
      <c r="M1477" s="12"/>
      <c r="N1477" s="12"/>
      <c r="O1477" s="12"/>
      <c r="P1477" s="12"/>
      <c r="Q1477" s="12"/>
      <c r="R1477" s="12"/>
    </row>
    <row r="1478" spans="3:18" x14ac:dyDescent="0.3">
      <c r="C1478" s="12"/>
      <c r="D1478" s="12"/>
      <c r="E1478" s="12"/>
      <c r="F1478" s="12"/>
      <c r="G1478" s="21"/>
      <c r="H1478" s="21"/>
      <c r="I1478" s="21"/>
      <c r="J1478" s="21"/>
      <c r="K1478" s="21"/>
      <c r="L1478" s="21"/>
      <c r="M1478" s="12"/>
      <c r="N1478" s="12"/>
      <c r="O1478" s="12"/>
      <c r="P1478" s="12"/>
      <c r="Q1478" s="12"/>
      <c r="R1478" s="12"/>
    </row>
    <row r="1479" spans="3:18" x14ac:dyDescent="0.3">
      <c r="C1479" s="12"/>
      <c r="D1479" s="12"/>
      <c r="E1479" s="12"/>
      <c r="F1479" s="12"/>
      <c r="G1479" s="21"/>
      <c r="H1479" s="21"/>
      <c r="I1479" s="21"/>
      <c r="J1479" s="21"/>
      <c r="K1479" s="21"/>
      <c r="L1479" s="21"/>
      <c r="M1479" s="12"/>
      <c r="N1479" s="12"/>
      <c r="O1479" s="12"/>
      <c r="P1479" s="12"/>
      <c r="Q1479" s="12"/>
      <c r="R1479" s="12"/>
    </row>
    <row r="1480" spans="3:18" x14ac:dyDescent="0.3">
      <c r="C1480" s="12"/>
      <c r="D1480" s="12"/>
      <c r="E1480" s="12"/>
      <c r="F1480" s="12"/>
      <c r="G1480" s="21"/>
      <c r="H1480" s="21"/>
      <c r="I1480" s="21"/>
      <c r="J1480" s="21"/>
      <c r="K1480" s="21"/>
      <c r="L1480" s="21"/>
      <c r="M1480" s="12"/>
      <c r="N1480" s="12"/>
      <c r="O1480" s="12"/>
      <c r="P1480" s="12"/>
      <c r="Q1480" s="12"/>
      <c r="R1480" s="12"/>
    </row>
    <row r="1481" spans="3:18" x14ac:dyDescent="0.3">
      <c r="C1481" s="12"/>
      <c r="D1481" s="12"/>
      <c r="E1481" s="12"/>
      <c r="F1481" s="12"/>
      <c r="G1481" s="21"/>
      <c r="H1481" s="21"/>
      <c r="I1481" s="21"/>
      <c r="J1481" s="21"/>
      <c r="K1481" s="21"/>
      <c r="L1481" s="21"/>
      <c r="M1481" s="12"/>
      <c r="N1481" s="12"/>
      <c r="O1481" s="12"/>
      <c r="P1481" s="12"/>
      <c r="Q1481" s="12"/>
      <c r="R1481" s="12"/>
    </row>
    <row r="1482" spans="3:18" x14ac:dyDescent="0.3">
      <c r="C1482" s="12"/>
      <c r="D1482" s="12"/>
      <c r="E1482" s="12"/>
      <c r="F1482" s="12"/>
      <c r="G1482" s="21"/>
      <c r="H1482" s="21"/>
      <c r="I1482" s="21"/>
      <c r="J1482" s="21"/>
      <c r="K1482" s="21"/>
      <c r="L1482" s="21"/>
      <c r="M1482" s="12"/>
      <c r="N1482" s="12"/>
      <c r="O1482" s="12"/>
      <c r="P1482" s="12"/>
      <c r="Q1482" s="12"/>
      <c r="R1482" s="12"/>
    </row>
    <row r="1483" spans="3:18" x14ac:dyDescent="0.3">
      <c r="C1483" s="12"/>
      <c r="D1483" s="12"/>
      <c r="E1483" s="12"/>
      <c r="F1483" s="12"/>
      <c r="G1483" s="21"/>
      <c r="H1483" s="21"/>
      <c r="I1483" s="21"/>
      <c r="J1483" s="21"/>
      <c r="K1483" s="21"/>
      <c r="L1483" s="21"/>
      <c r="M1483" s="12"/>
      <c r="N1483" s="12"/>
      <c r="O1483" s="12"/>
      <c r="P1483" s="12"/>
      <c r="Q1483" s="12"/>
      <c r="R1483" s="12"/>
    </row>
    <row r="1484" spans="3:18" x14ac:dyDescent="0.3">
      <c r="C1484" s="12"/>
      <c r="D1484" s="12"/>
      <c r="E1484" s="12"/>
      <c r="F1484" s="12"/>
      <c r="G1484" s="21"/>
      <c r="H1484" s="21"/>
      <c r="I1484" s="21"/>
      <c r="J1484" s="21"/>
      <c r="K1484" s="21"/>
      <c r="L1484" s="21"/>
      <c r="M1484" s="12"/>
      <c r="N1484" s="12"/>
      <c r="O1484" s="12"/>
      <c r="P1484" s="12"/>
      <c r="Q1484" s="12"/>
      <c r="R1484" s="12"/>
    </row>
    <row r="1485" spans="3:18" x14ac:dyDescent="0.3">
      <c r="C1485" s="12"/>
      <c r="D1485" s="12"/>
      <c r="E1485" s="12"/>
      <c r="F1485" s="12"/>
      <c r="G1485" s="21"/>
      <c r="H1485" s="21"/>
      <c r="I1485" s="21"/>
      <c r="J1485" s="21"/>
      <c r="K1485" s="21"/>
      <c r="L1485" s="21"/>
      <c r="M1485" s="12"/>
      <c r="N1485" s="12"/>
      <c r="O1485" s="12"/>
      <c r="P1485" s="12"/>
      <c r="Q1485" s="12"/>
      <c r="R1485" s="12"/>
    </row>
    <row r="1486" spans="3:18" x14ac:dyDescent="0.3">
      <c r="C1486" s="12"/>
      <c r="D1486" s="12"/>
      <c r="E1486" s="12"/>
      <c r="F1486" s="12"/>
      <c r="G1486" s="21"/>
      <c r="H1486" s="21"/>
      <c r="I1486" s="21"/>
      <c r="J1486" s="21"/>
      <c r="K1486" s="21"/>
      <c r="L1486" s="21"/>
      <c r="M1486" s="12"/>
      <c r="N1486" s="12"/>
      <c r="O1486" s="12"/>
      <c r="P1486" s="12"/>
      <c r="Q1486" s="12"/>
      <c r="R1486" s="12"/>
    </row>
    <row r="1487" spans="3:18" x14ac:dyDescent="0.3">
      <c r="C1487" s="12"/>
      <c r="D1487" s="12"/>
      <c r="E1487" s="12"/>
      <c r="F1487" s="12"/>
      <c r="G1487" s="21"/>
      <c r="H1487" s="21"/>
      <c r="I1487" s="21"/>
      <c r="J1487" s="21"/>
      <c r="K1487" s="21"/>
      <c r="L1487" s="21"/>
      <c r="M1487" s="12"/>
      <c r="N1487" s="12"/>
      <c r="O1487" s="12"/>
      <c r="P1487" s="12"/>
      <c r="Q1487" s="12"/>
      <c r="R1487" s="12"/>
    </row>
    <row r="1488" spans="3:18" x14ac:dyDescent="0.3">
      <c r="C1488" s="12"/>
      <c r="D1488" s="12"/>
      <c r="E1488" s="12"/>
      <c r="F1488" s="12"/>
      <c r="G1488" s="21"/>
      <c r="H1488" s="21"/>
      <c r="I1488" s="21"/>
      <c r="J1488" s="21"/>
      <c r="K1488" s="21"/>
      <c r="L1488" s="21"/>
      <c r="M1488" s="12"/>
      <c r="N1488" s="12"/>
      <c r="O1488" s="12"/>
      <c r="P1488" s="12"/>
      <c r="Q1488" s="12"/>
      <c r="R1488" s="12"/>
    </row>
    <row r="1489" spans="3:18" x14ac:dyDescent="0.3">
      <c r="C1489" s="12"/>
      <c r="D1489" s="12"/>
      <c r="E1489" s="12"/>
      <c r="F1489" s="12"/>
      <c r="G1489" s="21"/>
      <c r="H1489" s="21"/>
      <c r="I1489" s="21"/>
      <c r="J1489" s="21"/>
      <c r="K1489" s="21"/>
      <c r="L1489" s="21"/>
      <c r="M1489" s="12"/>
      <c r="N1489" s="12"/>
      <c r="O1489" s="12"/>
      <c r="P1489" s="12"/>
      <c r="Q1489" s="12"/>
      <c r="R1489" s="12"/>
    </row>
    <row r="1490" spans="3:18" x14ac:dyDescent="0.3">
      <c r="C1490" s="12"/>
      <c r="D1490" s="12"/>
      <c r="E1490" s="12"/>
      <c r="F1490" s="12"/>
      <c r="G1490" s="21"/>
      <c r="H1490" s="21"/>
      <c r="I1490" s="21"/>
      <c r="J1490" s="21"/>
      <c r="K1490" s="21"/>
      <c r="L1490" s="21"/>
      <c r="M1490" s="12"/>
      <c r="N1490" s="12"/>
      <c r="O1490" s="12"/>
      <c r="P1490" s="12"/>
      <c r="Q1490" s="12"/>
      <c r="R1490" s="12"/>
    </row>
    <row r="1491" spans="3:18" x14ac:dyDescent="0.3">
      <c r="C1491" s="12"/>
      <c r="D1491" s="12"/>
      <c r="E1491" s="12"/>
      <c r="F1491" s="12"/>
      <c r="G1491" s="21"/>
      <c r="H1491" s="21"/>
      <c r="I1491" s="21"/>
      <c r="J1491" s="21"/>
      <c r="K1491" s="21"/>
      <c r="L1491" s="21"/>
      <c r="M1491" s="12"/>
      <c r="N1491" s="12"/>
      <c r="O1491" s="12"/>
      <c r="P1491" s="12"/>
      <c r="Q1491" s="12"/>
      <c r="R1491" s="12"/>
    </row>
    <row r="1492" spans="3:18" x14ac:dyDescent="0.3">
      <c r="C1492" s="12"/>
      <c r="D1492" s="12"/>
      <c r="E1492" s="12"/>
      <c r="F1492" s="12"/>
      <c r="G1492" s="21"/>
      <c r="H1492" s="21"/>
      <c r="I1492" s="21"/>
      <c r="J1492" s="21"/>
      <c r="K1492" s="21"/>
      <c r="L1492" s="21"/>
      <c r="M1492" s="12"/>
      <c r="N1492" s="12"/>
      <c r="O1492" s="12"/>
      <c r="P1492" s="12"/>
      <c r="Q1492" s="12"/>
      <c r="R1492" s="12"/>
    </row>
    <row r="1493" spans="3:18" x14ac:dyDescent="0.3">
      <c r="C1493" s="12"/>
      <c r="D1493" s="12"/>
      <c r="E1493" s="12"/>
      <c r="F1493" s="12"/>
      <c r="G1493" s="21"/>
      <c r="H1493" s="21"/>
      <c r="I1493" s="21"/>
      <c r="J1493" s="21"/>
      <c r="K1493" s="21"/>
      <c r="L1493" s="21"/>
      <c r="M1493" s="12"/>
      <c r="N1493" s="12"/>
      <c r="O1493" s="12"/>
      <c r="P1493" s="12"/>
      <c r="Q1493" s="12"/>
      <c r="R1493" s="12"/>
    </row>
    <row r="1494" spans="3:18" x14ac:dyDescent="0.3">
      <c r="C1494" s="12"/>
      <c r="D1494" s="12"/>
      <c r="E1494" s="12"/>
      <c r="F1494" s="12"/>
      <c r="G1494" s="21"/>
      <c r="H1494" s="21"/>
      <c r="I1494" s="21"/>
      <c r="J1494" s="21"/>
      <c r="K1494" s="21"/>
      <c r="L1494" s="21"/>
      <c r="M1494" s="12"/>
      <c r="N1494" s="12"/>
      <c r="O1494" s="12"/>
      <c r="P1494" s="12"/>
      <c r="Q1494" s="12"/>
      <c r="R1494" s="12"/>
    </row>
    <row r="1495" spans="3:18" x14ac:dyDescent="0.3">
      <c r="C1495" s="12"/>
      <c r="D1495" s="12"/>
      <c r="E1495" s="12"/>
      <c r="F1495" s="12"/>
      <c r="G1495" s="21"/>
      <c r="H1495" s="21"/>
      <c r="I1495" s="21"/>
      <c r="J1495" s="21"/>
      <c r="K1495" s="21"/>
      <c r="L1495" s="21"/>
      <c r="M1495" s="12"/>
      <c r="N1495" s="12"/>
      <c r="O1495" s="12"/>
      <c r="P1495" s="12"/>
      <c r="Q1495" s="12"/>
      <c r="R1495" s="12"/>
    </row>
    <row r="1496" spans="3:18" x14ac:dyDescent="0.3">
      <c r="C1496" s="12"/>
      <c r="D1496" s="12"/>
      <c r="E1496" s="12"/>
      <c r="F1496" s="12"/>
      <c r="G1496" s="21"/>
      <c r="H1496" s="21"/>
      <c r="I1496" s="21"/>
      <c r="J1496" s="21"/>
      <c r="K1496" s="21"/>
      <c r="L1496" s="21"/>
      <c r="M1496" s="12"/>
      <c r="N1496" s="12"/>
      <c r="O1496" s="12"/>
      <c r="P1496" s="12"/>
      <c r="Q1496" s="12"/>
      <c r="R1496" s="12"/>
    </row>
    <row r="1497" spans="3:18" x14ac:dyDescent="0.3">
      <c r="C1497" s="12"/>
      <c r="D1497" s="12"/>
      <c r="E1497" s="12"/>
      <c r="F1497" s="12"/>
      <c r="G1497" s="21"/>
      <c r="H1497" s="21"/>
      <c r="I1497" s="21"/>
      <c r="J1497" s="21"/>
      <c r="K1497" s="21"/>
      <c r="L1497" s="21"/>
      <c r="M1497" s="12"/>
      <c r="N1497" s="12"/>
      <c r="O1497" s="12"/>
      <c r="P1497" s="12"/>
      <c r="Q1497" s="12"/>
      <c r="R1497" s="12"/>
    </row>
    <row r="1498" spans="3:18" x14ac:dyDescent="0.3">
      <c r="C1498" s="12"/>
      <c r="D1498" s="12"/>
      <c r="E1498" s="12"/>
      <c r="F1498" s="12"/>
      <c r="G1498" s="21"/>
      <c r="H1498" s="21"/>
      <c r="I1498" s="21"/>
      <c r="J1498" s="21"/>
      <c r="K1498" s="21"/>
      <c r="L1498" s="21"/>
      <c r="M1498" s="12"/>
      <c r="N1498" s="12"/>
      <c r="O1498" s="12"/>
      <c r="P1498" s="12"/>
      <c r="Q1498" s="12"/>
      <c r="R1498" s="12"/>
    </row>
    <row r="1499" spans="3:18" x14ac:dyDescent="0.3">
      <c r="C1499" s="12"/>
      <c r="D1499" s="12"/>
      <c r="E1499" s="12"/>
      <c r="F1499" s="12"/>
      <c r="G1499" s="21"/>
      <c r="H1499" s="21"/>
      <c r="I1499" s="21"/>
      <c r="J1499" s="21"/>
      <c r="K1499" s="21"/>
      <c r="L1499" s="21"/>
      <c r="M1499" s="12"/>
      <c r="N1499" s="12"/>
      <c r="O1499" s="12"/>
      <c r="P1499" s="12"/>
      <c r="Q1499" s="12"/>
      <c r="R1499" s="12"/>
    </row>
    <row r="1500" spans="3:18" x14ac:dyDescent="0.3">
      <c r="C1500" s="12"/>
      <c r="D1500" s="12"/>
      <c r="E1500" s="12"/>
      <c r="F1500" s="12"/>
      <c r="G1500" s="21"/>
      <c r="H1500" s="21"/>
      <c r="I1500" s="21"/>
      <c r="J1500" s="21"/>
      <c r="K1500" s="21"/>
      <c r="L1500" s="21"/>
      <c r="M1500" s="12"/>
      <c r="N1500" s="12"/>
      <c r="O1500" s="12"/>
      <c r="P1500" s="12"/>
      <c r="Q1500" s="12"/>
      <c r="R1500" s="12"/>
    </row>
    <row r="1501" spans="3:18" x14ac:dyDescent="0.3">
      <c r="C1501" s="12"/>
      <c r="D1501" s="12"/>
      <c r="E1501" s="12"/>
      <c r="F1501" s="12"/>
      <c r="G1501" s="21"/>
      <c r="H1501" s="21"/>
      <c r="I1501" s="21"/>
      <c r="J1501" s="21"/>
      <c r="K1501" s="21"/>
      <c r="L1501" s="21"/>
      <c r="M1501" s="12"/>
      <c r="N1501" s="12"/>
      <c r="O1501" s="12"/>
      <c r="P1501" s="12"/>
      <c r="Q1501" s="12"/>
      <c r="R1501" s="12"/>
    </row>
    <row r="1502" spans="3:18" x14ac:dyDescent="0.3">
      <c r="C1502" s="12"/>
      <c r="D1502" s="12"/>
      <c r="E1502" s="12"/>
      <c r="F1502" s="12"/>
      <c r="G1502" s="21"/>
      <c r="H1502" s="21"/>
      <c r="I1502" s="21"/>
      <c r="J1502" s="21"/>
      <c r="K1502" s="21"/>
      <c r="L1502" s="21"/>
      <c r="M1502" s="12"/>
      <c r="N1502" s="12"/>
      <c r="O1502" s="12"/>
      <c r="P1502" s="12"/>
      <c r="Q1502" s="12"/>
      <c r="R1502" s="12"/>
    </row>
    <row r="1503" spans="3:18" x14ac:dyDescent="0.3">
      <c r="C1503" s="12"/>
      <c r="D1503" s="12"/>
      <c r="E1503" s="12"/>
      <c r="F1503" s="12"/>
      <c r="G1503" s="21"/>
      <c r="H1503" s="21"/>
      <c r="I1503" s="21"/>
      <c r="J1503" s="21"/>
      <c r="K1503" s="21"/>
      <c r="L1503" s="21"/>
      <c r="M1503" s="12"/>
      <c r="N1503" s="12"/>
      <c r="O1503" s="12"/>
      <c r="P1503" s="12"/>
      <c r="Q1503" s="12"/>
      <c r="R1503" s="12"/>
    </row>
    <row r="1504" spans="3:18" x14ac:dyDescent="0.3">
      <c r="C1504" s="12"/>
      <c r="D1504" s="12"/>
      <c r="E1504" s="12"/>
      <c r="F1504" s="12"/>
      <c r="G1504" s="21"/>
      <c r="H1504" s="21"/>
      <c r="I1504" s="21"/>
      <c r="J1504" s="21"/>
      <c r="K1504" s="21"/>
      <c r="L1504" s="21"/>
      <c r="M1504" s="12"/>
      <c r="N1504" s="12"/>
      <c r="O1504" s="12"/>
      <c r="P1504" s="12"/>
      <c r="Q1504" s="12"/>
      <c r="R1504" s="12"/>
    </row>
    <row r="1505" spans="3:18" x14ac:dyDescent="0.3">
      <c r="C1505" s="12"/>
      <c r="D1505" s="12"/>
      <c r="E1505" s="12"/>
      <c r="F1505" s="12"/>
      <c r="G1505" s="21"/>
      <c r="H1505" s="21"/>
      <c r="I1505" s="21"/>
      <c r="J1505" s="21"/>
      <c r="K1505" s="21"/>
      <c r="L1505" s="21"/>
      <c r="M1505" s="12"/>
      <c r="N1505" s="12"/>
      <c r="O1505" s="12"/>
      <c r="P1505" s="12"/>
      <c r="Q1505" s="12"/>
      <c r="R1505" s="12"/>
    </row>
    <row r="1506" spans="3:18" x14ac:dyDescent="0.3">
      <c r="C1506" s="12"/>
      <c r="D1506" s="12"/>
      <c r="E1506" s="12"/>
      <c r="F1506" s="12"/>
      <c r="G1506" s="21"/>
      <c r="H1506" s="21"/>
      <c r="I1506" s="21"/>
      <c r="J1506" s="21"/>
      <c r="K1506" s="21"/>
      <c r="L1506" s="21"/>
      <c r="M1506" s="12"/>
      <c r="N1506" s="12"/>
      <c r="O1506" s="12"/>
      <c r="P1506" s="12"/>
      <c r="Q1506" s="12"/>
      <c r="R1506" s="12"/>
    </row>
    <row r="1507" spans="3:18" x14ac:dyDescent="0.3">
      <c r="C1507" s="12"/>
      <c r="D1507" s="12"/>
      <c r="E1507" s="12"/>
      <c r="F1507" s="12"/>
      <c r="G1507" s="21"/>
      <c r="H1507" s="21"/>
      <c r="I1507" s="21"/>
      <c r="J1507" s="21"/>
      <c r="K1507" s="21"/>
      <c r="L1507" s="21"/>
      <c r="M1507" s="12"/>
      <c r="N1507" s="12"/>
      <c r="O1507" s="12"/>
      <c r="P1507" s="12"/>
      <c r="Q1507" s="12"/>
      <c r="R1507" s="12"/>
    </row>
    <row r="1508" spans="3:18" x14ac:dyDescent="0.3">
      <c r="C1508" s="12"/>
      <c r="D1508" s="12"/>
      <c r="E1508" s="12"/>
      <c r="F1508" s="12"/>
      <c r="G1508" s="21"/>
      <c r="H1508" s="21"/>
      <c r="I1508" s="21"/>
      <c r="J1508" s="21"/>
      <c r="K1508" s="21"/>
      <c r="L1508" s="21"/>
      <c r="M1508" s="12"/>
      <c r="N1508" s="12"/>
      <c r="O1508" s="12"/>
      <c r="P1508" s="12"/>
      <c r="Q1508" s="12"/>
      <c r="R1508" s="12"/>
    </row>
    <row r="1509" spans="3:18" x14ac:dyDescent="0.3">
      <c r="C1509" s="12"/>
      <c r="D1509" s="12"/>
      <c r="E1509" s="12"/>
      <c r="F1509" s="12"/>
      <c r="G1509" s="21"/>
      <c r="H1509" s="21"/>
      <c r="I1509" s="21"/>
      <c r="J1509" s="21"/>
      <c r="K1509" s="21"/>
      <c r="L1509" s="21"/>
      <c r="M1509" s="12"/>
      <c r="N1509" s="12"/>
      <c r="O1509" s="12"/>
      <c r="P1509" s="12"/>
      <c r="Q1509" s="12"/>
      <c r="R1509" s="12"/>
    </row>
    <row r="1510" spans="3:18" x14ac:dyDescent="0.3">
      <c r="C1510" s="12"/>
      <c r="D1510" s="12"/>
      <c r="E1510" s="12"/>
      <c r="F1510" s="12"/>
      <c r="G1510" s="21"/>
      <c r="H1510" s="21"/>
      <c r="I1510" s="21"/>
      <c r="J1510" s="21"/>
      <c r="K1510" s="21"/>
      <c r="L1510" s="21"/>
      <c r="M1510" s="12"/>
      <c r="N1510" s="12"/>
      <c r="O1510" s="12"/>
      <c r="P1510" s="12"/>
      <c r="Q1510" s="12"/>
      <c r="R1510" s="12"/>
    </row>
    <row r="1511" spans="3:18" x14ac:dyDescent="0.3">
      <c r="C1511" s="12"/>
      <c r="D1511" s="12"/>
      <c r="E1511" s="12"/>
      <c r="F1511" s="12"/>
      <c r="G1511" s="21"/>
      <c r="H1511" s="21"/>
      <c r="I1511" s="21"/>
      <c r="J1511" s="21"/>
      <c r="K1511" s="21"/>
      <c r="L1511" s="21"/>
      <c r="M1511" s="12"/>
      <c r="N1511" s="12"/>
      <c r="O1511" s="12"/>
      <c r="P1511" s="12"/>
      <c r="Q1511" s="12"/>
      <c r="R1511" s="12"/>
    </row>
    <row r="1512" spans="3:18" x14ac:dyDescent="0.3">
      <c r="C1512" s="12"/>
      <c r="D1512" s="12"/>
      <c r="E1512" s="12"/>
      <c r="F1512" s="12"/>
      <c r="G1512" s="21"/>
      <c r="H1512" s="21"/>
      <c r="I1512" s="21"/>
      <c r="J1512" s="21"/>
      <c r="K1512" s="21"/>
      <c r="L1512" s="21"/>
      <c r="M1512" s="12"/>
      <c r="N1512" s="12"/>
      <c r="O1512" s="12"/>
      <c r="P1512" s="12"/>
      <c r="Q1512" s="12"/>
      <c r="R1512" s="12"/>
    </row>
    <row r="1513" spans="3:18" x14ac:dyDescent="0.3">
      <c r="C1513" s="12"/>
      <c r="D1513" s="12"/>
      <c r="E1513" s="12"/>
      <c r="F1513" s="12"/>
      <c r="G1513" s="21"/>
      <c r="H1513" s="21"/>
      <c r="I1513" s="21"/>
      <c r="J1513" s="21"/>
      <c r="K1513" s="21"/>
      <c r="L1513" s="21"/>
      <c r="M1513" s="12"/>
      <c r="N1513" s="12"/>
      <c r="O1513" s="12"/>
      <c r="P1513" s="12"/>
      <c r="Q1513" s="12"/>
      <c r="R1513" s="12"/>
    </row>
    <row r="1514" spans="3:18" x14ac:dyDescent="0.3">
      <c r="C1514" s="12"/>
      <c r="D1514" s="12"/>
      <c r="E1514" s="12"/>
      <c r="F1514" s="12"/>
      <c r="G1514" s="21"/>
      <c r="H1514" s="21"/>
      <c r="I1514" s="21"/>
      <c r="J1514" s="21"/>
      <c r="K1514" s="21"/>
      <c r="L1514" s="21"/>
      <c r="M1514" s="12"/>
      <c r="N1514" s="12"/>
      <c r="O1514" s="12"/>
      <c r="P1514" s="12"/>
      <c r="Q1514" s="12"/>
      <c r="R1514" s="12"/>
    </row>
    <row r="1515" spans="3:18" x14ac:dyDescent="0.3">
      <c r="C1515" s="12"/>
      <c r="D1515" s="12"/>
      <c r="E1515" s="12"/>
      <c r="F1515" s="12"/>
      <c r="G1515" s="21"/>
      <c r="H1515" s="21"/>
      <c r="I1515" s="21"/>
      <c r="J1515" s="21"/>
      <c r="K1515" s="21"/>
      <c r="L1515" s="21"/>
      <c r="M1515" s="12"/>
      <c r="N1515" s="12"/>
      <c r="O1515" s="12"/>
      <c r="P1515" s="12"/>
      <c r="Q1515" s="12"/>
      <c r="R1515" s="12"/>
    </row>
    <row r="1516" spans="3:18" x14ac:dyDescent="0.3">
      <c r="C1516" s="12"/>
      <c r="D1516" s="12"/>
      <c r="E1516" s="12"/>
      <c r="F1516" s="12"/>
      <c r="G1516" s="21"/>
      <c r="H1516" s="21"/>
      <c r="I1516" s="21"/>
      <c r="J1516" s="21"/>
      <c r="K1516" s="21"/>
      <c r="L1516" s="21"/>
      <c r="M1516" s="12"/>
      <c r="N1516" s="12"/>
      <c r="O1516" s="12"/>
      <c r="P1516" s="12"/>
      <c r="Q1516" s="12"/>
      <c r="R1516" s="12"/>
    </row>
    <row r="1517" spans="3:18" x14ac:dyDescent="0.3">
      <c r="C1517" s="12"/>
      <c r="D1517" s="12"/>
      <c r="E1517" s="12"/>
      <c r="F1517" s="12"/>
      <c r="G1517" s="21"/>
      <c r="H1517" s="21"/>
      <c r="I1517" s="21"/>
      <c r="J1517" s="21"/>
      <c r="K1517" s="21"/>
      <c r="L1517" s="21"/>
      <c r="M1517" s="12"/>
      <c r="N1517" s="12"/>
      <c r="O1517" s="12"/>
      <c r="P1517" s="12"/>
      <c r="Q1517" s="12"/>
      <c r="R1517" s="12"/>
    </row>
    <row r="1518" spans="3:18" x14ac:dyDescent="0.3">
      <c r="C1518" s="12"/>
      <c r="D1518" s="12"/>
      <c r="E1518" s="12"/>
      <c r="F1518" s="12"/>
      <c r="G1518" s="21"/>
      <c r="H1518" s="21"/>
      <c r="I1518" s="21"/>
      <c r="J1518" s="21"/>
      <c r="K1518" s="21"/>
      <c r="L1518" s="21"/>
      <c r="M1518" s="12"/>
      <c r="N1518" s="12"/>
      <c r="O1518" s="12"/>
      <c r="P1518" s="12"/>
      <c r="Q1518" s="12"/>
      <c r="R1518" s="12"/>
    </row>
    <row r="1519" spans="3:18" x14ac:dyDescent="0.3">
      <c r="C1519" s="12"/>
      <c r="D1519" s="12"/>
      <c r="E1519" s="12"/>
      <c r="F1519" s="12"/>
      <c r="G1519" s="21"/>
      <c r="H1519" s="21"/>
      <c r="I1519" s="21"/>
      <c r="J1519" s="21"/>
      <c r="K1519" s="21"/>
      <c r="L1519" s="21"/>
      <c r="M1519" s="12"/>
      <c r="N1519" s="12"/>
      <c r="O1519" s="12"/>
      <c r="P1519" s="12"/>
      <c r="Q1519" s="12"/>
      <c r="R1519" s="12"/>
    </row>
    <row r="1520" spans="3:18" x14ac:dyDescent="0.3">
      <c r="C1520" s="12"/>
      <c r="D1520" s="12"/>
      <c r="E1520" s="12"/>
      <c r="F1520" s="12"/>
      <c r="G1520" s="21"/>
      <c r="H1520" s="21"/>
      <c r="I1520" s="21"/>
      <c r="J1520" s="21"/>
      <c r="K1520" s="21"/>
      <c r="L1520" s="21"/>
      <c r="M1520" s="12"/>
      <c r="N1520" s="12"/>
      <c r="O1520" s="12"/>
      <c r="P1520" s="12"/>
      <c r="Q1520" s="12"/>
      <c r="R1520" s="12"/>
    </row>
    <row r="1521" spans="3:18" x14ac:dyDescent="0.3">
      <c r="C1521" s="12"/>
      <c r="D1521" s="12"/>
      <c r="E1521" s="12"/>
      <c r="F1521" s="12"/>
      <c r="G1521" s="21"/>
      <c r="H1521" s="21"/>
      <c r="I1521" s="21"/>
      <c r="J1521" s="21"/>
      <c r="K1521" s="21"/>
      <c r="L1521" s="21"/>
      <c r="M1521" s="12"/>
      <c r="N1521" s="12"/>
      <c r="O1521" s="12"/>
      <c r="P1521" s="12"/>
      <c r="Q1521" s="12"/>
      <c r="R1521" s="12"/>
    </row>
    <row r="1522" spans="3:18" x14ac:dyDescent="0.3">
      <c r="C1522" s="12"/>
      <c r="D1522" s="12"/>
      <c r="E1522" s="12"/>
      <c r="F1522" s="12"/>
      <c r="G1522" s="21"/>
      <c r="H1522" s="21"/>
      <c r="I1522" s="21"/>
      <c r="J1522" s="21"/>
      <c r="K1522" s="21"/>
      <c r="L1522" s="21"/>
      <c r="M1522" s="12"/>
      <c r="N1522" s="12"/>
      <c r="O1522" s="12"/>
      <c r="P1522" s="12"/>
      <c r="Q1522" s="12"/>
      <c r="R1522" s="12"/>
    </row>
    <row r="1523" spans="3:18" x14ac:dyDescent="0.3">
      <c r="C1523" s="12"/>
      <c r="D1523" s="12"/>
      <c r="E1523" s="12"/>
      <c r="F1523" s="12"/>
      <c r="G1523" s="21"/>
      <c r="H1523" s="21"/>
      <c r="I1523" s="21"/>
      <c r="J1523" s="21"/>
      <c r="K1523" s="21"/>
      <c r="L1523" s="21"/>
      <c r="M1523" s="12"/>
      <c r="N1523" s="12"/>
      <c r="O1523" s="12"/>
      <c r="P1523" s="12"/>
      <c r="Q1523" s="12"/>
      <c r="R1523" s="12"/>
    </row>
    <row r="1524" spans="3:18" x14ac:dyDescent="0.3">
      <c r="C1524" s="12"/>
      <c r="D1524" s="12"/>
      <c r="E1524" s="12"/>
      <c r="F1524" s="12"/>
      <c r="G1524" s="21"/>
      <c r="H1524" s="21"/>
      <c r="I1524" s="21"/>
      <c r="J1524" s="21"/>
      <c r="K1524" s="21"/>
      <c r="L1524" s="21"/>
      <c r="M1524" s="12"/>
      <c r="N1524" s="12"/>
      <c r="O1524" s="12"/>
      <c r="P1524" s="12"/>
      <c r="Q1524" s="12"/>
      <c r="R1524" s="12"/>
    </row>
    <row r="1525" spans="3:18" x14ac:dyDescent="0.3">
      <c r="C1525" s="12"/>
      <c r="D1525" s="12"/>
      <c r="E1525" s="12"/>
      <c r="F1525" s="12"/>
      <c r="G1525" s="21"/>
      <c r="H1525" s="21"/>
      <c r="I1525" s="21"/>
      <c r="J1525" s="21"/>
      <c r="K1525" s="21"/>
      <c r="L1525" s="21"/>
      <c r="M1525" s="12"/>
      <c r="N1525" s="12"/>
      <c r="O1525" s="12"/>
      <c r="P1525" s="12"/>
      <c r="Q1525" s="12"/>
      <c r="R1525" s="12"/>
    </row>
    <row r="1526" spans="3:18" x14ac:dyDescent="0.3">
      <c r="C1526" s="12"/>
      <c r="D1526" s="12"/>
      <c r="E1526" s="12"/>
      <c r="F1526" s="12"/>
      <c r="G1526" s="21"/>
      <c r="H1526" s="21"/>
      <c r="I1526" s="21"/>
      <c r="J1526" s="21"/>
      <c r="K1526" s="21"/>
      <c r="L1526" s="21"/>
      <c r="M1526" s="12"/>
      <c r="N1526" s="12"/>
      <c r="O1526" s="12"/>
      <c r="P1526" s="12"/>
      <c r="Q1526" s="12"/>
      <c r="R1526" s="12"/>
    </row>
    <row r="1527" spans="3:18" x14ac:dyDescent="0.3">
      <c r="C1527" s="12"/>
      <c r="D1527" s="12"/>
      <c r="E1527" s="12"/>
      <c r="F1527" s="12"/>
      <c r="G1527" s="21"/>
      <c r="H1527" s="21"/>
      <c r="I1527" s="21"/>
      <c r="J1527" s="21"/>
      <c r="K1527" s="21"/>
      <c r="L1527" s="21"/>
      <c r="M1527" s="12"/>
      <c r="N1527" s="12"/>
      <c r="O1527" s="12"/>
      <c r="P1527" s="12"/>
      <c r="Q1527" s="12"/>
      <c r="R1527" s="12"/>
    </row>
    <row r="1528" spans="3:18" x14ac:dyDescent="0.3">
      <c r="C1528" s="12"/>
      <c r="D1528" s="12"/>
      <c r="E1528" s="12"/>
      <c r="F1528" s="12"/>
      <c r="G1528" s="21"/>
      <c r="H1528" s="21"/>
      <c r="I1528" s="21"/>
      <c r="J1528" s="21"/>
      <c r="K1528" s="21"/>
      <c r="L1528" s="21"/>
      <c r="M1528" s="12"/>
      <c r="N1528" s="12"/>
      <c r="O1528" s="12"/>
      <c r="P1528" s="12"/>
      <c r="Q1528" s="12"/>
      <c r="R1528" s="12"/>
    </row>
    <row r="1529" spans="3:18" x14ac:dyDescent="0.3">
      <c r="C1529" s="12"/>
      <c r="D1529" s="12"/>
      <c r="E1529" s="12"/>
      <c r="F1529" s="12"/>
      <c r="G1529" s="21"/>
      <c r="H1529" s="21"/>
      <c r="I1529" s="21"/>
      <c r="J1529" s="21"/>
      <c r="K1529" s="21"/>
      <c r="L1529" s="21"/>
      <c r="M1529" s="12"/>
      <c r="N1529" s="12"/>
      <c r="O1529" s="12"/>
      <c r="P1529" s="12"/>
      <c r="Q1529" s="12"/>
      <c r="R1529" s="12"/>
    </row>
    <row r="1530" spans="3:18" x14ac:dyDescent="0.3">
      <c r="C1530" s="12"/>
      <c r="D1530" s="12"/>
      <c r="E1530" s="12"/>
      <c r="F1530" s="12"/>
      <c r="G1530" s="21"/>
      <c r="H1530" s="21"/>
      <c r="I1530" s="21"/>
      <c r="J1530" s="21"/>
      <c r="K1530" s="21"/>
      <c r="L1530" s="21"/>
      <c r="M1530" s="12"/>
      <c r="N1530" s="12"/>
      <c r="O1530" s="12"/>
      <c r="P1530" s="12"/>
      <c r="Q1530" s="12"/>
      <c r="R1530" s="12"/>
    </row>
    <row r="1531" spans="3:18" x14ac:dyDescent="0.3">
      <c r="C1531" s="12"/>
      <c r="D1531" s="12"/>
      <c r="E1531" s="12"/>
      <c r="F1531" s="12"/>
      <c r="G1531" s="21"/>
      <c r="H1531" s="21"/>
      <c r="I1531" s="21"/>
      <c r="J1531" s="21"/>
      <c r="K1531" s="21"/>
      <c r="L1531" s="21"/>
      <c r="M1531" s="12"/>
      <c r="N1531" s="12"/>
      <c r="O1531" s="12"/>
      <c r="P1531" s="12"/>
      <c r="Q1531" s="12"/>
      <c r="R1531" s="12"/>
    </row>
    <row r="1532" spans="3:18" x14ac:dyDescent="0.3">
      <c r="C1532" s="12"/>
      <c r="D1532" s="12"/>
      <c r="E1532" s="12"/>
      <c r="F1532" s="12"/>
      <c r="G1532" s="21"/>
      <c r="H1532" s="21"/>
      <c r="I1532" s="21"/>
      <c r="J1532" s="21"/>
      <c r="K1532" s="21"/>
      <c r="L1532" s="21"/>
      <c r="M1532" s="12"/>
      <c r="N1532" s="12"/>
      <c r="O1532" s="12"/>
      <c r="P1532" s="12"/>
      <c r="Q1532" s="12"/>
      <c r="R1532" s="12"/>
    </row>
    <row r="1533" spans="3:18" x14ac:dyDescent="0.3">
      <c r="C1533" s="12"/>
      <c r="D1533" s="12"/>
      <c r="E1533" s="12"/>
      <c r="F1533" s="12"/>
      <c r="G1533" s="21"/>
      <c r="H1533" s="21"/>
      <c r="I1533" s="21"/>
      <c r="J1533" s="21"/>
      <c r="K1533" s="21"/>
      <c r="L1533" s="21"/>
      <c r="M1533" s="12"/>
      <c r="N1533" s="12"/>
      <c r="O1533" s="12"/>
      <c r="P1533" s="12"/>
      <c r="Q1533" s="12"/>
      <c r="R1533" s="12"/>
    </row>
    <row r="1534" spans="3:18" x14ac:dyDescent="0.3">
      <c r="C1534" s="12"/>
      <c r="D1534" s="12"/>
      <c r="E1534" s="12"/>
      <c r="F1534" s="12"/>
      <c r="G1534" s="21"/>
      <c r="H1534" s="21"/>
      <c r="I1534" s="21"/>
      <c r="J1534" s="21"/>
      <c r="K1534" s="21"/>
      <c r="L1534" s="21"/>
      <c r="M1534" s="12"/>
      <c r="N1534" s="12"/>
      <c r="O1534" s="12"/>
      <c r="P1534" s="12"/>
      <c r="Q1534" s="12"/>
      <c r="R1534" s="12"/>
    </row>
    <row r="1535" spans="3:18" x14ac:dyDescent="0.3">
      <c r="C1535" s="12"/>
      <c r="D1535" s="12"/>
      <c r="E1535" s="12"/>
      <c r="F1535" s="12"/>
      <c r="G1535" s="21"/>
      <c r="H1535" s="21"/>
      <c r="I1535" s="21"/>
      <c r="J1535" s="21"/>
      <c r="K1535" s="21"/>
      <c r="L1535" s="21"/>
      <c r="M1535" s="12"/>
      <c r="N1535" s="12"/>
      <c r="O1535" s="12"/>
      <c r="P1535" s="12"/>
      <c r="Q1535" s="12"/>
      <c r="R1535" s="12"/>
    </row>
    <row r="1536" spans="3:18" x14ac:dyDescent="0.3">
      <c r="C1536" s="12"/>
      <c r="D1536" s="12"/>
      <c r="E1536" s="12"/>
      <c r="F1536" s="12"/>
      <c r="G1536" s="21"/>
      <c r="H1536" s="21"/>
      <c r="I1536" s="21"/>
      <c r="J1536" s="21"/>
      <c r="K1536" s="21"/>
      <c r="L1536" s="21"/>
      <c r="M1536" s="12"/>
      <c r="N1536" s="12"/>
      <c r="O1536" s="12"/>
      <c r="P1536" s="12"/>
      <c r="Q1536" s="12"/>
      <c r="R1536" s="12"/>
    </row>
    <row r="1537" spans="3:18" x14ac:dyDescent="0.3">
      <c r="C1537" s="12"/>
      <c r="D1537" s="12"/>
      <c r="E1537" s="12"/>
      <c r="F1537" s="12"/>
      <c r="G1537" s="21"/>
      <c r="H1537" s="21"/>
      <c r="I1537" s="21"/>
      <c r="J1537" s="21"/>
      <c r="K1537" s="21"/>
      <c r="L1537" s="21"/>
      <c r="M1537" s="12"/>
      <c r="N1537" s="12"/>
      <c r="O1537" s="12"/>
      <c r="P1537" s="12"/>
      <c r="Q1537" s="12"/>
      <c r="R1537" s="12"/>
    </row>
    <row r="1538" spans="3:18" x14ac:dyDescent="0.3">
      <c r="C1538" s="12"/>
      <c r="D1538" s="12"/>
      <c r="E1538" s="12"/>
      <c r="F1538" s="12"/>
      <c r="G1538" s="21"/>
      <c r="H1538" s="21"/>
      <c r="I1538" s="21"/>
      <c r="J1538" s="21"/>
      <c r="K1538" s="21"/>
      <c r="L1538" s="21"/>
      <c r="M1538" s="12"/>
      <c r="N1538" s="12"/>
      <c r="O1538" s="12"/>
      <c r="P1538" s="12"/>
      <c r="Q1538" s="12"/>
      <c r="R1538" s="12"/>
    </row>
    <row r="1539" spans="3:18" x14ac:dyDescent="0.3">
      <c r="C1539" s="12"/>
      <c r="D1539" s="12"/>
      <c r="E1539" s="12"/>
      <c r="F1539" s="12"/>
      <c r="G1539" s="21"/>
      <c r="H1539" s="21"/>
      <c r="I1539" s="21"/>
      <c r="J1539" s="21"/>
      <c r="K1539" s="21"/>
      <c r="L1539" s="21"/>
      <c r="M1539" s="12"/>
      <c r="N1539" s="12"/>
      <c r="O1539" s="12"/>
      <c r="P1539" s="12"/>
      <c r="Q1539" s="12"/>
      <c r="R1539" s="12"/>
    </row>
    <row r="1540" spans="3:18" x14ac:dyDescent="0.3">
      <c r="C1540" s="12"/>
      <c r="D1540" s="12"/>
      <c r="E1540" s="12"/>
      <c r="F1540" s="12"/>
      <c r="G1540" s="21"/>
      <c r="H1540" s="21"/>
      <c r="I1540" s="21"/>
      <c r="J1540" s="21"/>
      <c r="K1540" s="21"/>
      <c r="L1540" s="21"/>
      <c r="M1540" s="12"/>
      <c r="N1540" s="12"/>
      <c r="O1540" s="12"/>
      <c r="P1540" s="12"/>
      <c r="Q1540" s="12"/>
      <c r="R1540" s="12"/>
    </row>
    <row r="1541" spans="3:18" x14ac:dyDescent="0.3">
      <c r="C1541" s="12"/>
      <c r="D1541" s="12"/>
      <c r="E1541" s="12"/>
      <c r="F1541" s="12"/>
      <c r="G1541" s="21"/>
      <c r="H1541" s="21"/>
      <c r="I1541" s="21"/>
      <c r="J1541" s="21"/>
      <c r="K1541" s="21"/>
      <c r="L1541" s="21"/>
      <c r="M1541" s="12"/>
      <c r="N1541" s="12"/>
      <c r="O1541" s="12"/>
      <c r="P1541" s="12"/>
      <c r="Q1541" s="12"/>
      <c r="R1541" s="12"/>
    </row>
    <row r="1542" spans="3:18" x14ac:dyDescent="0.3">
      <c r="C1542" s="12"/>
      <c r="D1542" s="12"/>
      <c r="E1542" s="12"/>
      <c r="F1542" s="12"/>
      <c r="G1542" s="21"/>
      <c r="H1542" s="21"/>
      <c r="I1542" s="21"/>
      <c r="J1542" s="21"/>
      <c r="K1542" s="21"/>
      <c r="L1542" s="21"/>
      <c r="M1542" s="12"/>
      <c r="N1542" s="12"/>
      <c r="O1542" s="12"/>
      <c r="P1542" s="12"/>
      <c r="Q1542" s="12"/>
      <c r="R1542" s="12"/>
    </row>
    <row r="1543" spans="3:18" x14ac:dyDescent="0.3">
      <c r="C1543" s="12"/>
      <c r="D1543" s="12"/>
      <c r="E1543" s="12"/>
      <c r="F1543" s="12"/>
      <c r="G1543" s="21"/>
      <c r="H1543" s="21"/>
      <c r="I1543" s="21"/>
      <c r="J1543" s="21"/>
      <c r="K1543" s="21"/>
      <c r="L1543" s="21"/>
      <c r="M1543" s="12"/>
      <c r="N1543" s="12"/>
      <c r="O1543" s="12"/>
      <c r="P1543" s="12"/>
      <c r="Q1543" s="12"/>
      <c r="R1543" s="12"/>
    </row>
    <row r="1544" spans="3:18" x14ac:dyDescent="0.3">
      <c r="C1544" s="12"/>
      <c r="D1544" s="12"/>
      <c r="E1544" s="12"/>
      <c r="F1544" s="12"/>
      <c r="G1544" s="21"/>
      <c r="H1544" s="21"/>
      <c r="I1544" s="21"/>
      <c r="J1544" s="21"/>
      <c r="K1544" s="21"/>
      <c r="L1544" s="21"/>
      <c r="M1544" s="12"/>
      <c r="N1544" s="12"/>
      <c r="O1544" s="12"/>
      <c r="P1544" s="12"/>
      <c r="Q1544" s="12"/>
      <c r="R1544" s="12"/>
    </row>
    <row r="1545" spans="3:18" x14ac:dyDescent="0.3">
      <c r="C1545" s="12"/>
      <c r="D1545" s="12"/>
      <c r="E1545" s="12"/>
      <c r="F1545" s="12"/>
      <c r="G1545" s="21"/>
      <c r="H1545" s="21"/>
      <c r="I1545" s="21"/>
      <c r="J1545" s="21"/>
      <c r="K1545" s="21"/>
      <c r="L1545" s="21"/>
      <c r="M1545" s="12"/>
      <c r="N1545" s="12"/>
      <c r="O1545" s="12"/>
      <c r="P1545" s="12"/>
      <c r="Q1545" s="12"/>
      <c r="R1545" s="12"/>
    </row>
    <row r="1546" spans="3:18" x14ac:dyDescent="0.3">
      <c r="C1546" s="12"/>
      <c r="D1546" s="12"/>
      <c r="E1546" s="12"/>
      <c r="F1546" s="12"/>
      <c r="G1546" s="21"/>
      <c r="H1546" s="21"/>
      <c r="I1546" s="21"/>
      <c r="J1546" s="21"/>
      <c r="K1546" s="21"/>
      <c r="L1546" s="21"/>
      <c r="M1546" s="12"/>
      <c r="N1546" s="12"/>
      <c r="O1546" s="12"/>
      <c r="P1546" s="12"/>
      <c r="Q1546" s="12"/>
      <c r="R1546" s="12"/>
    </row>
    <row r="1547" spans="3:18" x14ac:dyDescent="0.3">
      <c r="C1547" s="12"/>
      <c r="D1547" s="12"/>
      <c r="E1547" s="12"/>
      <c r="F1547" s="12"/>
      <c r="G1547" s="21"/>
      <c r="H1547" s="21"/>
      <c r="I1547" s="21"/>
      <c r="J1547" s="21"/>
      <c r="K1547" s="21"/>
      <c r="L1547" s="21"/>
      <c r="M1547" s="12"/>
      <c r="N1547" s="12"/>
      <c r="O1547" s="12"/>
      <c r="P1547" s="12"/>
      <c r="Q1547" s="12"/>
      <c r="R1547" s="12"/>
    </row>
    <row r="1548" spans="3:18" x14ac:dyDescent="0.3">
      <c r="C1548" s="12"/>
      <c r="D1548" s="12"/>
      <c r="E1548" s="12"/>
      <c r="F1548" s="12"/>
      <c r="G1548" s="21"/>
      <c r="H1548" s="21"/>
      <c r="I1548" s="21"/>
      <c r="J1548" s="21"/>
      <c r="K1548" s="21"/>
      <c r="L1548" s="21"/>
      <c r="M1548" s="12"/>
      <c r="N1548" s="12"/>
      <c r="O1548" s="12"/>
      <c r="P1548" s="12"/>
      <c r="Q1548" s="12"/>
      <c r="R1548" s="12"/>
    </row>
    <row r="1549" spans="3:18" x14ac:dyDescent="0.3">
      <c r="C1549" s="12"/>
      <c r="D1549" s="12"/>
      <c r="E1549" s="12"/>
      <c r="F1549" s="12"/>
      <c r="G1549" s="21"/>
      <c r="H1549" s="21"/>
      <c r="I1549" s="21"/>
      <c r="J1549" s="21"/>
      <c r="K1549" s="21"/>
      <c r="L1549" s="21"/>
      <c r="M1549" s="12"/>
      <c r="N1549" s="12"/>
      <c r="O1549" s="12"/>
      <c r="P1549" s="12"/>
      <c r="Q1549" s="12"/>
      <c r="R1549" s="12"/>
    </row>
    <row r="1550" spans="3:18" x14ac:dyDescent="0.3">
      <c r="C1550" s="12"/>
      <c r="D1550" s="12"/>
      <c r="E1550" s="12"/>
      <c r="F1550" s="12"/>
      <c r="G1550" s="21"/>
      <c r="H1550" s="21"/>
      <c r="I1550" s="21"/>
      <c r="J1550" s="21"/>
      <c r="K1550" s="21"/>
      <c r="L1550" s="21"/>
      <c r="M1550" s="12"/>
      <c r="N1550" s="12"/>
      <c r="O1550" s="12"/>
      <c r="P1550" s="12"/>
      <c r="Q1550" s="12"/>
      <c r="R1550" s="12"/>
    </row>
    <row r="1551" spans="3:18" x14ac:dyDescent="0.3">
      <c r="C1551" s="12"/>
      <c r="D1551" s="12"/>
      <c r="E1551" s="12"/>
      <c r="F1551" s="12"/>
      <c r="G1551" s="21"/>
      <c r="H1551" s="21"/>
      <c r="I1551" s="21"/>
      <c r="J1551" s="21"/>
      <c r="K1551" s="21"/>
      <c r="L1551" s="21"/>
      <c r="M1551" s="12"/>
      <c r="N1551" s="12"/>
      <c r="O1551" s="12"/>
      <c r="P1551" s="12"/>
      <c r="Q1551" s="12"/>
      <c r="R1551" s="12"/>
    </row>
    <row r="1552" spans="3:18" x14ac:dyDescent="0.3">
      <c r="C1552" s="12"/>
      <c r="D1552" s="12"/>
      <c r="E1552" s="12"/>
      <c r="F1552" s="12"/>
      <c r="G1552" s="21"/>
      <c r="H1552" s="21"/>
      <c r="I1552" s="21"/>
      <c r="J1552" s="21"/>
      <c r="K1552" s="21"/>
      <c r="L1552" s="21"/>
      <c r="M1552" s="12"/>
      <c r="N1552" s="12"/>
      <c r="O1552" s="12"/>
      <c r="P1552" s="12"/>
      <c r="Q1552" s="12"/>
      <c r="R1552" s="12"/>
    </row>
    <row r="1553" spans="3:18" x14ac:dyDescent="0.3">
      <c r="C1553" s="12"/>
      <c r="D1553" s="12"/>
      <c r="E1553" s="12"/>
      <c r="F1553" s="12"/>
      <c r="G1553" s="21"/>
      <c r="H1553" s="21"/>
      <c r="I1553" s="21"/>
      <c r="J1553" s="21"/>
      <c r="K1553" s="21"/>
      <c r="L1553" s="21"/>
      <c r="M1553" s="12"/>
      <c r="N1553" s="12"/>
      <c r="O1553" s="12"/>
      <c r="P1553" s="12"/>
      <c r="Q1553" s="12"/>
      <c r="R1553" s="12"/>
    </row>
    <row r="1554" spans="3:18" x14ac:dyDescent="0.3">
      <c r="C1554" s="12"/>
      <c r="D1554" s="12"/>
      <c r="E1554" s="12"/>
      <c r="F1554" s="12"/>
      <c r="G1554" s="21"/>
      <c r="H1554" s="21"/>
      <c r="I1554" s="21"/>
      <c r="J1554" s="21"/>
      <c r="K1554" s="21"/>
      <c r="L1554" s="21"/>
      <c r="M1554" s="12"/>
      <c r="N1554" s="12"/>
      <c r="O1554" s="12"/>
      <c r="P1554" s="12"/>
      <c r="Q1554" s="12"/>
      <c r="R1554" s="12"/>
    </row>
    <row r="1555" spans="3:18" x14ac:dyDescent="0.3">
      <c r="C1555" s="12"/>
      <c r="D1555" s="12"/>
      <c r="E1555" s="12"/>
      <c r="F1555" s="12"/>
      <c r="G1555" s="21"/>
      <c r="H1555" s="21"/>
      <c r="I1555" s="21"/>
      <c r="J1555" s="21"/>
      <c r="K1555" s="21"/>
      <c r="L1555" s="21"/>
      <c r="M1555" s="12"/>
      <c r="N1555" s="12"/>
      <c r="O1555" s="12"/>
      <c r="P1555" s="12"/>
      <c r="Q1555" s="12"/>
      <c r="R1555" s="12"/>
    </row>
    <row r="1556" spans="3:18" x14ac:dyDescent="0.3">
      <c r="C1556" s="12"/>
      <c r="D1556" s="12"/>
      <c r="E1556" s="12"/>
      <c r="F1556" s="12"/>
      <c r="G1556" s="21"/>
      <c r="H1556" s="21"/>
      <c r="I1556" s="21"/>
      <c r="J1556" s="21"/>
      <c r="K1556" s="21"/>
      <c r="L1556" s="21"/>
      <c r="M1556" s="12"/>
      <c r="N1556" s="12"/>
      <c r="O1556" s="12"/>
      <c r="P1556" s="12"/>
      <c r="Q1556" s="12"/>
      <c r="R1556" s="12"/>
    </row>
    <row r="1557" spans="3:18" x14ac:dyDescent="0.3">
      <c r="C1557" s="12"/>
      <c r="D1557" s="12"/>
      <c r="E1557" s="12"/>
      <c r="F1557" s="12"/>
      <c r="G1557" s="21"/>
      <c r="H1557" s="21"/>
      <c r="I1557" s="21"/>
      <c r="J1557" s="21"/>
      <c r="K1557" s="21"/>
      <c r="L1557" s="21"/>
      <c r="M1557" s="12"/>
      <c r="N1557" s="12"/>
      <c r="O1557" s="12"/>
      <c r="P1557" s="12"/>
      <c r="Q1557" s="12"/>
      <c r="R1557" s="12"/>
    </row>
    <row r="1558" spans="3:18" x14ac:dyDescent="0.3">
      <c r="C1558" s="12"/>
      <c r="D1558" s="12"/>
      <c r="E1558" s="12"/>
      <c r="F1558" s="12"/>
      <c r="G1558" s="21"/>
      <c r="H1558" s="21"/>
      <c r="I1558" s="21"/>
      <c r="J1558" s="21"/>
      <c r="K1558" s="21"/>
      <c r="L1558" s="21"/>
      <c r="M1558" s="12"/>
      <c r="N1558" s="12"/>
      <c r="O1558" s="12"/>
      <c r="P1558" s="12"/>
      <c r="Q1558" s="12"/>
      <c r="R1558" s="12"/>
    </row>
    <row r="1559" spans="3:18" x14ac:dyDescent="0.3">
      <c r="C1559" s="12"/>
      <c r="D1559" s="12"/>
      <c r="E1559" s="12"/>
      <c r="F1559" s="12"/>
      <c r="G1559" s="21"/>
      <c r="H1559" s="21"/>
      <c r="I1559" s="21"/>
      <c r="J1559" s="21"/>
      <c r="K1559" s="21"/>
      <c r="L1559" s="21"/>
      <c r="M1559" s="12"/>
      <c r="N1559" s="12"/>
      <c r="O1559" s="12"/>
      <c r="P1559" s="12"/>
      <c r="Q1559" s="12"/>
      <c r="R1559" s="12"/>
    </row>
    <row r="1560" spans="3:18" x14ac:dyDescent="0.3">
      <c r="C1560" s="12"/>
      <c r="D1560" s="12"/>
      <c r="E1560" s="12"/>
      <c r="F1560" s="12"/>
      <c r="G1560" s="21"/>
      <c r="H1560" s="21"/>
      <c r="I1560" s="21"/>
      <c r="J1560" s="21"/>
      <c r="K1560" s="21"/>
      <c r="L1560" s="21"/>
      <c r="M1560" s="12"/>
      <c r="N1560" s="12"/>
      <c r="O1560" s="12"/>
      <c r="P1560" s="12"/>
      <c r="Q1560" s="12"/>
      <c r="R1560" s="12"/>
    </row>
    <row r="1561" spans="3:18" x14ac:dyDescent="0.3">
      <c r="C1561" s="12"/>
      <c r="D1561" s="12"/>
      <c r="E1561" s="12"/>
      <c r="F1561" s="12"/>
      <c r="G1561" s="21"/>
      <c r="H1561" s="21"/>
      <c r="I1561" s="21"/>
      <c r="J1561" s="21"/>
      <c r="K1561" s="21"/>
      <c r="L1561" s="21"/>
      <c r="M1561" s="12"/>
      <c r="N1561" s="12"/>
      <c r="O1561" s="12"/>
      <c r="P1561" s="12"/>
      <c r="Q1561" s="12"/>
      <c r="R1561" s="12"/>
    </row>
    <row r="1562" spans="3:18" x14ac:dyDescent="0.3">
      <c r="C1562" s="12"/>
      <c r="D1562" s="12"/>
      <c r="E1562" s="12"/>
      <c r="F1562" s="12"/>
      <c r="G1562" s="21"/>
      <c r="H1562" s="21"/>
      <c r="I1562" s="21"/>
      <c r="J1562" s="21"/>
      <c r="K1562" s="21"/>
      <c r="L1562" s="21"/>
      <c r="M1562" s="12"/>
      <c r="N1562" s="12"/>
      <c r="O1562" s="12"/>
      <c r="P1562" s="12"/>
      <c r="Q1562" s="12"/>
      <c r="R1562" s="12"/>
    </row>
    <row r="1563" spans="3:18" x14ac:dyDescent="0.3">
      <c r="C1563" s="12"/>
      <c r="D1563" s="12"/>
      <c r="E1563" s="12"/>
      <c r="F1563" s="12"/>
      <c r="G1563" s="21"/>
      <c r="H1563" s="21"/>
      <c r="I1563" s="21"/>
      <c r="J1563" s="21"/>
      <c r="K1563" s="21"/>
      <c r="L1563" s="21"/>
      <c r="M1563" s="12"/>
      <c r="N1563" s="12"/>
      <c r="O1563" s="12"/>
      <c r="P1563" s="12"/>
      <c r="Q1563" s="12"/>
      <c r="R1563" s="12"/>
    </row>
    <row r="1564" spans="3:18" x14ac:dyDescent="0.3">
      <c r="C1564" s="12"/>
      <c r="D1564" s="12"/>
      <c r="E1564" s="12"/>
      <c r="F1564" s="12"/>
      <c r="G1564" s="21"/>
      <c r="H1564" s="21"/>
      <c r="I1564" s="21"/>
      <c r="J1564" s="21"/>
      <c r="K1564" s="21"/>
      <c r="L1564" s="21"/>
      <c r="M1564" s="12"/>
      <c r="N1564" s="12"/>
      <c r="O1564" s="12"/>
      <c r="P1564" s="12"/>
      <c r="Q1564" s="12"/>
      <c r="R1564" s="12"/>
    </row>
    <row r="1565" spans="3:18" x14ac:dyDescent="0.3">
      <c r="C1565" s="12"/>
      <c r="D1565" s="12"/>
      <c r="E1565" s="12"/>
      <c r="F1565" s="12"/>
      <c r="G1565" s="21"/>
      <c r="H1565" s="21"/>
      <c r="I1565" s="21"/>
      <c r="J1565" s="21"/>
      <c r="K1565" s="21"/>
      <c r="L1565" s="21"/>
      <c r="M1565" s="12"/>
      <c r="N1565" s="12"/>
      <c r="O1565" s="12"/>
      <c r="P1565" s="12"/>
      <c r="Q1565" s="12"/>
      <c r="R1565" s="12"/>
    </row>
    <row r="1566" spans="3:18" x14ac:dyDescent="0.3">
      <c r="C1566" s="12"/>
      <c r="D1566" s="12"/>
      <c r="E1566" s="12"/>
      <c r="F1566" s="12"/>
      <c r="G1566" s="21"/>
      <c r="H1566" s="21"/>
      <c r="I1566" s="21"/>
      <c r="J1566" s="21"/>
      <c r="K1566" s="21"/>
      <c r="L1566" s="21"/>
      <c r="M1566" s="12"/>
      <c r="N1566" s="12"/>
      <c r="O1566" s="12"/>
      <c r="P1566" s="12"/>
      <c r="Q1566" s="12"/>
      <c r="R1566" s="12"/>
    </row>
    <row r="1567" spans="3:18" x14ac:dyDescent="0.3">
      <c r="C1567" s="12"/>
      <c r="D1567" s="12"/>
      <c r="E1567" s="12"/>
      <c r="F1567" s="12"/>
      <c r="G1567" s="21"/>
      <c r="H1567" s="21"/>
      <c r="I1567" s="21"/>
      <c r="J1567" s="21"/>
      <c r="K1567" s="21"/>
      <c r="L1567" s="21"/>
      <c r="M1567" s="12"/>
      <c r="N1567" s="12"/>
      <c r="O1567" s="12"/>
      <c r="P1567" s="12"/>
      <c r="Q1567" s="12"/>
      <c r="R1567" s="12"/>
    </row>
    <row r="1568" spans="3:18" x14ac:dyDescent="0.3">
      <c r="C1568" s="12"/>
      <c r="D1568" s="12"/>
      <c r="E1568" s="12"/>
      <c r="F1568" s="12"/>
      <c r="G1568" s="21"/>
      <c r="H1568" s="21"/>
      <c r="I1568" s="21"/>
      <c r="J1568" s="21"/>
      <c r="K1568" s="21"/>
      <c r="L1568" s="21"/>
      <c r="M1568" s="12"/>
      <c r="N1568" s="12"/>
      <c r="O1568" s="12"/>
      <c r="P1568" s="12"/>
      <c r="Q1568" s="12"/>
      <c r="R1568" s="12"/>
    </row>
    <row r="1569" spans="3:18" x14ac:dyDescent="0.3">
      <c r="C1569" s="12"/>
      <c r="D1569" s="12"/>
      <c r="E1569" s="12"/>
      <c r="F1569" s="12"/>
      <c r="G1569" s="21"/>
      <c r="H1569" s="21"/>
      <c r="I1569" s="21"/>
      <c r="J1569" s="21"/>
      <c r="K1569" s="21"/>
      <c r="L1569" s="21"/>
      <c r="M1569" s="12"/>
      <c r="N1569" s="12"/>
      <c r="O1569" s="12"/>
      <c r="P1569" s="12"/>
      <c r="Q1569" s="12"/>
      <c r="R1569" s="12"/>
    </row>
    <row r="1570" spans="3:18" x14ac:dyDescent="0.3">
      <c r="C1570" s="12"/>
      <c r="D1570" s="12"/>
      <c r="E1570" s="12"/>
      <c r="F1570" s="12"/>
      <c r="G1570" s="21"/>
      <c r="H1570" s="21"/>
      <c r="I1570" s="21"/>
      <c r="J1570" s="21"/>
      <c r="K1570" s="21"/>
      <c r="L1570" s="21"/>
      <c r="M1570" s="12"/>
      <c r="N1570" s="12"/>
      <c r="O1570" s="12"/>
      <c r="P1570" s="12"/>
      <c r="Q1570" s="12"/>
      <c r="R1570" s="12"/>
    </row>
    <row r="1571" spans="3:18" x14ac:dyDescent="0.3">
      <c r="C1571" s="12"/>
      <c r="D1571" s="12"/>
      <c r="E1571" s="12"/>
      <c r="F1571" s="12"/>
      <c r="G1571" s="21"/>
      <c r="H1571" s="21"/>
      <c r="I1571" s="21"/>
      <c r="J1571" s="21"/>
      <c r="K1571" s="21"/>
      <c r="L1571" s="21"/>
      <c r="M1571" s="12"/>
      <c r="N1571" s="12"/>
      <c r="O1571" s="12"/>
      <c r="P1571" s="12"/>
      <c r="Q1571" s="12"/>
      <c r="R1571" s="12"/>
    </row>
    <row r="1572" spans="3:18" x14ac:dyDescent="0.3">
      <c r="C1572" s="12"/>
      <c r="D1572" s="12"/>
      <c r="E1572" s="12"/>
      <c r="F1572" s="12"/>
      <c r="G1572" s="21"/>
      <c r="H1572" s="21"/>
      <c r="I1572" s="21"/>
      <c r="J1572" s="21"/>
      <c r="K1572" s="21"/>
      <c r="L1572" s="21"/>
      <c r="M1572" s="12"/>
      <c r="N1572" s="12"/>
      <c r="O1572" s="12"/>
      <c r="P1572" s="12"/>
      <c r="Q1572" s="12"/>
      <c r="R1572" s="12"/>
    </row>
    <row r="1573" spans="3:18" x14ac:dyDescent="0.3">
      <c r="C1573" s="12"/>
      <c r="D1573" s="12"/>
      <c r="E1573" s="12"/>
      <c r="F1573" s="12"/>
      <c r="G1573" s="21"/>
      <c r="H1573" s="21"/>
      <c r="I1573" s="21"/>
      <c r="J1573" s="21"/>
      <c r="K1573" s="21"/>
      <c r="L1573" s="21"/>
      <c r="M1573" s="12"/>
      <c r="N1573" s="12"/>
      <c r="O1573" s="12"/>
      <c r="P1573" s="12"/>
      <c r="Q1573" s="12"/>
      <c r="R1573" s="12"/>
    </row>
    <row r="1574" spans="3:18" x14ac:dyDescent="0.3">
      <c r="C1574" s="12"/>
      <c r="D1574" s="12"/>
      <c r="E1574" s="12"/>
      <c r="F1574" s="12"/>
      <c r="G1574" s="21"/>
      <c r="H1574" s="21"/>
      <c r="I1574" s="21"/>
      <c r="J1574" s="21"/>
      <c r="K1574" s="21"/>
      <c r="L1574" s="21"/>
      <c r="M1574" s="12"/>
      <c r="N1574" s="12"/>
      <c r="O1574" s="12"/>
      <c r="P1574" s="12"/>
      <c r="Q1574" s="12"/>
      <c r="R1574" s="12"/>
    </row>
    <row r="1575" spans="3:18" x14ac:dyDescent="0.3">
      <c r="C1575" s="12"/>
      <c r="D1575" s="12"/>
      <c r="E1575" s="12"/>
      <c r="F1575" s="12"/>
      <c r="G1575" s="21"/>
      <c r="H1575" s="21"/>
      <c r="I1575" s="21"/>
      <c r="J1575" s="21"/>
      <c r="K1575" s="21"/>
      <c r="L1575" s="21"/>
      <c r="M1575" s="12"/>
      <c r="N1575" s="12"/>
      <c r="O1575" s="12"/>
      <c r="P1575" s="12"/>
      <c r="Q1575" s="12"/>
      <c r="R1575" s="12"/>
    </row>
    <row r="1576" spans="3:18" x14ac:dyDescent="0.3">
      <c r="C1576" s="12"/>
      <c r="D1576" s="12"/>
      <c r="E1576" s="12"/>
      <c r="F1576" s="12"/>
      <c r="G1576" s="21"/>
      <c r="H1576" s="21"/>
      <c r="I1576" s="21"/>
      <c r="J1576" s="21"/>
      <c r="K1576" s="21"/>
      <c r="L1576" s="21"/>
      <c r="M1576" s="12"/>
      <c r="N1576" s="12"/>
      <c r="O1576" s="12"/>
      <c r="P1576" s="12"/>
      <c r="Q1576" s="12"/>
      <c r="R1576" s="12"/>
    </row>
    <row r="1577" spans="3:18" x14ac:dyDescent="0.3">
      <c r="C1577" s="12"/>
      <c r="D1577" s="12"/>
      <c r="E1577" s="12"/>
      <c r="F1577" s="12"/>
      <c r="G1577" s="21"/>
      <c r="H1577" s="21"/>
      <c r="I1577" s="21"/>
      <c r="J1577" s="21"/>
      <c r="K1577" s="21"/>
      <c r="L1577" s="21"/>
      <c r="M1577" s="12"/>
      <c r="N1577" s="12"/>
      <c r="O1577" s="12"/>
      <c r="P1577" s="12"/>
      <c r="Q1577" s="12"/>
      <c r="R1577" s="12"/>
    </row>
    <row r="1578" spans="3:18" x14ac:dyDescent="0.3">
      <c r="C1578" s="12"/>
      <c r="D1578" s="12"/>
      <c r="E1578" s="12"/>
      <c r="F1578" s="12"/>
      <c r="G1578" s="21"/>
      <c r="H1578" s="21"/>
      <c r="I1578" s="21"/>
      <c r="J1578" s="21"/>
      <c r="K1578" s="21"/>
      <c r="L1578" s="21"/>
      <c r="M1578" s="12"/>
      <c r="N1578" s="12"/>
      <c r="O1578" s="12"/>
      <c r="P1578" s="12"/>
      <c r="Q1578" s="12"/>
      <c r="R1578" s="12"/>
    </row>
    <row r="1579" spans="3:18" x14ac:dyDescent="0.3">
      <c r="C1579" s="12"/>
      <c r="D1579" s="12"/>
      <c r="E1579" s="12"/>
      <c r="F1579" s="12"/>
      <c r="G1579" s="21"/>
      <c r="H1579" s="21"/>
      <c r="I1579" s="21"/>
      <c r="J1579" s="21"/>
      <c r="K1579" s="21"/>
      <c r="L1579" s="21"/>
      <c r="M1579" s="12"/>
      <c r="N1579" s="12"/>
      <c r="O1579" s="12"/>
      <c r="P1579" s="12"/>
      <c r="Q1579" s="12"/>
      <c r="R1579" s="12"/>
    </row>
    <row r="1580" spans="3:18" x14ac:dyDescent="0.3">
      <c r="C1580" s="12"/>
      <c r="D1580" s="12"/>
      <c r="E1580" s="12"/>
      <c r="F1580" s="12"/>
      <c r="G1580" s="21"/>
      <c r="H1580" s="21"/>
      <c r="I1580" s="21"/>
      <c r="J1580" s="21"/>
      <c r="K1580" s="21"/>
      <c r="L1580" s="21"/>
      <c r="M1580" s="12"/>
      <c r="N1580" s="12"/>
      <c r="O1580" s="12"/>
      <c r="P1580" s="12"/>
      <c r="Q1580" s="12"/>
      <c r="R1580" s="12"/>
    </row>
    <row r="1581" spans="3:18" x14ac:dyDescent="0.3">
      <c r="C1581" s="12"/>
      <c r="D1581" s="12"/>
      <c r="E1581" s="12"/>
      <c r="F1581" s="12"/>
      <c r="G1581" s="21"/>
      <c r="H1581" s="21"/>
      <c r="I1581" s="21"/>
      <c r="J1581" s="21"/>
      <c r="K1581" s="21"/>
      <c r="L1581" s="21"/>
      <c r="M1581" s="12"/>
      <c r="N1581" s="12"/>
      <c r="O1581" s="12"/>
      <c r="P1581" s="12"/>
      <c r="Q1581" s="12"/>
      <c r="R1581" s="12"/>
    </row>
    <row r="1582" spans="3:18" x14ac:dyDescent="0.3">
      <c r="C1582" s="12"/>
      <c r="D1582" s="12"/>
      <c r="E1582" s="12"/>
      <c r="F1582" s="12"/>
      <c r="G1582" s="21"/>
      <c r="H1582" s="21"/>
      <c r="I1582" s="21"/>
      <c r="J1582" s="21"/>
      <c r="K1582" s="21"/>
      <c r="L1582" s="21"/>
      <c r="M1582" s="12"/>
      <c r="N1582" s="12"/>
      <c r="O1582" s="12"/>
      <c r="P1582" s="12"/>
      <c r="Q1582" s="12"/>
      <c r="R1582" s="12"/>
    </row>
    <row r="1583" spans="3:18" x14ac:dyDescent="0.3">
      <c r="C1583" s="12"/>
      <c r="D1583" s="12"/>
      <c r="E1583" s="12"/>
      <c r="F1583" s="12"/>
      <c r="G1583" s="21"/>
      <c r="H1583" s="21"/>
      <c r="I1583" s="21"/>
      <c r="J1583" s="21"/>
      <c r="K1583" s="21"/>
      <c r="L1583" s="21"/>
      <c r="M1583" s="12"/>
      <c r="N1583" s="12"/>
      <c r="O1583" s="12"/>
      <c r="P1583" s="12"/>
      <c r="Q1583" s="12"/>
      <c r="R1583" s="12"/>
    </row>
    <row r="1584" spans="3:18" x14ac:dyDescent="0.3">
      <c r="C1584" s="12"/>
      <c r="D1584" s="12"/>
      <c r="E1584" s="12"/>
      <c r="F1584" s="12"/>
      <c r="G1584" s="21"/>
      <c r="H1584" s="21"/>
      <c r="I1584" s="21"/>
      <c r="J1584" s="21"/>
      <c r="K1584" s="21"/>
      <c r="L1584" s="21"/>
      <c r="M1584" s="12"/>
      <c r="N1584" s="12"/>
      <c r="O1584" s="12"/>
      <c r="P1584" s="12"/>
      <c r="Q1584" s="12"/>
      <c r="R1584" s="12"/>
    </row>
    <row r="1585" spans="3:18" x14ac:dyDescent="0.3">
      <c r="C1585" s="12"/>
      <c r="D1585" s="12"/>
      <c r="E1585" s="12"/>
      <c r="F1585" s="12"/>
      <c r="G1585" s="21"/>
      <c r="H1585" s="21"/>
      <c r="I1585" s="21"/>
      <c r="J1585" s="21"/>
      <c r="K1585" s="21"/>
      <c r="L1585" s="21"/>
      <c r="M1585" s="12"/>
      <c r="N1585" s="12"/>
      <c r="O1585" s="12"/>
      <c r="P1585" s="12"/>
      <c r="Q1585" s="12"/>
      <c r="R1585" s="12"/>
    </row>
    <row r="1586" spans="3:18" x14ac:dyDescent="0.3">
      <c r="C1586" s="12"/>
      <c r="D1586" s="12"/>
      <c r="E1586" s="12"/>
      <c r="F1586" s="12"/>
      <c r="G1586" s="21"/>
      <c r="H1586" s="21"/>
      <c r="I1586" s="21"/>
      <c r="J1586" s="21"/>
      <c r="K1586" s="21"/>
      <c r="L1586" s="21"/>
      <c r="M1586" s="12"/>
      <c r="N1586" s="12"/>
      <c r="O1586" s="12"/>
      <c r="P1586" s="12"/>
      <c r="Q1586" s="12"/>
      <c r="R1586" s="12"/>
    </row>
    <row r="1587" spans="3:18" x14ac:dyDescent="0.3">
      <c r="C1587" s="12"/>
      <c r="D1587" s="12"/>
      <c r="E1587" s="12"/>
      <c r="F1587" s="12"/>
      <c r="G1587" s="21"/>
      <c r="H1587" s="21"/>
      <c r="I1587" s="21"/>
      <c r="J1587" s="21"/>
      <c r="K1587" s="21"/>
      <c r="L1587" s="21"/>
      <c r="M1587" s="12"/>
      <c r="N1587" s="12"/>
      <c r="O1587" s="12"/>
      <c r="P1587" s="12"/>
      <c r="Q1587" s="12"/>
      <c r="R1587" s="12"/>
    </row>
    <row r="1588" spans="3:18" x14ac:dyDescent="0.3">
      <c r="C1588" s="12"/>
      <c r="D1588" s="12"/>
      <c r="E1588" s="12"/>
      <c r="F1588" s="12"/>
      <c r="G1588" s="21"/>
      <c r="H1588" s="21"/>
      <c r="I1588" s="21"/>
      <c r="J1588" s="21"/>
      <c r="K1588" s="21"/>
      <c r="L1588" s="21"/>
      <c r="M1588" s="12"/>
      <c r="N1588" s="12"/>
      <c r="O1588" s="12"/>
      <c r="P1588" s="12"/>
      <c r="Q1588" s="12"/>
      <c r="R1588" s="12"/>
    </row>
    <row r="1589" spans="3:18" x14ac:dyDescent="0.3">
      <c r="C1589" s="12"/>
      <c r="D1589" s="12"/>
      <c r="E1589" s="12"/>
      <c r="F1589" s="12"/>
      <c r="G1589" s="21"/>
      <c r="H1589" s="21"/>
      <c r="I1589" s="21"/>
      <c r="J1589" s="21"/>
      <c r="K1589" s="21"/>
      <c r="L1589" s="21"/>
      <c r="M1589" s="12"/>
      <c r="N1589" s="12"/>
      <c r="O1589" s="12"/>
      <c r="P1589" s="12"/>
      <c r="Q1589" s="12"/>
      <c r="R1589" s="12"/>
    </row>
    <row r="1590" spans="3:18" x14ac:dyDescent="0.3">
      <c r="C1590" s="12"/>
      <c r="D1590" s="12"/>
      <c r="E1590" s="12"/>
      <c r="F1590" s="12"/>
      <c r="G1590" s="21"/>
      <c r="H1590" s="21"/>
      <c r="I1590" s="21"/>
      <c r="J1590" s="21"/>
      <c r="K1590" s="21"/>
      <c r="L1590" s="21"/>
      <c r="M1590" s="12"/>
      <c r="N1590" s="12"/>
      <c r="O1590" s="12"/>
      <c r="P1590" s="12"/>
      <c r="Q1590" s="12"/>
      <c r="R1590" s="12"/>
    </row>
    <row r="1591" spans="3:18" x14ac:dyDescent="0.3">
      <c r="C1591" s="12"/>
      <c r="D1591" s="12"/>
      <c r="E1591" s="12"/>
      <c r="F1591" s="12"/>
      <c r="G1591" s="21"/>
      <c r="H1591" s="21"/>
      <c r="I1591" s="21"/>
      <c r="J1591" s="21"/>
      <c r="K1591" s="21"/>
      <c r="L1591" s="21"/>
      <c r="M1591" s="12"/>
      <c r="N1591" s="12"/>
      <c r="O1591" s="12"/>
      <c r="P1591" s="12"/>
      <c r="Q1591" s="12"/>
      <c r="R1591" s="12"/>
    </row>
    <row r="1592" spans="3:18" x14ac:dyDescent="0.3">
      <c r="C1592" s="12"/>
      <c r="D1592" s="12"/>
      <c r="E1592" s="12"/>
      <c r="F1592" s="12"/>
      <c r="G1592" s="21"/>
      <c r="H1592" s="21"/>
      <c r="I1592" s="21"/>
      <c r="J1592" s="21"/>
      <c r="K1592" s="21"/>
      <c r="L1592" s="21"/>
      <c r="M1592" s="12"/>
      <c r="N1592" s="12"/>
      <c r="O1592" s="12"/>
      <c r="P1592" s="12"/>
      <c r="Q1592" s="12"/>
      <c r="R1592" s="12"/>
    </row>
    <row r="1593" spans="3:18" x14ac:dyDescent="0.3">
      <c r="C1593" s="12"/>
      <c r="D1593" s="12"/>
      <c r="E1593" s="12"/>
      <c r="F1593" s="12"/>
      <c r="G1593" s="21"/>
      <c r="H1593" s="21"/>
      <c r="I1593" s="21"/>
      <c r="J1593" s="21"/>
      <c r="K1593" s="21"/>
      <c r="L1593" s="21"/>
      <c r="M1593" s="12"/>
      <c r="N1593" s="12"/>
      <c r="O1593" s="12"/>
      <c r="P1593" s="12"/>
      <c r="Q1593" s="12"/>
      <c r="R1593" s="12"/>
    </row>
    <row r="1594" spans="3:18" x14ac:dyDescent="0.3">
      <c r="C1594" s="12"/>
      <c r="D1594" s="12"/>
      <c r="E1594" s="12"/>
      <c r="F1594" s="12"/>
      <c r="G1594" s="21"/>
      <c r="H1594" s="21"/>
      <c r="I1594" s="21"/>
      <c r="J1594" s="21"/>
      <c r="K1594" s="21"/>
      <c r="L1594" s="21"/>
      <c r="M1594" s="12"/>
      <c r="N1594" s="12"/>
      <c r="O1594" s="12"/>
      <c r="P1594" s="12"/>
      <c r="Q1594" s="12"/>
      <c r="R1594" s="12"/>
    </row>
    <row r="1595" spans="3:18" x14ac:dyDescent="0.3">
      <c r="C1595" s="12"/>
      <c r="D1595" s="12"/>
      <c r="E1595" s="12"/>
      <c r="F1595" s="12"/>
      <c r="G1595" s="21"/>
      <c r="H1595" s="21"/>
      <c r="I1595" s="21"/>
      <c r="J1595" s="21"/>
      <c r="K1595" s="21"/>
      <c r="L1595" s="21"/>
      <c r="M1595" s="12"/>
      <c r="N1595" s="12"/>
      <c r="O1595" s="12"/>
      <c r="P1595" s="12"/>
      <c r="Q1595" s="12"/>
      <c r="R1595" s="12"/>
    </row>
    <row r="1596" spans="3:18" x14ac:dyDescent="0.3">
      <c r="C1596" s="12"/>
      <c r="D1596" s="12"/>
      <c r="E1596" s="12"/>
      <c r="F1596" s="12"/>
      <c r="G1596" s="21"/>
      <c r="H1596" s="21"/>
      <c r="I1596" s="21"/>
      <c r="J1596" s="21"/>
      <c r="K1596" s="21"/>
      <c r="L1596" s="21"/>
      <c r="M1596" s="12"/>
      <c r="N1596" s="12"/>
      <c r="O1596" s="12"/>
      <c r="P1596" s="12"/>
      <c r="Q1596" s="12"/>
      <c r="R1596" s="12"/>
    </row>
    <row r="1597" spans="3:18" x14ac:dyDescent="0.3">
      <c r="C1597" s="12"/>
      <c r="D1597" s="12"/>
      <c r="E1597" s="12"/>
      <c r="F1597" s="12"/>
      <c r="G1597" s="21"/>
      <c r="H1597" s="21"/>
      <c r="I1597" s="21"/>
      <c r="J1597" s="21"/>
      <c r="K1597" s="21"/>
      <c r="L1597" s="21"/>
      <c r="M1597" s="12"/>
      <c r="N1597" s="12"/>
      <c r="O1597" s="12"/>
      <c r="P1597" s="12"/>
      <c r="Q1597" s="12"/>
      <c r="R1597" s="12"/>
    </row>
    <row r="1598" spans="3:18" x14ac:dyDescent="0.3">
      <c r="C1598" s="12"/>
      <c r="D1598" s="12"/>
      <c r="E1598" s="12"/>
      <c r="F1598" s="12"/>
      <c r="G1598" s="21"/>
      <c r="H1598" s="21"/>
      <c r="I1598" s="21"/>
      <c r="J1598" s="21"/>
      <c r="K1598" s="21"/>
      <c r="L1598" s="21"/>
      <c r="M1598" s="12"/>
      <c r="N1598" s="12"/>
      <c r="O1598" s="12"/>
      <c r="P1598" s="12"/>
      <c r="Q1598" s="12"/>
      <c r="R1598" s="12"/>
    </row>
    <row r="1599" spans="3:18" x14ac:dyDescent="0.3">
      <c r="C1599" s="12"/>
      <c r="D1599" s="12"/>
      <c r="E1599" s="12"/>
      <c r="F1599" s="12"/>
      <c r="G1599" s="21"/>
      <c r="H1599" s="21"/>
      <c r="I1599" s="21"/>
      <c r="J1599" s="21"/>
      <c r="K1599" s="21"/>
      <c r="L1599" s="21"/>
      <c r="M1599" s="12"/>
      <c r="N1599" s="12"/>
      <c r="O1599" s="12"/>
      <c r="P1599" s="12"/>
      <c r="Q1599" s="12"/>
      <c r="R1599" s="12"/>
    </row>
    <row r="1600" spans="3:18" x14ac:dyDescent="0.3">
      <c r="C1600" s="12"/>
      <c r="D1600" s="12"/>
      <c r="E1600" s="12"/>
      <c r="F1600" s="12"/>
      <c r="G1600" s="21"/>
      <c r="H1600" s="21"/>
      <c r="I1600" s="21"/>
      <c r="J1600" s="21"/>
      <c r="K1600" s="21"/>
      <c r="L1600" s="21"/>
      <c r="M1600" s="12"/>
      <c r="N1600" s="12"/>
      <c r="O1600" s="12"/>
      <c r="P1600" s="12"/>
      <c r="Q1600" s="12"/>
      <c r="R1600" s="12"/>
    </row>
    <row r="1601" spans="3:18" x14ac:dyDescent="0.3">
      <c r="C1601" s="12"/>
      <c r="D1601" s="12"/>
      <c r="E1601" s="12"/>
      <c r="F1601" s="12"/>
      <c r="G1601" s="21"/>
      <c r="H1601" s="21"/>
      <c r="I1601" s="21"/>
      <c r="J1601" s="21"/>
      <c r="K1601" s="21"/>
      <c r="L1601" s="21"/>
      <c r="M1601" s="12"/>
      <c r="N1601" s="12"/>
      <c r="O1601" s="12"/>
      <c r="P1601" s="12"/>
      <c r="Q1601" s="12"/>
      <c r="R1601" s="12"/>
    </row>
    <row r="1602" spans="3:18" x14ac:dyDescent="0.3">
      <c r="C1602" s="12"/>
      <c r="D1602" s="12"/>
      <c r="E1602" s="12"/>
      <c r="F1602" s="12"/>
      <c r="G1602" s="21"/>
      <c r="H1602" s="21"/>
      <c r="I1602" s="21"/>
      <c r="J1602" s="21"/>
      <c r="K1602" s="21"/>
      <c r="L1602" s="21"/>
      <c r="M1602" s="12"/>
      <c r="N1602" s="12"/>
      <c r="O1602" s="12"/>
      <c r="P1602" s="12"/>
      <c r="Q1602" s="12"/>
      <c r="R1602" s="12"/>
    </row>
    <row r="1603" spans="3:18" x14ac:dyDescent="0.3">
      <c r="C1603" s="12"/>
      <c r="D1603" s="12"/>
      <c r="E1603" s="12"/>
      <c r="F1603" s="12"/>
      <c r="G1603" s="21"/>
      <c r="H1603" s="21"/>
      <c r="I1603" s="21"/>
      <c r="J1603" s="21"/>
      <c r="K1603" s="21"/>
      <c r="L1603" s="21"/>
      <c r="M1603" s="12"/>
      <c r="N1603" s="12"/>
      <c r="O1603" s="12"/>
      <c r="P1603" s="12"/>
      <c r="Q1603" s="12"/>
      <c r="R1603" s="12"/>
    </row>
    <row r="1604" spans="3:18" x14ac:dyDescent="0.3">
      <c r="C1604" s="12"/>
      <c r="D1604" s="12"/>
      <c r="E1604" s="12"/>
      <c r="F1604" s="12"/>
      <c r="G1604" s="21"/>
      <c r="H1604" s="21"/>
      <c r="I1604" s="21"/>
      <c r="J1604" s="21"/>
      <c r="K1604" s="21"/>
      <c r="L1604" s="21"/>
      <c r="M1604" s="12"/>
      <c r="N1604" s="12"/>
      <c r="O1604" s="12"/>
      <c r="P1604" s="12"/>
      <c r="Q1604" s="12"/>
      <c r="R1604" s="12"/>
    </row>
    <row r="1605" spans="3:18" x14ac:dyDescent="0.3">
      <c r="C1605" s="12"/>
      <c r="D1605" s="12"/>
      <c r="E1605" s="12"/>
      <c r="F1605" s="12"/>
      <c r="G1605" s="21"/>
      <c r="H1605" s="21"/>
      <c r="I1605" s="21"/>
      <c r="J1605" s="21"/>
      <c r="K1605" s="21"/>
      <c r="L1605" s="21"/>
      <c r="M1605" s="12"/>
      <c r="N1605" s="12"/>
      <c r="O1605" s="12"/>
      <c r="P1605" s="12"/>
      <c r="Q1605" s="12"/>
      <c r="R1605" s="12"/>
    </row>
    <row r="1606" spans="3:18" x14ac:dyDescent="0.3">
      <c r="C1606" s="12"/>
      <c r="D1606" s="12"/>
      <c r="E1606" s="12"/>
      <c r="F1606" s="12"/>
      <c r="G1606" s="21"/>
      <c r="H1606" s="21"/>
      <c r="I1606" s="21"/>
      <c r="J1606" s="21"/>
      <c r="K1606" s="21"/>
      <c r="L1606" s="21"/>
      <c r="M1606" s="12"/>
      <c r="N1606" s="12"/>
      <c r="O1606" s="12"/>
      <c r="P1606" s="12"/>
      <c r="Q1606" s="12"/>
      <c r="R1606" s="12"/>
    </row>
    <row r="1607" spans="3:18" x14ac:dyDescent="0.3">
      <c r="C1607" s="12"/>
      <c r="D1607" s="12"/>
      <c r="E1607" s="12"/>
      <c r="F1607" s="12"/>
      <c r="G1607" s="21"/>
      <c r="H1607" s="21"/>
      <c r="I1607" s="21"/>
      <c r="J1607" s="21"/>
      <c r="K1607" s="21"/>
      <c r="L1607" s="21"/>
      <c r="M1607" s="12"/>
      <c r="N1607" s="12"/>
      <c r="O1607" s="12"/>
      <c r="P1607" s="12"/>
      <c r="Q1607" s="12"/>
      <c r="R1607" s="12"/>
    </row>
    <row r="1608" spans="3:18" x14ac:dyDescent="0.3">
      <c r="C1608" s="12"/>
      <c r="D1608" s="12"/>
      <c r="E1608" s="12"/>
      <c r="F1608" s="12"/>
      <c r="G1608" s="21"/>
      <c r="H1608" s="21"/>
      <c r="I1608" s="21"/>
      <c r="J1608" s="21"/>
      <c r="K1608" s="21"/>
      <c r="L1608" s="21"/>
      <c r="M1608" s="12"/>
      <c r="N1608" s="12"/>
      <c r="O1608" s="12"/>
      <c r="P1608" s="12"/>
      <c r="Q1608" s="12"/>
      <c r="R1608" s="12"/>
    </row>
    <row r="1609" spans="3:18" x14ac:dyDescent="0.3">
      <c r="C1609" s="12"/>
      <c r="D1609" s="12"/>
      <c r="E1609" s="12"/>
      <c r="F1609" s="12"/>
      <c r="G1609" s="21"/>
      <c r="H1609" s="21"/>
      <c r="I1609" s="21"/>
      <c r="J1609" s="21"/>
      <c r="K1609" s="21"/>
      <c r="L1609" s="21"/>
      <c r="M1609" s="12"/>
      <c r="N1609" s="12"/>
      <c r="O1609" s="12"/>
      <c r="P1609" s="12"/>
      <c r="Q1609" s="12"/>
      <c r="R1609" s="12"/>
    </row>
    <row r="1610" spans="3:18" x14ac:dyDescent="0.3">
      <c r="C1610" s="12"/>
      <c r="D1610" s="12"/>
      <c r="E1610" s="12"/>
      <c r="F1610" s="12"/>
      <c r="G1610" s="21"/>
      <c r="H1610" s="21"/>
      <c r="I1610" s="21"/>
      <c r="J1610" s="21"/>
      <c r="K1610" s="21"/>
      <c r="L1610" s="21"/>
      <c r="M1610" s="12"/>
      <c r="N1610" s="12"/>
      <c r="O1610" s="12"/>
      <c r="P1610" s="12"/>
      <c r="Q1610" s="12"/>
      <c r="R1610" s="12"/>
    </row>
    <row r="1611" spans="3:18" x14ac:dyDescent="0.3">
      <c r="C1611" s="12"/>
      <c r="D1611" s="12"/>
      <c r="E1611" s="12"/>
      <c r="F1611" s="12"/>
      <c r="G1611" s="21"/>
      <c r="H1611" s="21"/>
      <c r="I1611" s="21"/>
      <c r="J1611" s="21"/>
      <c r="K1611" s="21"/>
      <c r="L1611" s="21"/>
      <c r="M1611" s="12"/>
      <c r="N1611" s="12"/>
      <c r="O1611" s="12"/>
      <c r="P1611" s="12"/>
      <c r="Q1611" s="12"/>
      <c r="R1611" s="12"/>
    </row>
    <row r="1612" spans="3:18" x14ac:dyDescent="0.3">
      <c r="C1612" s="12"/>
      <c r="D1612" s="12"/>
      <c r="E1612" s="12"/>
      <c r="F1612" s="12"/>
      <c r="G1612" s="21"/>
      <c r="H1612" s="21"/>
      <c r="I1612" s="21"/>
      <c r="J1612" s="21"/>
      <c r="K1612" s="21"/>
      <c r="L1612" s="21"/>
      <c r="M1612" s="12"/>
      <c r="N1612" s="12"/>
      <c r="O1612" s="12"/>
      <c r="P1612" s="12"/>
      <c r="Q1612" s="12"/>
      <c r="R1612" s="12"/>
    </row>
    <row r="1613" spans="3:18" x14ac:dyDescent="0.3">
      <c r="C1613" s="12"/>
      <c r="D1613" s="12"/>
      <c r="E1613" s="12"/>
      <c r="F1613" s="12"/>
      <c r="G1613" s="21"/>
      <c r="H1613" s="21"/>
      <c r="I1613" s="21"/>
      <c r="J1613" s="21"/>
      <c r="K1613" s="21"/>
      <c r="L1613" s="21"/>
      <c r="M1613" s="12"/>
      <c r="N1613" s="12"/>
      <c r="O1613" s="12"/>
      <c r="P1613" s="12"/>
      <c r="Q1613" s="12"/>
      <c r="R1613" s="12"/>
    </row>
    <row r="1614" spans="3:18" x14ac:dyDescent="0.3">
      <c r="C1614" s="12"/>
      <c r="D1614" s="12"/>
      <c r="E1614" s="12"/>
      <c r="F1614" s="12"/>
      <c r="G1614" s="21"/>
      <c r="H1614" s="21"/>
      <c r="I1614" s="21"/>
      <c r="J1614" s="21"/>
      <c r="K1614" s="21"/>
      <c r="L1614" s="21"/>
      <c r="M1614" s="12"/>
      <c r="N1614" s="12"/>
      <c r="O1614" s="12"/>
      <c r="P1614" s="12"/>
      <c r="Q1614" s="12"/>
      <c r="R1614" s="12"/>
    </row>
    <row r="1615" spans="3:18" x14ac:dyDescent="0.3">
      <c r="C1615" s="12"/>
      <c r="D1615" s="12"/>
      <c r="E1615" s="12"/>
      <c r="F1615" s="12"/>
      <c r="G1615" s="21"/>
      <c r="H1615" s="21"/>
      <c r="I1615" s="21"/>
      <c r="J1615" s="21"/>
      <c r="K1615" s="21"/>
      <c r="L1615" s="21"/>
      <c r="M1615" s="12"/>
      <c r="N1615" s="12"/>
      <c r="O1615" s="12"/>
      <c r="P1615" s="12"/>
      <c r="Q1615" s="12"/>
      <c r="R1615" s="12"/>
    </row>
    <row r="1616" spans="3:18" x14ac:dyDescent="0.3">
      <c r="C1616" s="12"/>
      <c r="D1616" s="12"/>
      <c r="E1616" s="12"/>
      <c r="F1616" s="12"/>
      <c r="G1616" s="21"/>
      <c r="H1616" s="21"/>
      <c r="I1616" s="21"/>
      <c r="J1616" s="21"/>
      <c r="K1616" s="21"/>
      <c r="L1616" s="21"/>
      <c r="M1616" s="12"/>
      <c r="N1616" s="12"/>
      <c r="O1616" s="12"/>
      <c r="P1616" s="12"/>
      <c r="Q1616" s="12"/>
      <c r="R1616" s="12"/>
    </row>
    <row r="1617" spans="3:18" x14ac:dyDescent="0.3">
      <c r="C1617" s="12"/>
      <c r="D1617" s="12"/>
      <c r="E1617" s="12"/>
      <c r="F1617" s="12"/>
      <c r="G1617" s="21"/>
      <c r="H1617" s="21"/>
      <c r="I1617" s="21"/>
      <c r="J1617" s="21"/>
      <c r="K1617" s="21"/>
      <c r="L1617" s="21"/>
      <c r="M1617" s="12"/>
      <c r="N1617" s="12"/>
      <c r="O1617" s="12"/>
      <c r="P1617" s="12"/>
      <c r="Q1617" s="12"/>
      <c r="R1617" s="12"/>
    </row>
    <row r="1618" spans="3:18" x14ac:dyDescent="0.3">
      <c r="C1618" s="12"/>
      <c r="D1618" s="12"/>
      <c r="E1618" s="12"/>
      <c r="F1618" s="12"/>
      <c r="G1618" s="21"/>
      <c r="H1618" s="21"/>
      <c r="I1618" s="21"/>
      <c r="J1618" s="21"/>
      <c r="K1618" s="21"/>
      <c r="L1618" s="21"/>
      <c r="M1618" s="12"/>
      <c r="N1618" s="12"/>
      <c r="O1618" s="12"/>
      <c r="P1618" s="12"/>
      <c r="Q1618" s="12"/>
      <c r="R1618" s="12"/>
    </row>
    <row r="1619" spans="3:18" x14ac:dyDescent="0.3">
      <c r="C1619" s="12"/>
      <c r="D1619" s="12"/>
      <c r="E1619" s="12"/>
      <c r="F1619" s="12"/>
      <c r="G1619" s="21"/>
      <c r="H1619" s="21"/>
      <c r="I1619" s="21"/>
      <c r="J1619" s="21"/>
      <c r="K1619" s="21"/>
      <c r="L1619" s="21"/>
      <c r="M1619" s="12"/>
      <c r="N1619" s="12"/>
      <c r="O1619" s="12"/>
      <c r="P1619" s="12"/>
      <c r="Q1619" s="12"/>
      <c r="R1619" s="12"/>
    </row>
    <row r="1620" spans="3:18" x14ac:dyDescent="0.3">
      <c r="C1620" s="12"/>
      <c r="D1620" s="12"/>
      <c r="E1620" s="12"/>
      <c r="F1620" s="12"/>
      <c r="G1620" s="21"/>
      <c r="H1620" s="21"/>
      <c r="I1620" s="21"/>
      <c r="J1620" s="21"/>
      <c r="K1620" s="21"/>
      <c r="L1620" s="21"/>
      <c r="M1620" s="12"/>
      <c r="N1620" s="12"/>
      <c r="O1620" s="12"/>
      <c r="P1620" s="12"/>
      <c r="Q1620" s="12"/>
      <c r="R1620" s="12"/>
    </row>
    <row r="1621" spans="3:18" x14ac:dyDescent="0.3">
      <c r="C1621" s="12"/>
      <c r="D1621" s="12"/>
      <c r="E1621" s="12"/>
      <c r="F1621" s="12"/>
      <c r="G1621" s="21"/>
      <c r="H1621" s="21"/>
      <c r="I1621" s="21"/>
      <c r="J1621" s="21"/>
      <c r="K1621" s="21"/>
      <c r="L1621" s="21"/>
      <c r="M1621" s="12"/>
      <c r="N1621" s="12"/>
      <c r="O1621" s="12"/>
      <c r="P1621" s="12"/>
      <c r="Q1621" s="12"/>
      <c r="R1621" s="12"/>
    </row>
    <row r="1622" spans="3:18" x14ac:dyDescent="0.3">
      <c r="C1622" s="12"/>
      <c r="D1622" s="12"/>
      <c r="E1622" s="12"/>
      <c r="F1622" s="12"/>
      <c r="G1622" s="21"/>
      <c r="H1622" s="21"/>
      <c r="I1622" s="21"/>
      <c r="J1622" s="21"/>
      <c r="K1622" s="21"/>
      <c r="L1622" s="21"/>
      <c r="M1622" s="12"/>
      <c r="N1622" s="12"/>
      <c r="O1622" s="12"/>
      <c r="P1622" s="12"/>
      <c r="Q1622" s="12"/>
      <c r="R1622" s="12"/>
    </row>
    <row r="1623" spans="3:18" x14ac:dyDescent="0.3">
      <c r="C1623" s="12"/>
      <c r="D1623" s="12"/>
      <c r="E1623" s="12"/>
      <c r="F1623" s="12"/>
      <c r="G1623" s="21"/>
      <c r="H1623" s="21"/>
      <c r="I1623" s="21"/>
      <c r="J1623" s="21"/>
      <c r="K1623" s="21"/>
      <c r="L1623" s="21"/>
      <c r="M1623" s="12"/>
      <c r="N1623" s="12"/>
      <c r="O1623" s="12"/>
      <c r="P1623" s="12"/>
      <c r="Q1623" s="12"/>
      <c r="R1623" s="12"/>
    </row>
    <row r="1624" spans="3:18" x14ac:dyDescent="0.3">
      <c r="C1624" s="12"/>
      <c r="D1624" s="12"/>
      <c r="E1624" s="12"/>
      <c r="F1624" s="12"/>
      <c r="G1624" s="21"/>
      <c r="H1624" s="21"/>
      <c r="I1624" s="21"/>
      <c r="J1624" s="21"/>
      <c r="K1624" s="21"/>
      <c r="L1624" s="21"/>
      <c r="M1624" s="12"/>
      <c r="N1624" s="12"/>
      <c r="O1624" s="12"/>
      <c r="P1624" s="12"/>
      <c r="Q1624" s="12"/>
      <c r="R1624" s="12"/>
    </row>
    <row r="1625" spans="3:18" x14ac:dyDescent="0.3">
      <c r="C1625" s="12"/>
      <c r="D1625" s="12"/>
      <c r="E1625" s="12"/>
      <c r="F1625" s="12"/>
      <c r="G1625" s="21"/>
      <c r="H1625" s="21"/>
      <c r="I1625" s="21"/>
      <c r="J1625" s="21"/>
      <c r="K1625" s="21"/>
      <c r="L1625" s="21"/>
      <c r="M1625" s="12"/>
      <c r="N1625" s="12"/>
      <c r="O1625" s="12"/>
      <c r="P1625" s="12"/>
      <c r="Q1625" s="12"/>
      <c r="R1625" s="12"/>
    </row>
    <row r="1626" spans="3:18" x14ac:dyDescent="0.3">
      <c r="C1626" s="12"/>
      <c r="D1626" s="12"/>
      <c r="E1626" s="12"/>
      <c r="F1626" s="12"/>
      <c r="G1626" s="21"/>
      <c r="H1626" s="21"/>
      <c r="I1626" s="21"/>
      <c r="J1626" s="21"/>
      <c r="K1626" s="21"/>
      <c r="L1626" s="21"/>
      <c r="M1626" s="12"/>
      <c r="N1626" s="12"/>
      <c r="O1626" s="12"/>
      <c r="P1626" s="12"/>
      <c r="Q1626" s="12"/>
      <c r="R1626" s="12"/>
    </row>
    <row r="1627" spans="3:18" x14ac:dyDescent="0.3">
      <c r="C1627" s="12"/>
      <c r="D1627" s="12"/>
      <c r="E1627" s="12"/>
      <c r="F1627" s="12"/>
      <c r="G1627" s="21"/>
      <c r="H1627" s="21"/>
      <c r="I1627" s="21"/>
      <c r="J1627" s="21"/>
      <c r="K1627" s="21"/>
      <c r="L1627" s="21"/>
      <c r="M1627" s="12"/>
      <c r="N1627" s="12"/>
      <c r="O1627" s="12"/>
      <c r="P1627" s="12"/>
      <c r="Q1627" s="12"/>
      <c r="R1627" s="12"/>
    </row>
    <row r="1628" spans="3:18" x14ac:dyDescent="0.3">
      <c r="C1628" s="12"/>
      <c r="D1628" s="12"/>
      <c r="E1628" s="12"/>
      <c r="F1628" s="12"/>
      <c r="G1628" s="21"/>
      <c r="H1628" s="21"/>
      <c r="I1628" s="21"/>
      <c r="J1628" s="21"/>
      <c r="K1628" s="21"/>
      <c r="L1628" s="21"/>
      <c r="M1628" s="12"/>
      <c r="N1628" s="12"/>
      <c r="O1628" s="12"/>
      <c r="P1628" s="12"/>
      <c r="Q1628" s="12"/>
      <c r="R1628" s="12"/>
    </row>
    <row r="1629" spans="3:18" x14ac:dyDescent="0.3">
      <c r="C1629" s="12"/>
      <c r="D1629" s="12"/>
      <c r="E1629" s="12"/>
      <c r="F1629" s="12"/>
      <c r="G1629" s="21"/>
      <c r="H1629" s="21"/>
      <c r="I1629" s="21"/>
      <c r="J1629" s="21"/>
      <c r="K1629" s="21"/>
      <c r="L1629" s="21"/>
      <c r="M1629" s="12"/>
      <c r="N1629" s="12"/>
      <c r="O1629" s="12"/>
      <c r="P1629" s="12"/>
      <c r="Q1629" s="12"/>
      <c r="R1629" s="12"/>
    </row>
    <row r="1630" spans="3:18" x14ac:dyDescent="0.3">
      <c r="C1630" s="12"/>
      <c r="D1630" s="12"/>
      <c r="E1630" s="12"/>
      <c r="F1630" s="12"/>
      <c r="G1630" s="21"/>
      <c r="H1630" s="21"/>
      <c r="I1630" s="21"/>
      <c r="J1630" s="21"/>
      <c r="K1630" s="21"/>
      <c r="L1630" s="21"/>
      <c r="M1630" s="12"/>
      <c r="N1630" s="12"/>
      <c r="O1630" s="12"/>
      <c r="P1630" s="12"/>
      <c r="Q1630" s="12"/>
      <c r="R1630" s="12"/>
    </row>
    <row r="1631" spans="3:18" x14ac:dyDescent="0.3">
      <c r="C1631" s="12"/>
      <c r="D1631" s="12"/>
      <c r="E1631" s="12"/>
      <c r="F1631" s="12"/>
      <c r="G1631" s="21"/>
      <c r="H1631" s="21"/>
      <c r="I1631" s="21"/>
      <c r="J1631" s="21"/>
      <c r="K1631" s="21"/>
      <c r="L1631" s="21"/>
      <c r="M1631" s="12"/>
      <c r="N1631" s="12"/>
      <c r="O1631" s="12"/>
      <c r="P1631" s="12"/>
      <c r="Q1631" s="12"/>
      <c r="R1631" s="12"/>
    </row>
    <row r="1632" spans="3:18" x14ac:dyDescent="0.3">
      <c r="C1632" s="12"/>
      <c r="D1632" s="12"/>
      <c r="E1632" s="12"/>
      <c r="F1632" s="12"/>
      <c r="G1632" s="21"/>
      <c r="H1632" s="21"/>
      <c r="I1632" s="21"/>
      <c r="J1632" s="21"/>
      <c r="K1632" s="21"/>
      <c r="L1632" s="21"/>
      <c r="M1632" s="12"/>
      <c r="N1632" s="12"/>
      <c r="O1632" s="12"/>
      <c r="P1632" s="12"/>
      <c r="Q1632" s="12"/>
      <c r="R1632" s="12"/>
    </row>
    <row r="1633" spans="3:18" x14ac:dyDescent="0.3">
      <c r="C1633" s="12"/>
      <c r="D1633" s="12"/>
      <c r="E1633" s="12"/>
      <c r="F1633" s="12"/>
      <c r="G1633" s="21"/>
      <c r="H1633" s="21"/>
      <c r="I1633" s="21"/>
      <c r="J1633" s="21"/>
      <c r="K1633" s="21"/>
      <c r="L1633" s="21"/>
      <c r="M1633" s="12"/>
      <c r="N1633" s="12"/>
      <c r="O1633" s="12"/>
      <c r="P1633" s="12"/>
      <c r="Q1633" s="12"/>
      <c r="R1633" s="12"/>
    </row>
    <row r="1634" spans="3:18" x14ac:dyDescent="0.3">
      <c r="C1634" s="12"/>
      <c r="D1634" s="12"/>
      <c r="E1634" s="12"/>
      <c r="F1634" s="12"/>
      <c r="G1634" s="21"/>
      <c r="H1634" s="21"/>
      <c r="I1634" s="21"/>
      <c r="J1634" s="21"/>
      <c r="K1634" s="21"/>
      <c r="L1634" s="21"/>
      <c r="M1634" s="12"/>
      <c r="N1634" s="12"/>
      <c r="O1634" s="12"/>
      <c r="P1634" s="12"/>
      <c r="Q1634" s="12"/>
      <c r="R1634" s="12"/>
    </row>
    <row r="1635" spans="3:18" x14ac:dyDescent="0.3">
      <c r="C1635" s="12"/>
      <c r="D1635" s="12"/>
      <c r="E1635" s="12"/>
      <c r="F1635" s="12"/>
      <c r="G1635" s="21"/>
      <c r="H1635" s="21"/>
      <c r="I1635" s="21"/>
      <c r="J1635" s="21"/>
      <c r="K1635" s="21"/>
      <c r="L1635" s="21"/>
      <c r="M1635" s="12"/>
      <c r="N1635" s="12"/>
      <c r="O1635" s="12"/>
      <c r="P1635" s="12"/>
      <c r="Q1635" s="12"/>
      <c r="R1635" s="12"/>
    </row>
    <row r="1636" spans="3:18" x14ac:dyDescent="0.3">
      <c r="C1636" s="12"/>
      <c r="D1636" s="12"/>
      <c r="E1636" s="12"/>
      <c r="F1636" s="12"/>
      <c r="G1636" s="21"/>
      <c r="H1636" s="21"/>
      <c r="I1636" s="21"/>
      <c r="J1636" s="21"/>
      <c r="K1636" s="21"/>
      <c r="L1636" s="21"/>
      <c r="M1636" s="12"/>
      <c r="N1636" s="12"/>
      <c r="O1636" s="12"/>
      <c r="P1636" s="12"/>
      <c r="Q1636" s="12"/>
      <c r="R1636" s="12"/>
    </row>
    <row r="1637" spans="3:18" x14ac:dyDescent="0.3">
      <c r="C1637" s="12"/>
      <c r="D1637" s="12"/>
      <c r="E1637" s="12"/>
      <c r="F1637" s="12"/>
      <c r="G1637" s="21"/>
      <c r="H1637" s="21"/>
      <c r="I1637" s="21"/>
      <c r="J1637" s="21"/>
      <c r="K1637" s="21"/>
      <c r="L1637" s="21"/>
      <c r="M1637" s="12"/>
      <c r="N1637" s="12"/>
      <c r="O1637" s="12"/>
      <c r="P1637" s="12"/>
      <c r="Q1637" s="12"/>
      <c r="R1637" s="12"/>
    </row>
    <row r="1638" spans="3:18" x14ac:dyDescent="0.3">
      <c r="C1638" s="12"/>
      <c r="D1638" s="12"/>
      <c r="E1638" s="12"/>
      <c r="F1638" s="12"/>
      <c r="G1638" s="21"/>
      <c r="H1638" s="21"/>
      <c r="I1638" s="21"/>
      <c r="J1638" s="21"/>
      <c r="K1638" s="21"/>
      <c r="L1638" s="21"/>
      <c r="M1638" s="12"/>
      <c r="N1638" s="12"/>
      <c r="O1638" s="12"/>
      <c r="P1638" s="12"/>
      <c r="Q1638" s="12"/>
      <c r="R1638" s="12"/>
    </row>
    <row r="1639" spans="3:18" x14ac:dyDescent="0.3">
      <c r="C1639" s="12"/>
      <c r="D1639" s="12"/>
      <c r="E1639" s="12"/>
      <c r="F1639" s="12"/>
      <c r="G1639" s="21"/>
      <c r="H1639" s="21"/>
      <c r="I1639" s="21"/>
      <c r="J1639" s="21"/>
      <c r="K1639" s="21"/>
      <c r="L1639" s="21"/>
      <c r="M1639" s="12"/>
      <c r="N1639" s="12"/>
      <c r="O1639" s="12"/>
      <c r="P1639" s="12"/>
      <c r="Q1639" s="12"/>
      <c r="R1639" s="12"/>
    </row>
    <row r="1640" spans="3:18" x14ac:dyDescent="0.3">
      <c r="C1640" s="12"/>
      <c r="D1640" s="12"/>
      <c r="E1640" s="12"/>
      <c r="F1640" s="12"/>
      <c r="G1640" s="21"/>
      <c r="H1640" s="21"/>
      <c r="I1640" s="21"/>
      <c r="J1640" s="21"/>
      <c r="K1640" s="21"/>
      <c r="L1640" s="21"/>
      <c r="M1640" s="12"/>
      <c r="N1640" s="12"/>
      <c r="O1640" s="12"/>
      <c r="P1640" s="12"/>
      <c r="Q1640" s="12"/>
      <c r="R1640" s="12"/>
    </row>
    <row r="1641" spans="3:18" x14ac:dyDescent="0.3">
      <c r="C1641" s="12"/>
      <c r="D1641" s="12"/>
      <c r="E1641" s="12"/>
      <c r="F1641" s="12"/>
      <c r="G1641" s="21"/>
      <c r="H1641" s="21"/>
      <c r="I1641" s="21"/>
      <c r="J1641" s="21"/>
      <c r="K1641" s="21"/>
      <c r="L1641" s="21"/>
      <c r="M1641" s="12"/>
      <c r="N1641" s="12"/>
      <c r="O1641" s="12"/>
      <c r="P1641" s="12"/>
      <c r="Q1641" s="12"/>
      <c r="R1641" s="12"/>
    </row>
    <row r="1642" spans="3:18" x14ac:dyDescent="0.3">
      <c r="C1642" s="12"/>
      <c r="D1642" s="12"/>
      <c r="E1642" s="12"/>
      <c r="F1642" s="12"/>
      <c r="G1642" s="21"/>
      <c r="H1642" s="21"/>
      <c r="I1642" s="21"/>
      <c r="J1642" s="21"/>
      <c r="K1642" s="21"/>
      <c r="L1642" s="21"/>
      <c r="M1642" s="12"/>
      <c r="N1642" s="12"/>
      <c r="O1642" s="12"/>
      <c r="P1642" s="12"/>
      <c r="Q1642" s="12"/>
      <c r="R1642" s="12"/>
    </row>
    <row r="1643" spans="3:18" x14ac:dyDescent="0.3">
      <c r="C1643" s="12"/>
      <c r="D1643" s="12"/>
      <c r="E1643" s="12"/>
      <c r="F1643" s="12"/>
      <c r="G1643" s="21"/>
      <c r="H1643" s="21"/>
      <c r="I1643" s="21"/>
      <c r="J1643" s="21"/>
      <c r="K1643" s="21"/>
      <c r="L1643" s="21"/>
      <c r="M1643" s="12"/>
      <c r="N1643" s="12"/>
      <c r="O1643" s="12"/>
      <c r="P1643" s="12"/>
      <c r="Q1643" s="12"/>
      <c r="R1643" s="12"/>
    </row>
    <row r="1644" spans="3:18" x14ac:dyDescent="0.3">
      <c r="C1644" s="12"/>
      <c r="D1644" s="12"/>
      <c r="E1644" s="12"/>
      <c r="F1644" s="12"/>
      <c r="G1644" s="21"/>
      <c r="H1644" s="21"/>
      <c r="I1644" s="21"/>
      <c r="J1644" s="21"/>
      <c r="K1644" s="21"/>
      <c r="L1644" s="21"/>
      <c r="M1644" s="12"/>
      <c r="N1644" s="12"/>
      <c r="O1644" s="12"/>
      <c r="P1644" s="12"/>
      <c r="Q1644" s="12"/>
      <c r="R1644" s="12"/>
    </row>
    <row r="1645" spans="3:18" x14ac:dyDescent="0.3">
      <c r="C1645" s="12"/>
      <c r="D1645" s="12"/>
      <c r="E1645" s="12"/>
      <c r="F1645" s="12"/>
      <c r="G1645" s="21"/>
      <c r="H1645" s="21"/>
      <c r="I1645" s="21"/>
      <c r="J1645" s="21"/>
      <c r="K1645" s="21"/>
      <c r="L1645" s="21"/>
      <c r="M1645" s="12"/>
      <c r="N1645" s="12"/>
      <c r="O1645" s="12"/>
      <c r="P1645" s="12"/>
      <c r="Q1645" s="12"/>
      <c r="R1645" s="12"/>
    </row>
    <row r="1646" spans="3:18" x14ac:dyDescent="0.3">
      <c r="C1646" s="12"/>
      <c r="D1646" s="12"/>
      <c r="E1646" s="12"/>
      <c r="F1646" s="12"/>
      <c r="G1646" s="21"/>
      <c r="H1646" s="21"/>
      <c r="I1646" s="21"/>
      <c r="J1646" s="21"/>
      <c r="K1646" s="21"/>
      <c r="L1646" s="21"/>
      <c r="M1646" s="12"/>
      <c r="N1646" s="12"/>
      <c r="O1646" s="12"/>
      <c r="P1646" s="12"/>
      <c r="Q1646" s="12"/>
      <c r="R1646" s="12"/>
    </row>
    <row r="1647" spans="3:18" x14ac:dyDescent="0.3">
      <c r="C1647" s="12"/>
      <c r="D1647" s="12"/>
      <c r="E1647" s="12"/>
      <c r="F1647" s="12"/>
      <c r="G1647" s="21"/>
      <c r="H1647" s="21"/>
      <c r="I1647" s="21"/>
      <c r="J1647" s="21"/>
      <c r="K1647" s="21"/>
      <c r="L1647" s="21"/>
      <c r="M1647" s="12"/>
      <c r="N1647" s="12"/>
      <c r="O1647" s="12"/>
      <c r="P1647" s="12"/>
      <c r="Q1647" s="12"/>
      <c r="R1647" s="12"/>
    </row>
    <row r="1648" spans="3:18" x14ac:dyDescent="0.3">
      <c r="C1648" s="12"/>
      <c r="D1648" s="12"/>
      <c r="E1648" s="12"/>
      <c r="F1648" s="12"/>
      <c r="G1648" s="21"/>
      <c r="H1648" s="21"/>
      <c r="I1648" s="21"/>
      <c r="J1648" s="21"/>
      <c r="K1648" s="21"/>
      <c r="L1648" s="21"/>
      <c r="M1648" s="12"/>
      <c r="N1648" s="12"/>
      <c r="O1648" s="12"/>
      <c r="P1648" s="12"/>
      <c r="Q1648" s="12"/>
      <c r="R1648" s="12"/>
    </row>
    <row r="1649" spans="3:18" x14ac:dyDescent="0.3">
      <c r="C1649" s="12"/>
      <c r="D1649" s="12"/>
      <c r="E1649" s="12"/>
      <c r="F1649" s="12"/>
      <c r="G1649" s="21"/>
      <c r="H1649" s="21"/>
      <c r="I1649" s="21"/>
      <c r="J1649" s="21"/>
      <c r="K1649" s="21"/>
      <c r="L1649" s="21"/>
      <c r="M1649" s="12"/>
      <c r="N1649" s="12"/>
      <c r="O1649" s="12"/>
      <c r="P1649" s="12"/>
      <c r="Q1649" s="12"/>
      <c r="R1649" s="12"/>
    </row>
    <row r="1650" spans="3:18" x14ac:dyDescent="0.3">
      <c r="C1650" s="12"/>
      <c r="D1650" s="12"/>
      <c r="E1650" s="12"/>
      <c r="F1650" s="12"/>
      <c r="G1650" s="21"/>
      <c r="H1650" s="21"/>
      <c r="I1650" s="21"/>
      <c r="J1650" s="21"/>
      <c r="K1650" s="21"/>
      <c r="L1650" s="21"/>
      <c r="M1650" s="12"/>
      <c r="N1650" s="12"/>
      <c r="O1650" s="12"/>
      <c r="P1650" s="12"/>
      <c r="Q1650" s="12"/>
      <c r="R1650" s="12"/>
    </row>
    <row r="1651" spans="3:18" x14ac:dyDescent="0.3">
      <c r="C1651" s="12"/>
      <c r="D1651" s="12"/>
      <c r="E1651" s="12"/>
      <c r="F1651" s="12"/>
      <c r="G1651" s="21"/>
      <c r="H1651" s="21"/>
      <c r="I1651" s="21"/>
      <c r="J1651" s="21"/>
      <c r="K1651" s="21"/>
      <c r="L1651" s="21"/>
      <c r="M1651" s="12"/>
      <c r="N1651" s="12"/>
      <c r="O1651" s="12"/>
      <c r="P1651" s="12"/>
      <c r="Q1651" s="12"/>
      <c r="R1651" s="12"/>
    </row>
    <row r="1652" spans="3:18" x14ac:dyDescent="0.3">
      <c r="C1652" s="12"/>
      <c r="D1652" s="12"/>
      <c r="E1652" s="12"/>
      <c r="F1652" s="12"/>
      <c r="G1652" s="21"/>
      <c r="H1652" s="21"/>
      <c r="I1652" s="21"/>
      <c r="J1652" s="21"/>
      <c r="K1652" s="21"/>
      <c r="L1652" s="21"/>
      <c r="M1652" s="12"/>
      <c r="N1652" s="12"/>
      <c r="O1652" s="12"/>
      <c r="P1652" s="12"/>
      <c r="Q1652" s="12"/>
      <c r="R1652" s="12"/>
    </row>
    <row r="1653" spans="3:18" x14ac:dyDescent="0.3">
      <c r="C1653" s="12"/>
      <c r="D1653" s="12"/>
      <c r="E1653" s="12"/>
      <c r="F1653" s="12"/>
      <c r="G1653" s="21"/>
      <c r="H1653" s="21"/>
      <c r="I1653" s="21"/>
      <c r="J1653" s="21"/>
      <c r="K1653" s="21"/>
      <c r="L1653" s="21"/>
      <c r="M1653" s="12"/>
      <c r="N1653" s="12"/>
      <c r="O1653" s="12"/>
      <c r="P1653" s="12"/>
      <c r="Q1653" s="12"/>
      <c r="R1653" s="12"/>
    </row>
    <row r="1654" spans="3:18" x14ac:dyDescent="0.3">
      <c r="C1654" s="12"/>
      <c r="D1654" s="12"/>
      <c r="E1654" s="12"/>
      <c r="F1654" s="12"/>
      <c r="G1654" s="21"/>
      <c r="H1654" s="21"/>
      <c r="I1654" s="21"/>
      <c r="J1654" s="21"/>
      <c r="K1654" s="21"/>
      <c r="L1654" s="21"/>
      <c r="M1654" s="12"/>
      <c r="N1654" s="12"/>
      <c r="O1654" s="12"/>
      <c r="P1654" s="12"/>
      <c r="Q1654" s="12"/>
      <c r="R1654" s="12"/>
    </row>
    <row r="1655" spans="3:18" x14ac:dyDescent="0.3">
      <c r="C1655" s="12"/>
      <c r="D1655" s="12"/>
      <c r="E1655" s="12"/>
      <c r="F1655" s="12"/>
      <c r="G1655" s="21"/>
      <c r="H1655" s="21"/>
      <c r="I1655" s="21"/>
      <c r="J1655" s="21"/>
      <c r="K1655" s="21"/>
      <c r="L1655" s="21"/>
      <c r="M1655" s="12"/>
      <c r="N1655" s="12"/>
      <c r="O1655" s="12"/>
      <c r="P1655" s="12"/>
      <c r="Q1655" s="12"/>
      <c r="R1655" s="12"/>
    </row>
    <row r="1656" spans="3:18" x14ac:dyDescent="0.3">
      <c r="C1656" s="12"/>
      <c r="D1656" s="12"/>
      <c r="E1656" s="12"/>
      <c r="F1656" s="12"/>
      <c r="G1656" s="21"/>
      <c r="H1656" s="21"/>
      <c r="I1656" s="21"/>
      <c r="J1656" s="21"/>
      <c r="K1656" s="21"/>
      <c r="L1656" s="21"/>
      <c r="M1656" s="12"/>
      <c r="N1656" s="12"/>
      <c r="O1656" s="12"/>
      <c r="P1656" s="12"/>
      <c r="Q1656" s="12"/>
      <c r="R1656" s="12"/>
    </row>
    <row r="1657" spans="3:18" x14ac:dyDescent="0.3">
      <c r="C1657" s="12"/>
      <c r="D1657" s="12"/>
      <c r="E1657" s="12"/>
      <c r="F1657" s="12"/>
      <c r="G1657" s="21"/>
      <c r="H1657" s="21"/>
      <c r="I1657" s="21"/>
      <c r="J1657" s="21"/>
      <c r="K1657" s="21"/>
      <c r="L1657" s="21"/>
      <c r="M1657" s="12"/>
      <c r="N1657" s="12"/>
      <c r="O1657" s="12"/>
      <c r="P1657" s="12"/>
      <c r="Q1657" s="12"/>
      <c r="R1657" s="12"/>
    </row>
    <row r="1658" spans="3:18" x14ac:dyDescent="0.3">
      <c r="C1658" s="12"/>
      <c r="D1658" s="12"/>
      <c r="E1658" s="12"/>
      <c r="F1658" s="12"/>
      <c r="G1658" s="21"/>
      <c r="H1658" s="21"/>
      <c r="I1658" s="21"/>
      <c r="J1658" s="21"/>
      <c r="K1658" s="21"/>
      <c r="L1658" s="21"/>
      <c r="M1658" s="12"/>
      <c r="N1658" s="12"/>
      <c r="O1658" s="12"/>
      <c r="P1658" s="12"/>
      <c r="Q1658" s="12"/>
      <c r="R1658" s="12"/>
    </row>
    <row r="1659" spans="3:18" x14ac:dyDescent="0.3">
      <c r="C1659" s="12"/>
      <c r="D1659" s="12"/>
      <c r="E1659" s="12"/>
      <c r="F1659" s="12"/>
      <c r="G1659" s="21"/>
      <c r="H1659" s="21"/>
      <c r="I1659" s="21"/>
      <c r="J1659" s="21"/>
      <c r="K1659" s="21"/>
      <c r="L1659" s="21"/>
      <c r="M1659" s="12"/>
      <c r="N1659" s="12"/>
      <c r="O1659" s="12"/>
      <c r="P1659" s="12"/>
      <c r="Q1659" s="12"/>
      <c r="R1659" s="12"/>
    </row>
    <row r="1660" spans="3:18" x14ac:dyDescent="0.3">
      <c r="C1660" s="12"/>
      <c r="D1660" s="12"/>
      <c r="E1660" s="12"/>
      <c r="F1660" s="12"/>
      <c r="G1660" s="21"/>
      <c r="H1660" s="21"/>
      <c r="I1660" s="21"/>
      <c r="J1660" s="21"/>
      <c r="K1660" s="21"/>
      <c r="L1660" s="21"/>
      <c r="M1660" s="12"/>
      <c r="N1660" s="12"/>
      <c r="O1660" s="12"/>
      <c r="P1660" s="12"/>
      <c r="Q1660" s="12"/>
      <c r="R1660" s="12"/>
    </row>
    <row r="1661" spans="3:18" x14ac:dyDescent="0.3">
      <c r="C1661" s="12"/>
      <c r="D1661" s="12"/>
      <c r="E1661" s="12"/>
      <c r="F1661" s="12"/>
      <c r="G1661" s="21"/>
      <c r="H1661" s="21"/>
      <c r="I1661" s="21"/>
      <c r="J1661" s="21"/>
      <c r="K1661" s="21"/>
      <c r="L1661" s="21"/>
      <c r="M1661" s="12"/>
      <c r="N1661" s="12"/>
      <c r="O1661" s="12"/>
      <c r="P1661" s="12"/>
      <c r="Q1661" s="12"/>
      <c r="R1661" s="12"/>
    </row>
    <row r="1662" spans="3:18" x14ac:dyDescent="0.3">
      <c r="C1662" s="12"/>
      <c r="D1662" s="12"/>
      <c r="E1662" s="12"/>
      <c r="F1662" s="12"/>
      <c r="G1662" s="21"/>
      <c r="H1662" s="21"/>
      <c r="I1662" s="21"/>
      <c r="J1662" s="21"/>
      <c r="K1662" s="21"/>
      <c r="L1662" s="21"/>
      <c r="M1662" s="12"/>
      <c r="N1662" s="12"/>
      <c r="O1662" s="12"/>
      <c r="P1662" s="12"/>
      <c r="Q1662" s="12"/>
      <c r="R1662" s="12"/>
    </row>
    <row r="1663" spans="3:18" x14ac:dyDescent="0.3">
      <c r="C1663" s="12"/>
      <c r="D1663" s="12"/>
      <c r="E1663" s="12"/>
      <c r="F1663" s="12"/>
      <c r="G1663" s="21"/>
      <c r="H1663" s="21"/>
      <c r="I1663" s="21"/>
      <c r="J1663" s="21"/>
      <c r="K1663" s="21"/>
      <c r="L1663" s="21"/>
      <c r="M1663" s="12"/>
      <c r="N1663" s="12"/>
      <c r="O1663" s="12"/>
      <c r="P1663" s="12"/>
      <c r="Q1663" s="12"/>
      <c r="R1663" s="12"/>
    </row>
    <row r="1664" spans="3:18" x14ac:dyDescent="0.3">
      <c r="C1664" s="12"/>
      <c r="D1664" s="12"/>
      <c r="E1664" s="12"/>
      <c r="F1664" s="12"/>
      <c r="G1664" s="21"/>
      <c r="H1664" s="21"/>
      <c r="I1664" s="21"/>
      <c r="J1664" s="21"/>
      <c r="K1664" s="21"/>
      <c r="L1664" s="21"/>
      <c r="M1664" s="12"/>
      <c r="N1664" s="12"/>
      <c r="O1664" s="12"/>
      <c r="P1664" s="12"/>
      <c r="Q1664" s="12"/>
      <c r="R1664" s="12"/>
    </row>
    <row r="1665" spans="3:18" x14ac:dyDescent="0.3">
      <c r="C1665" s="12"/>
      <c r="D1665" s="12"/>
      <c r="E1665" s="12"/>
      <c r="F1665" s="12"/>
      <c r="G1665" s="21"/>
      <c r="H1665" s="21"/>
      <c r="I1665" s="21"/>
      <c r="J1665" s="21"/>
      <c r="K1665" s="21"/>
      <c r="L1665" s="21"/>
      <c r="M1665" s="12"/>
      <c r="N1665" s="12"/>
      <c r="O1665" s="12"/>
      <c r="P1665" s="12"/>
      <c r="Q1665" s="12"/>
      <c r="R1665" s="12"/>
    </row>
    <row r="1666" spans="3:18" x14ac:dyDescent="0.3">
      <c r="C1666" s="12"/>
      <c r="D1666" s="12"/>
      <c r="E1666" s="12"/>
      <c r="F1666" s="12"/>
      <c r="G1666" s="21"/>
      <c r="H1666" s="21"/>
      <c r="I1666" s="21"/>
      <c r="J1666" s="21"/>
      <c r="K1666" s="21"/>
      <c r="L1666" s="21"/>
      <c r="M1666" s="12"/>
      <c r="N1666" s="12"/>
      <c r="O1666" s="12"/>
      <c r="P1666" s="12"/>
      <c r="Q1666" s="12"/>
      <c r="R1666" s="12"/>
    </row>
    <row r="1667" spans="3:18" x14ac:dyDescent="0.3">
      <c r="C1667" s="12"/>
      <c r="D1667" s="12"/>
      <c r="E1667" s="12"/>
      <c r="F1667" s="12"/>
      <c r="G1667" s="21"/>
      <c r="H1667" s="21"/>
      <c r="I1667" s="21"/>
      <c r="J1667" s="21"/>
      <c r="K1667" s="21"/>
      <c r="L1667" s="21"/>
      <c r="M1667" s="12"/>
      <c r="N1667" s="12"/>
      <c r="O1667" s="12"/>
      <c r="P1667" s="12"/>
      <c r="Q1667" s="12"/>
      <c r="R1667" s="12"/>
    </row>
    <row r="1668" spans="3:18" x14ac:dyDescent="0.3">
      <c r="C1668" s="12"/>
      <c r="D1668" s="12"/>
      <c r="E1668" s="12"/>
      <c r="F1668" s="12"/>
      <c r="G1668" s="21"/>
      <c r="H1668" s="21"/>
      <c r="I1668" s="21"/>
      <c r="J1668" s="21"/>
      <c r="K1668" s="21"/>
      <c r="L1668" s="21"/>
      <c r="M1668" s="12"/>
      <c r="N1668" s="12"/>
      <c r="O1668" s="12"/>
      <c r="P1668" s="12"/>
      <c r="Q1668" s="12"/>
      <c r="R1668" s="12"/>
    </row>
    <row r="1669" spans="3:18" x14ac:dyDescent="0.3">
      <c r="C1669" s="12"/>
      <c r="D1669" s="12"/>
      <c r="E1669" s="12"/>
      <c r="F1669" s="12"/>
      <c r="G1669" s="21"/>
      <c r="H1669" s="21"/>
      <c r="I1669" s="21"/>
      <c r="J1669" s="21"/>
      <c r="K1669" s="21"/>
      <c r="L1669" s="21"/>
      <c r="M1669" s="12"/>
      <c r="N1669" s="12"/>
      <c r="O1669" s="12"/>
      <c r="P1669" s="12"/>
      <c r="Q1669" s="12"/>
      <c r="R1669" s="12"/>
    </row>
    <row r="1670" spans="3:18" x14ac:dyDescent="0.3">
      <c r="C1670" s="12"/>
      <c r="D1670" s="12"/>
      <c r="E1670" s="12"/>
      <c r="F1670" s="12"/>
      <c r="G1670" s="21"/>
      <c r="H1670" s="21"/>
      <c r="I1670" s="21"/>
      <c r="J1670" s="21"/>
      <c r="K1670" s="21"/>
      <c r="L1670" s="21"/>
      <c r="M1670" s="12"/>
      <c r="N1670" s="12"/>
      <c r="O1670" s="12"/>
      <c r="P1670" s="12"/>
      <c r="Q1670" s="12"/>
      <c r="R1670" s="12"/>
    </row>
    <row r="1671" spans="3:18" x14ac:dyDescent="0.3">
      <c r="C1671" s="12"/>
      <c r="D1671" s="12"/>
      <c r="E1671" s="12"/>
      <c r="F1671" s="12"/>
      <c r="G1671" s="21"/>
      <c r="H1671" s="21"/>
      <c r="I1671" s="21"/>
      <c r="J1671" s="21"/>
      <c r="K1671" s="21"/>
      <c r="L1671" s="21"/>
      <c r="M1671" s="12"/>
      <c r="N1671" s="12"/>
      <c r="O1671" s="12"/>
      <c r="P1671" s="12"/>
      <c r="Q1671" s="12"/>
      <c r="R1671" s="12"/>
    </row>
    <row r="1672" spans="3:18" x14ac:dyDescent="0.3">
      <c r="C1672" s="12"/>
      <c r="D1672" s="12"/>
      <c r="E1672" s="12"/>
      <c r="F1672" s="12"/>
      <c r="G1672" s="21"/>
      <c r="H1672" s="21"/>
      <c r="I1672" s="21"/>
      <c r="J1672" s="21"/>
      <c r="K1672" s="21"/>
      <c r="L1672" s="21"/>
      <c r="M1672" s="12"/>
      <c r="N1672" s="12"/>
      <c r="O1672" s="12"/>
      <c r="P1672" s="12"/>
      <c r="Q1672" s="12"/>
      <c r="R1672" s="12"/>
    </row>
    <row r="1673" spans="3:18" x14ac:dyDescent="0.3">
      <c r="C1673" s="12"/>
      <c r="D1673" s="12"/>
      <c r="E1673" s="12"/>
      <c r="F1673" s="12"/>
      <c r="G1673" s="21"/>
      <c r="H1673" s="21"/>
      <c r="I1673" s="21"/>
      <c r="J1673" s="21"/>
      <c r="K1673" s="21"/>
      <c r="L1673" s="21"/>
      <c r="M1673" s="12"/>
      <c r="N1673" s="12"/>
      <c r="O1673" s="12"/>
      <c r="P1673" s="12"/>
      <c r="Q1673" s="12"/>
      <c r="R1673" s="12"/>
    </row>
    <row r="1674" spans="3:18" x14ac:dyDescent="0.3">
      <c r="C1674" s="12"/>
      <c r="D1674" s="12"/>
      <c r="E1674" s="12"/>
      <c r="F1674" s="12"/>
      <c r="G1674" s="21"/>
      <c r="H1674" s="21"/>
      <c r="I1674" s="21"/>
      <c r="J1674" s="21"/>
      <c r="K1674" s="21"/>
      <c r="L1674" s="21"/>
      <c r="M1674" s="12"/>
      <c r="N1674" s="12"/>
      <c r="O1674" s="12"/>
      <c r="P1674" s="12"/>
      <c r="Q1674" s="12"/>
      <c r="R1674" s="12"/>
    </row>
    <row r="1675" spans="3:18" x14ac:dyDescent="0.3">
      <c r="C1675" s="12"/>
      <c r="D1675" s="12"/>
      <c r="E1675" s="12"/>
      <c r="F1675" s="12"/>
      <c r="G1675" s="21"/>
      <c r="H1675" s="21"/>
      <c r="I1675" s="21"/>
      <c r="J1675" s="21"/>
      <c r="K1675" s="21"/>
      <c r="L1675" s="21"/>
      <c r="M1675" s="12"/>
      <c r="N1675" s="12"/>
      <c r="O1675" s="12"/>
      <c r="P1675" s="12"/>
      <c r="Q1675" s="12"/>
      <c r="R1675" s="12"/>
    </row>
    <row r="1676" spans="3:18" x14ac:dyDescent="0.3">
      <c r="C1676" s="12"/>
      <c r="D1676" s="12"/>
      <c r="E1676" s="12"/>
      <c r="F1676" s="12"/>
      <c r="G1676" s="21"/>
      <c r="H1676" s="21"/>
      <c r="I1676" s="21"/>
      <c r="J1676" s="21"/>
      <c r="K1676" s="21"/>
      <c r="L1676" s="21"/>
      <c r="M1676" s="12"/>
      <c r="N1676" s="12"/>
      <c r="O1676" s="12"/>
      <c r="P1676" s="12"/>
      <c r="Q1676" s="12"/>
      <c r="R1676" s="12"/>
    </row>
    <row r="1677" spans="3:18" x14ac:dyDescent="0.3">
      <c r="C1677" s="12"/>
      <c r="D1677" s="12"/>
      <c r="E1677" s="12"/>
      <c r="F1677" s="12"/>
      <c r="G1677" s="21"/>
      <c r="H1677" s="21"/>
      <c r="I1677" s="21"/>
      <c r="J1677" s="21"/>
      <c r="K1677" s="21"/>
      <c r="L1677" s="21"/>
      <c r="M1677" s="12"/>
      <c r="N1677" s="12"/>
      <c r="O1677" s="12"/>
      <c r="P1677" s="12"/>
      <c r="Q1677" s="12"/>
      <c r="R1677" s="12"/>
    </row>
    <row r="1678" spans="3:18" x14ac:dyDescent="0.3">
      <c r="C1678" s="12"/>
      <c r="D1678" s="12"/>
      <c r="E1678" s="12"/>
      <c r="F1678" s="12"/>
      <c r="G1678" s="21"/>
      <c r="H1678" s="21"/>
      <c r="I1678" s="21"/>
      <c r="J1678" s="21"/>
      <c r="K1678" s="21"/>
      <c r="L1678" s="21"/>
      <c r="M1678" s="12"/>
      <c r="N1678" s="12"/>
      <c r="O1678" s="12"/>
      <c r="P1678" s="12"/>
      <c r="Q1678" s="12"/>
      <c r="R1678" s="12"/>
    </row>
    <row r="1679" spans="3:18" x14ac:dyDescent="0.3">
      <c r="C1679" s="12"/>
      <c r="D1679" s="12"/>
      <c r="E1679" s="12"/>
      <c r="F1679" s="12"/>
      <c r="G1679" s="21"/>
      <c r="H1679" s="21"/>
      <c r="I1679" s="21"/>
      <c r="J1679" s="21"/>
      <c r="K1679" s="21"/>
      <c r="L1679" s="21"/>
      <c r="M1679" s="12"/>
      <c r="N1679" s="12"/>
      <c r="O1679" s="12"/>
      <c r="P1679" s="12"/>
      <c r="Q1679" s="12"/>
      <c r="R1679" s="12"/>
    </row>
    <row r="1680" spans="3:18" x14ac:dyDescent="0.3">
      <c r="C1680" s="12"/>
      <c r="D1680" s="12"/>
      <c r="E1680" s="12"/>
      <c r="F1680" s="12"/>
      <c r="G1680" s="21"/>
      <c r="H1680" s="21"/>
      <c r="I1680" s="21"/>
      <c r="J1680" s="21"/>
      <c r="K1680" s="21"/>
      <c r="L1680" s="21"/>
      <c r="M1680" s="12"/>
      <c r="N1680" s="12"/>
      <c r="O1680" s="12"/>
      <c r="P1680" s="12"/>
      <c r="Q1680" s="12"/>
      <c r="R1680" s="12"/>
    </row>
    <row r="1681" spans="3:18" x14ac:dyDescent="0.3">
      <c r="C1681" s="12"/>
      <c r="D1681" s="12"/>
      <c r="E1681" s="12"/>
      <c r="F1681" s="12"/>
      <c r="G1681" s="21"/>
      <c r="H1681" s="21"/>
      <c r="I1681" s="21"/>
      <c r="J1681" s="21"/>
      <c r="K1681" s="21"/>
      <c r="L1681" s="21"/>
      <c r="M1681" s="12"/>
      <c r="N1681" s="12"/>
      <c r="O1681" s="12"/>
      <c r="P1681" s="12"/>
      <c r="Q1681" s="12"/>
      <c r="R1681" s="12"/>
    </row>
    <row r="1682" spans="3:18" x14ac:dyDescent="0.3">
      <c r="C1682" s="12"/>
      <c r="D1682" s="12"/>
      <c r="E1682" s="12"/>
      <c r="F1682" s="12"/>
      <c r="G1682" s="21"/>
      <c r="H1682" s="21"/>
      <c r="I1682" s="21"/>
      <c r="J1682" s="21"/>
      <c r="K1682" s="21"/>
      <c r="L1682" s="21"/>
      <c r="M1682" s="12"/>
      <c r="N1682" s="12"/>
      <c r="O1682" s="12"/>
      <c r="P1682" s="12"/>
      <c r="Q1682" s="12"/>
      <c r="R1682" s="12"/>
    </row>
    <row r="1683" spans="3:18" x14ac:dyDescent="0.3">
      <c r="C1683" s="12"/>
      <c r="D1683" s="12"/>
      <c r="E1683" s="12"/>
      <c r="F1683" s="12"/>
      <c r="G1683" s="21"/>
      <c r="H1683" s="21"/>
      <c r="I1683" s="21"/>
      <c r="J1683" s="21"/>
      <c r="K1683" s="21"/>
      <c r="L1683" s="21"/>
      <c r="M1683" s="12"/>
      <c r="N1683" s="12"/>
      <c r="O1683" s="12"/>
      <c r="P1683" s="12"/>
      <c r="Q1683" s="12"/>
      <c r="R1683" s="12"/>
    </row>
    <row r="1684" spans="3:18" x14ac:dyDescent="0.3">
      <c r="C1684" s="12"/>
      <c r="D1684" s="12"/>
      <c r="E1684" s="12"/>
      <c r="F1684" s="12"/>
      <c r="G1684" s="21"/>
      <c r="H1684" s="21"/>
      <c r="I1684" s="21"/>
      <c r="J1684" s="21"/>
      <c r="K1684" s="21"/>
      <c r="L1684" s="21"/>
      <c r="M1684" s="12"/>
      <c r="N1684" s="12"/>
      <c r="O1684" s="12"/>
      <c r="P1684" s="12"/>
      <c r="Q1684" s="12"/>
      <c r="R1684" s="12"/>
    </row>
    <row r="1685" spans="3:18" x14ac:dyDescent="0.3">
      <c r="C1685" s="12"/>
      <c r="D1685" s="12"/>
      <c r="E1685" s="12"/>
      <c r="F1685" s="12"/>
      <c r="G1685" s="21"/>
      <c r="H1685" s="21"/>
      <c r="I1685" s="21"/>
      <c r="J1685" s="21"/>
      <c r="K1685" s="21"/>
      <c r="L1685" s="21"/>
      <c r="M1685" s="12"/>
      <c r="N1685" s="12"/>
      <c r="O1685" s="12"/>
      <c r="P1685" s="12"/>
      <c r="Q1685" s="12"/>
      <c r="R1685" s="12"/>
    </row>
    <row r="1686" spans="3:18" x14ac:dyDescent="0.3">
      <c r="C1686" s="12"/>
      <c r="D1686" s="12"/>
      <c r="E1686" s="12"/>
      <c r="F1686" s="12"/>
      <c r="G1686" s="21"/>
      <c r="H1686" s="21"/>
      <c r="I1686" s="21"/>
      <c r="J1686" s="21"/>
      <c r="K1686" s="21"/>
      <c r="L1686" s="21"/>
      <c r="M1686" s="12"/>
      <c r="N1686" s="12"/>
      <c r="O1686" s="12"/>
      <c r="P1686" s="12"/>
      <c r="Q1686" s="12"/>
      <c r="R1686" s="12"/>
    </row>
    <row r="1687" spans="3:18" x14ac:dyDescent="0.3">
      <c r="C1687" s="12"/>
      <c r="D1687" s="12"/>
      <c r="E1687" s="12"/>
      <c r="F1687" s="12"/>
      <c r="G1687" s="21"/>
      <c r="H1687" s="21"/>
      <c r="I1687" s="21"/>
      <c r="J1687" s="21"/>
      <c r="K1687" s="21"/>
      <c r="L1687" s="21"/>
      <c r="M1687" s="12"/>
      <c r="N1687" s="12"/>
      <c r="O1687" s="12"/>
      <c r="P1687" s="12"/>
      <c r="Q1687" s="12"/>
      <c r="R1687" s="12"/>
    </row>
    <row r="1688" spans="3:18" x14ac:dyDescent="0.3">
      <c r="C1688" s="12"/>
      <c r="D1688" s="12"/>
      <c r="E1688" s="12"/>
      <c r="F1688" s="12"/>
      <c r="G1688" s="21"/>
      <c r="H1688" s="21"/>
      <c r="I1688" s="21"/>
      <c r="J1688" s="21"/>
      <c r="K1688" s="21"/>
      <c r="L1688" s="21"/>
      <c r="M1688" s="12"/>
      <c r="N1688" s="12"/>
      <c r="O1688" s="12"/>
      <c r="P1688" s="12"/>
      <c r="Q1688" s="12"/>
      <c r="R1688" s="12"/>
    </row>
    <row r="1689" spans="3:18" x14ac:dyDescent="0.3">
      <c r="C1689" s="12"/>
      <c r="D1689" s="12"/>
      <c r="E1689" s="12"/>
      <c r="F1689" s="12"/>
      <c r="G1689" s="21"/>
      <c r="H1689" s="21"/>
      <c r="I1689" s="21"/>
      <c r="J1689" s="21"/>
      <c r="K1689" s="21"/>
      <c r="L1689" s="21"/>
      <c r="M1689" s="12"/>
      <c r="N1689" s="12"/>
      <c r="O1689" s="12"/>
      <c r="P1689" s="12"/>
      <c r="Q1689" s="12"/>
      <c r="R1689" s="12"/>
    </row>
    <row r="1690" spans="3:18" x14ac:dyDescent="0.3">
      <c r="C1690" s="12"/>
      <c r="D1690" s="12"/>
      <c r="E1690" s="12"/>
      <c r="F1690" s="12"/>
      <c r="G1690" s="21"/>
      <c r="H1690" s="21"/>
      <c r="I1690" s="21"/>
      <c r="J1690" s="21"/>
      <c r="K1690" s="21"/>
      <c r="L1690" s="21"/>
      <c r="M1690" s="12"/>
      <c r="N1690" s="12"/>
      <c r="O1690" s="12"/>
      <c r="P1690" s="12"/>
      <c r="Q1690" s="12"/>
      <c r="R1690" s="12"/>
    </row>
    <row r="1691" spans="3:18" x14ac:dyDescent="0.3">
      <c r="C1691" s="12"/>
      <c r="D1691" s="12"/>
      <c r="E1691" s="12"/>
      <c r="F1691" s="12"/>
      <c r="G1691" s="21"/>
      <c r="H1691" s="21"/>
      <c r="I1691" s="21"/>
      <c r="J1691" s="21"/>
      <c r="K1691" s="21"/>
      <c r="L1691" s="21"/>
      <c r="M1691" s="12"/>
      <c r="N1691" s="12"/>
      <c r="O1691" s="12"/>
      <c r="P1691" s="12"/>
      <c r="Q1691" s="12"/>
      <c r="R1691" s="12"/>
    </row>
    <row r="1692" spans="3:18" x14ac:dyDescent="0.3">
      <c r="C1692" s="12"/>
      <c r="D1692" s="12"/>
      <c r="E1692" s="12"/>
      <c r="F1692" s="12"/>
      <c r="G1692" s="21"/>
      <c r="H1692" s="21"/>
      <c r="I1692" s="21"/>
      <c r="J1692" s="21"/>
      <c r="K1692" s="21"/>
      <c r="L1692" s="21"/>
      <c r="M1692" s="12"/>
      <c r="N1692" s="12"/>
      <c r="O1692" s="12"/>
      <c r="P1692" s="12"/>
      <c r="Q1692" s="12"/>
      <c r="R1692" s="12"/>
    </row>
    <row r="1693" spans="3:18" x14ac:dyDescent="0.3">
      <c r="C1693" s="12"/>
      <c r="D1693" s="12"/>
      <c r="E1693" s="12"/>
      <c r="F1693" s="12"/>
      <c r="G1693" s="21"/>
      <c r="H1693" s="21"/>
      <c r="I1693" s="21"/>
      <c r="J1693" s="21"/>
      <c r="K1693" s="21"/>
      <c r="L1693" s="21"/>
      <c r="M1693" s="12"/>
      <c r="N1693" s="12"/>
      <c r="O1693" s="12"/>
      <c r="P1693" s="12"/>
      <c r="Q1693" s="12"/>
      <c r="R1693" s="12"/>
    </row>
    <row r="1694" spans="3:18" x14ac:dyDescent="0.3">
      <c r="C1694" s="12"/>
      <c r="D1694" s="12"/>
      <c r="E1694" s="12"/>
      <c r="F1694" s="12"/>
      <c r="G1694" s="21"/>
      <c r="H1694" s="21"/>
      <c r="I1694" s="21"/>
      <c r="J1694" s="21"/>
      <c r="K1694" s="21"/>
      <c r="L1694" s="21"/>
      <c r="M1694" s="12"/>
      <c r="N1694" s="12"/>
      <c r="O1694" s="12"/>
      <c r="P1694" s="12"/>
      <c r="Q1694" s="12"/>
      <c r="R1694" s="12"/>
    </row>
    <row r="1695" spans="3:18" x14ac:dyDescent="0.3">
      <c r="C1695" s="12"/>
      <c r="D1695" s="12"/>
      <c r="E1695" s="12"/>
      <c r="F1695" s="12"/>
      <c r="G1695" s="21"/>
      <c r="H1695" s="21"/>
      <c r="I1695" s="21"/>
      <c r="J1695" s="21"/>
      <c r="K1695" s="21"/>
      <c r="L1695" s="21"/>
      <c r="M1695" s="12"/>
      <c r="N1695" s="12"/>
      <c r="O1695" s="12"/>
      <c r="P1695" s="12"/>
      <c r="Q1695" s="12"/>
      <c r="R1695" s="12"/>
    </row>
    <row r="1696" spans="3:18" x14ac:dyDescent="0.3">
      <c r="C1696" s="12"/>
      <c r="D1696" s="12"/>
      <c r="E1696" s="12"/>
      <c r="F1696" s="12"/>
      <c r="G1696" s="21"/>
      <c r="H1696" s="21"/>
      <c r="I1696" s="21"/>
      <c r="J1696" s="21"/>
      <c r="K1696" s="21"/>
      <c r="L1696" s="21"/>
      <c r="M1696" s="12"/>
      <c r="N1696" s="12"/>
      <c r="O1696" s="12"/>
      <c r="P1696" s="12"/>
      <c r="Q1696" s="12"/>
      <c r="R1696" s="12"/>
    </row>
    <row r="1697" spans="3:18" x14ac:dyDescent="0.3">
      <c r="C1697" s="12"/>
      <c r="D1697" s="12"/>
      <c r="E1697" s="12"/>
      <c r="F1697" s="12"/>
      <c r="G1697" s="21"/>
      <c r="H1697" s="21"/>
      <c r="I1697" s="21"/>
      <c r="J1697" s="21"/>
      <c r="K1697" s="21"/>
      <c r="L1697" s="21"/>
      <c r="M1697" s="12"/>
      <c r="N1697" s="12"/>
      <c r="O1697" s="12"/>
      <c r="P1697" s="12"/>
      <c r="Q1697" s="12"/>
      <c r="R1697" s="12"/>
    </row>
    <row r="1698" spans="3:18" x14ac:dyDescent="0.3">
      <c r="C1698" s="12"/>
      <c r="D1698" s="12"/>
      <c r="E1698" s="12"/>
      <c r="F1698" s="12"/>
      <c r="G1698" s="21"/>
      <c r="H1698" s="21"/>
      <c r="I1698" s="21"/>
      <c r="J1698" s="21"/>
      <c r="K1698" s="21"/>
      <c r="L1698" s="21"/>
      <c r="M1698" s="12"/>
      <c r="N1698" s="12"/>
      <c r="O1698" s="12"/>
      <c r="P1698" s="12"/>
      <c r="Q1698" s="12"/>
      <c r="R1698" s="12"/>
    </row>
    <row r="1699" spans="3:18" x14ac:dyDescent="0.3">
      <c r="C1699" s="12"/>
      <c r="D1699" s="12"/>
      <c r="E1699" s="12"/>
      <c r="F1699" s="12"/>
      <c r="G1699" s="21"/>
      <c r="H1699" s="21"/>
      <c r="I1699" s="21"/>
      <c r="J1699" s="21"/>
      <c r="K1699" s="21"/>
      <c r="L1699" s="21"/>
      <c r="M1699" s="12"/>
      <c r="N1699" s="12"/>
      <c r="O1699" s="12"/>
      <c r="P1699" s="12"/>
      <c r="Q1699" s="12"/>
      <c r="R1699" s="12"/>
    </row>
    <row r="1700" spans="3:18" x14ac:dyDescent="0.3">
      <c r="C1700" s="12"/>
      <c r="D1700" s="12"/>
      <c r="E1700" s="12"/>
      <c r="F1700" s="12"/>
      <c r="G1700" s="21"/>
      <c r="H1700" s="21"/>
      <c r="I1700" s="21"/>
      <c r="J1700" s="21"/>
      <c r="K1700" s="21"/>
      <c r="L1700" s="21"/>
      <c r="M1700" s="12"/>
      <c r="N1700" s="12"/>
      <c r="O1700" s="12"/>
      <c r="P1700" s="12"/>
      <c r="Q1700" s="12"/>
      <c r="R1700" s="12"/>
    </row>
    <row r="1701" spans="3:18" x14ac:dyDescent="0.3">
      <c r="C1701" s="12"/>
      <c r="D1701" s="12"/>
      <c r="E1701" s="12"/>
      <c r="F1701" s="12"/>
      <c r="G1701" s="21"/>
      <c r="H1701" s="21"/>
      <c r="I1701" s="21"/>
      <c r="J1701" s="21"/>
      <c r="K1701" s="21"/>
      <c r="L1701" s="21"/>
      <c r="M1701" s="12"/>
      <c r="N1701" s="12"/>
      <c r="O1701" s="12"/>
      <c r="P1701" s="12"/>
      <c r="Q1701" s="12"/>
      <c r="R1701" s="12"/>
    </row>
    <row r="1702" spans="3:18" x14ac:dyDescent="0.3">
      <c r="C1702" s="12"/>
      <c r="D1702" s="12"/>
      <c r="E1702" s="12"/>
      <c r="F1702" s="12"/>
      <c r="G1702" s="21"/>
      <c r="H1702" s="21"/>
      <c r="I1702" s="21"/>
      <c r="J1702" s="21"/>
      <c r="K1702" s="21"/>
      <c r="L1702" s="21"/>
      <c r="M1702" s="12"/>
      <c r="N1702" s="12"/>
      <c r="O1702" s="12"/>
      <c r="P1702" s="12"/>
      <c r="Q1702" s="12"/>
      <c r="R1702" s="12"/>
    </row>
    <row r="1703" spans="3:18" x14ac:dyDescent="0.3">
      <c r="C1703" s="12"/>
      <c r="D1703" s="12"/>
      <c r="E1703" s="12"/>
      <c r="F1703" s="12"/>
      <c r="G1703" s="21"/>
      <c r="H1703" s="21"/>
      <c r="I1703" s="21"/>
      <c r="J1703" s="21"/>
      <c r="K1703" s="21"/>
      <c r="L1703" s="21"/>
      <c r="M1703" s="12"/>
      <c r="N1703" s="12"/>
      <c r="O1703" s="12"/>
      <c r="P1703" s="12"/>
      <c r="Q1703" s="12"/>
      <c r="R1703" s="12"/>
    </row>
    <row r="1704" spans="3:18" x14ac:dyDescent="0.3">
      <c r="C1704" s="12"/>
      <c r="D1704" s="12"/>
      <c r="E1704" s="12"/>
      <c r="F1704" s="12"/>
      <c r="G1704" s="21"/>
      <c r="H1704" s="21"/>
      <c r="I1704" s="21"/>
      <c r="J1704" s="21"/>
      <c r="K1704" s="21"/>
      <c r="L1704" s="21"/>
      <c r="M1704" s="12"/>
      <c r="N1704" s="12"/>
      <c r="O1704" s="12"/>
      <c r="P1704" s="12"/>
      <c r="Q1704" s="12"/>
      <c r="R1704" s="12"/>
    </row>
    <row r="1705" spans="3:18" x14ac:dyDescent="0.3">
      <c r="C1705" s="12"/>
      <c r="D1705" s="12"/>
      <c r="E1705" s="12"/>
      <c r="F1705" s="12"/>
      <c r="G1705" s="21"/>
      <c r="H1705" s="21"/>
      <c r="I1705" s="21"/>
      <c r="J1705" s="21"/>
      <c r="K1705" s="21"/>
      <c r="L1705" s="21"/>
      <c r="M1705" s="12"/>
      <c r="N1705" s="12"/>
      <c r="O1705" s="12"/>
      <c r="P1705" s="12"/>
      <c r="Q1705" s="12"/>
      <c r="R1705" s="12"/>
    </row>
    <row r="1706" spans="3:18" x14ac:dyDescent="0.3">
      <c r="C1706" s="12"/>
      <c r="D1706" s="12"/>
      <c r="E1706" s="12"/>
      <c r="F1706" s="12"/>
      <c r="G1706" s="21"/>
      <c r="H1706" s="21"/>
      <c r="I1706" s="21"/>
      <c r="J1706" s="21"/>
      <c r="K1706" s="21"/>
      <c r="L1706" s="21"/>
      <c r="M1706" s="12"/>
      <c r="N1706" s="12"/>
      <c r="O1706" s="12"/>
      <c r="P1706" s="12"/>
      <c r="Q1706" s="12"/>
      <c r="R1706" s="12"/>
    </row>
    <row r="1707" spans="3:18" x14ac:dyDescent="0.3">
      <c r="C1707" s="12"/>
      <c r="D1707" s="12"/>
      <c r="E1707" s="12"/>
      <c r="F1707" s="12"/>
      <c r="G1707" s="21"/>
      <c r="H1707" s="21"/>
      <c r="I1707" s="21"/>
      <c r="J1707" s="21"/>
      <c r="K1707" s="21"/>
      <c r="L1707" s="21"/>
      <c r="M1707" s="12"/>
      <c r="N1707" s="12"/>
      <c r="O1707" s="12"/>
      <c r="P1707" s="12"/>
      <c r="Q1707" s="12"/>
      <c r="R1707" s="12"/>
    </row>
    <row r="1708" spans="3:18" x14ac:dyDescent="0.3">
      <c r="C1708" s="12"/>
      <c r="D1708" s="12"/>
      <c r="E1708" s="12"/>
      <c r="F1708" s="12"/>
      <c r="G1708" s="21"/>
      <c r="H1708" s="21"/>
      <c r="I1708" s="21"/>
      <c r="J1708" s="21"/>
      <c r="K1708" s="21"/>
      <c r="L1708" s="21"/>
      <c r="M1708" s="12"/>
      <c r="N1708" s="12"/>
      <c r="O1708" s="12"/>
      <c r="P1708" s="12"/>
      <c r="Q1708" s="12"/>
      <c r="R1708" s="12"/>
    </row>
    <row r="1709" spans="3:18" x14ac:dyDescent="0.3">
      <c r="C1709" s="12"/>
      <c r="D1709" s="12"/>
      <c r="E1709" s="12"/>
      <c r="F1709" s="12"/>
      <c r="G1709" s="21"/>
      <c r="H1709" s="21"/>
      <c r="I1709" s="21"/>
      <c r="J1709" s="21"/>
      <c r="K1709" s="21"/>
      <c r="L1709" s="21"/>
      <c r="M1709" s="12"/>
      <c r="N1709" s="12"/>
      <c r="O1709" s="12"/>
      <c r="P1709" s="12"/>
      <c r="Q1709" s="12"/>
      <c r="R1709" s="12"/>
    </row>
    <row r="1710" spans="3:18" x14ac:dyDescent="0.3">
      <c r="C1710" s="12"/>
      <c r="D1710" s="12"/>
      <c r="E1710" s="12"/>
      <c r="F1710" s="12"/>
      <c r="G1710" s="21"/>
      <c r="H1710" s="21"/>
      <c r="I1710" s="21"/>
      <c r="J1710" s="21"/>
      <c r="K1710" s="21"/>
      <c r="L1710" s="21"/>
      <c r="M1710" s="12"/>
      <c r="N1710" s="12"/>
      <c r="O1710" s="12"/>
      <c r="P1710" s="12"/>
      <c r="Q1710" s="12"/>
      <c r="R1710" s="12"/>
    </row>
    <row r="1711" spans="3:18" x14ac:dyDescent="0.3">
      <c r="C1711" s="12"/>
      <c r="D1711" s="12"/>
      <c r="E1711" s="12"/>
      <c r="F1711" s="12"/>
      <c r="G1711" s="21"/>
      <c r="H1711" s="21"/>
      <c r="I1711" s="21"/>
      <c r="J1711" s="21"/>
      <c r="K1711" s="21"/>
      <c r="L1711" s="21"/>
      <c r="M1711" s="12"/>
      <c r="N1711" s="12"/>
      <c r="O1711" s="12"/>
      <c r="P1711" s="12"/>
      <c r="Q1711" s="12"/>
      <c r="R1711" s="12"/>
    </row>
    <row r="1712" spans="3:18" x14ac:dyDescent="0.3">
      <c r="C1712" s="12"/>
      <c r="D1712" s="12"/>
      <c r="E1712" s="12"/>
      <c r="F1712" s="12"/>
      <c r="G1712" s="21"/>
      <c r="H1712" s="21"/>
      <c r="I1712" s="21"/>
      <c r="J1712" s="21"/>
      <c r="K1712" s="21"/>
      <c r="L1712" s="21"/>
      <c r="M1712" s="12"/>
      <c r="N1712" s="12"/>
      <c r="O1712" s="12"/>
      <c r="P1712" s="12"/>
      <c r="Q1712" s="12"/>
      <c r="R1712" s="12"/>
    </row>
    <row r="1713" spans="3:18" x14ac:dyDescent="0.3">
      <c r="C1713" s="12"/>
      <c r="D1713" s="12"/>
      <c r="E1713" s="12"/>
      <c r="F1713" s="12"/>
      <c r="G1713" s="21"/>
      <c r="H1713" s="21"/>
      <c r="I1713" s="21"/>
      <c r="J1713" s="21"/>
      <c r="K1713" s="21"/>
      <c r="L1713" s="21"/>
      <c r="M1713" s="12"/>
      <c r="N1713" s="12"/>
      <c r="O1713" s="12"/>
      <c r="P1713" s="12"/>
      <c r="Q1713" s="12"/>
      <c r="R1713" s="12"/>
    </row>
    <row r="1714" spans="3:18" x14ac:dyDescent="0.3">
      <c r="C1714" s="12"/>
      <c r="D1714" s="12"/>
      <c r="E1714" s="12"/>
      <c r="F1714" s="12"/>
      <c r="G1714" s="21"/>
      <c r="H1714" s="21"/>
      <c r="I1714" s="21"/>
      <c r="J1714" s="21"/>
      <c r="K1714" s="21"/>
      <c r="L1714" s="21"/>
      <c r="M1714" s="12"/>
      <c r="N1714" s="12"/>
      <c r="O1714" s="12"/>
      <c r="P1714" s="12"/>
      <c r="Q1714" s="12"/>
      <c r="R1714" s="12"/>
    </row>
    <row r="1715" spans="3:18" x14ac:dyDescent="0.3">
      <c r="C1715" s="12"/>
      <c r="D1715" s="12"/>
      <c r="E1715" s="12"/>
      <c r="F1715" s="12"/>
      <c r="G1715" s="21"/>
      <c r="H1715" s="21"/>
      <c r="I1715" s="21"/>
      <c r="J1715" s="21"/>
      <c r="K1715" s="21"/>
      <c r="L1715" s="21"/>
      <c r="M1715" s="12"/>
      <c r="N1715" s="12"/>
      <c r="O1715" s="12"/>
      <c r="P1715" s="12"/>
      <c r="Q1715" s="12"/>
      <c r="R1715" s="12"/>
    </row>
    <row r="1716" spans="3:18" x14ac:dyDescent="0.3">
      <c r="C1716" s="12"/>
      <c r="D1716" s="12"/>
      <c r="E1716" s="12"/>
      <c r="F1716" s="12"/>
      <c r="G1716" s="21"/>
      <c r="H1716" s="21"/>
      <c r="I1716" s="21"/>
      <c r="J1716" s="21"/>
      <c r="K1716" s="21"/>
      <c r="L1716" s="21"/>
      <c r="M1716" s="12"/>
      <c r="N1716" s="12"/>
      <c r="O1716" s="12"/>
      <c r="P1716" s="12"/>
      <c r="Q1716" s="12"/>
      <c r="R1716" s="12"/>
    </row>
    <row r="1717" spans="3:18" x14ac:dyDescent="0.3">
      <c r="C1717" s="12"/>
      <c r="D1717" s="12"/>
      <c r="E1717" s="12"/>
      <c r="F1717" s="12"/>
      <c r="G1717" s="21"/>
      <c r="H1717" s="21"/>
      <c r="I1717" s="21"/>
      <c r="J1717" s="21"/>
      <c r="K1717" s="21"/>
      <c r="L1717" s="21"/>
      <c r="M1717" s="12"/>
      <c r="N1717" s="12"/>
      <c r="O1717" s="12"/>
      <c r="P1717" s="12"/>
      <c r="Q1717" s="12"/>
      <c r="R1717" s="12"/>
    </row>
    <row r="1718" spans="3:18" x14ac:dyDescent="0.3">
      <c r="C1718" s="12"/>
      <c r="D1718" s="12"/>
      <c r="E1718" s="12"/>
      <c r="F1718" s="12"/>
      <c r="G1718" s="21"/>
      <c r="H1718" s="21"/>
      <c r="I1718" s="21"/>
      <c r="J1718" s="21"/>
      <c r="K1718" s="21"/>
      <c r="L1718" s="21"/>
      <c r="M1718" s="12"/>
      <c r="N1718" s="12"/>
      <c r="O1718" s="12"/>
      <c r="P1718" s="12"/>
      <c r="Q1718" s="12"/>
      <c r="R1718" s="12"/>
    </row>
    <row r="1719" spans="3:18" x14ac:dyDescent="0.3">
      <c r="C1719" s="12"/>
      <c r="D1719" s="12"/>
      <c r="E1719" s="12"/>
      <c r="F1719" s="12"/>
      <c r="G1719" s="21"/>
      <c r="H1719" s="21"/>
      <c r="I1719" s="21"/>
      <c r="J1719" s="21"/>
      <c r="K1719" s="21"/>
      <c r="L1719" s="21"/>
      <c r="M1719" s="12"/>
      <c r="N1719" s="12"/>
      <c r="O1719" s="12"/>
      <c r="P1719" s="12"/>
      <c r="Q1719" s="12"/>
      <c r="R1719" s="12"/>
    </row>
    <row r="1720" spans="3:18" x14ac:dyDescent="0.3">
      <c r="C1720" s="12"/>
      <c r="D1720" s="12"/>
      <c r="E1720" s="12"/>
      <c r="F1720" s="12"/>
      <c r="G1720" s="21"/>
      <c r="H1720" s="21"/>
      <c r="I1720" s="21"/>
      <c r="J1720" s="21"/>
      <c r="K1720" s="21"/>
      <c r="L1720" s="21"/>
      <c r="M1720" s="12"/>
      <c r="N1720" s="12"/>
      <c r="O1720" s="12"/>
      <c r="P1720" s="12"/>
      <c r="Q1720" s="12"/>
      <c r="R1720" s="12"/>
    </row>
    <row r="1721" spans="3:18" x14ac:dyDescent="0.3">
      <c r="C1721" s="12"/>
      <c r="D1721" s="12"/>
      <c r="E1721" s="12"/>
      <c r="F1721" s="12"/>
      <c r="G1721" s="21"/>
      <c r="H1721" s="21"/>
      <c r="I1721" s="21"/>
      <c r="J1721" s="21"/>
      <c r="K1721" s="21"/>
      <c r="L1721" s="21"/>
      <c r="M1721" s="12"/>
      <c r="N1721" s="12"/>
      <c r="O1721" s="12"/>
      <c r="P1721" s="12"/>
      <c r="Q1721" s="12"/>
      <c r="R1721" s="12"/>
    </row>
    <row r="1722" spans="3:18" x14ac:dyDescent="0.3">
      <c r="C1722" s="12"/>
      <c r="D1722" s="12"/>
      <c r="E1722" s="12"/>
      <c r="F1722" s="12"/>
      <c r="G1722" s="21"/>
      <c r="H1722" s="21"/>
      <c r="I1722" s="21"/>
      <c r="J1722" s="21"/>
      <c r="K1722" s="21"/>
      <c r="L1722" s="21"/>
      <c r="M1722" s="12"/>
      <c r="N1722" s="12"/>
      <c r="O1722" s="12"/>
      <c r="P1722" s="12"/>
      <c r="Q1722" s="12"/>
      <c r="R1722" s="12"/>
    </row>
    <row r="1723" spans="3:18" x14ac:dyDescent="0.3">
      <c r="C1723" s="12"/>
      <c r="D1723" s="12"/>
      <c r="E1723" s="12"/>
      <c r="F1723" s="12"/>
      <c r="G1723" s="21"/>
      <c r="H1723" s="21"/>
      <c r="I1723" s="21"/>
      <c r="J1723" s="21"/>
      <c r="K1723" s="21"/>
      <c r="L1723" s="21"/>
      <c r="M1723" s="12"/>
      <c r="N1723" s="12"/>
      <c r="O1723" s="12"/>
      <c r="P1723" s="12"/>
      <c r="Q1723" s="12"/>
      <c r="R1723" s="12"/>
    </row>
    <row r="1724" spans="3:18" x14ac:dyDescent="0.3">
      <c r="C1724" s="12"/>
      <c r="D1724" s="12"/>
      <c r="E1724" s="12"/>
      <c r="F1724" s="12"/>
      <c r="G1724" s="21"/>
      <c r="H1724" s="21"/>
      <c r="I1724" s="21"/>
      <c r="J1724" s="21"/>
      <c r="K1724" s="21"/>
      <c r="L1724" s="21"/>
      <c r="M1724" s="12"/>
      <c r="N1724" s="12"/>
      <c r="O1724" s="12"/>
      <c r="P1724" s="12"/>
      <c r="Q1724" s="12"/>
      <c r="R1724" s="12"/>
    </row>
    <row r="1725" spans="3:18" x14ac:dyDescent="0.3">
      <c r="C1725" s="12"/>
      <c r="D1725" s="12"/>
      <c r="E1725" s="12"/>
      <c r="F1725" s="12"/>
      <c r="G1725" s="21"/>
      <c r="H1725" s="21"/>
      <c r="I1725" s="21"/>
      <c r="J1725" s="21"/>
      <c r="K1725" s="21"/>
      <c r="L1725" s="21"/>
      <c r="M1725" s="12"/>
      <c r="N1725" s="12"/>
      <c r="O1725" s="12"/>
      <c r="P1725" s="12"/>
      <c r="Q1725" s="12"/>
      <c r="R1725" s="12"/>
    </row>
    <row r="1726" spans="3:18" x14ac:dyDescent="0.3">
      <c r="C1726" s="12"/>
      <c r="D1726" s="12"/>
      <c r="E1726" s="12"/>
      <c r="F1726" s="12"/>
      <c r="G1726" s="21"/>
      <c r="H1726" s="21"/>
      <c r="I1726" s="21"/>
      <c r="J1726" s="21"/>
      <c r="K1726" s="21"/>
      <c r="L1726" s="21"/>
      <c r="M1726" s="12"/>
      <c r="N1726" s="12"/>
      <c r="O1726" s="12"/>
      <c r="P1726" s="12"/>
      <c r="Q1726" s="12"/>
      <c r="R1726" s="12"/>
    </row>
    <row r="1727" spans="3:18" x14ac:dyDescent="0.3">
      <c r="C1727" s="12"/>
      <c r="D1727" s="12"/>
      <c r="E1727" s="12"/>
      <c r="F1727" s="12"/>
      <c r="G1727" s="21"/>
      <c r="H1727" s="21"/>
      <c r="I1727" s="21"/>
      <c r="J1727" s="21"/>
      <c r="K1727" s="21"/>
      <c r="L1727" s="21"/>
      <c r="M1727" s="12"/>
      <c r="N1727" s="12"/>
      <c r="O1727" s="12"/>
      <c r="P1727" s="12"/>
      <c r="Q1727" s="12"/>
      <c r="R1727" s="12"/>
    </row>
    <row r="1728" spans="3:18" x14ac:dyDescent="0.3">
      <c r="C1728" s="12"/>
      <c r="D1728" s="12"/>
      <c r="E1728" s="12"/>
      <c r="F1728" s="12"/>
      <c r="G1728" s="21"/>
      <c r="H1728" s="21"/>
      <c r="I1728" s="21"/>
      <c r="J1728" s="21"/>
      <c r="K1728" s="21"/>
      <c r="L1728" s="21"/>
      <c r="M1728" s="12"/>
      <c r="N1728" s="12"/>
      <c r="O1728" s="12"/>
      <c r="P1728" s="12"/>
      <c r="Q1728" s="12"/>
      <c r="R1728" s="12"/>
    </row>
    <row r="1729" spans="3:18" x14ac:dyDescent="0.3">
      <c r="C1729" s="12"/>
      <c r="D1729" s="12"/>
      <c r="E1729" s="12"/>
      <c r="F1729" s="12"/>
      <c r="G1729" s="21"/>
      <c r="H1729" s="21"/>
      <c r="I1729" s="21"/>
      <c r="J1729" s="21"/>
      <c r="K1729" s="21"/>
      <c r="L1729" s="21"/>
      <c r="M1729" s="12"/>
      <c r="N1729" s="12"/>
      <c r="O1729" s="12"/>
      <c r="P1729" s="12"/>
      <c r="Q1729" s="12"/>
      <c r="R1729" s="12"/>
    </row>
    <row r="1730" spans="3:18" x14ac:dyDescent="0.3">
      <c r="C1730" s="12"/>
      <c r="D1730" s="12"/>
      <c r="E1730" s="12"/>
      <c r="F1730" s="12"/>
      <c r="G1730" s="21"/>
      <c r="H1730" s="21"/>
      <c r="I1730" s="21"/>
      <c r="J1730" s="21"/>
      <c r="K1730" s="21"/>
      <c r="L1730" s="21"/>
      <c r="M1730" s="12"/>
      <c r="N1730" s="12"/>
      <c r="O1730" s="12"/>
      <c r="P1730" s="12"/>
      <c r="Q1730" s="12"/>
      <c r="R1730" s="12"/>
    </row>
    <row r="1731" spans="3:18" x14ac:dyDescent="0.3">
      <c r="C1731" s="12"/>
      <c r="D1731" s="12"/>
      <c r="E1731" s="12"/>
      <c r="F1731" s="12"/>
      <c r="G1731" s="21"/>
      <c r="H1731" s="21"/>
      <c r="I1731" s="21"/>
      <c r="J1731" s="21"/>
      <c r="K1731" s="21"/>
      <c r="L1731" s="21"/>
      <c r="M1731" s="12"/>
      <c r="N1731" s="12"/>
      <c r="O1731" s="12"/>
      <c r="P1731" s="12"/>
      <c r="Q1731" s="12"/>
      <c r="R1731" s="12"/>
    </row>
    <row r="1732" spans="3:18" x14ac:dyDescent="0.3">
      <c r="C1732" s="12"/>
      <c r="D1732" s="12"/>
      <c r="E1732" s="12"/>
      <c r="F1732" s="12"/>
      <c r="G1732" s="21"/>
      <c r="H1732" s="21"/>
      <c r="I1732" s="21"/>
      <c r="J1732" s="21"/>
      <c r="K1732" s="21"/>
      <c r="L1732" s="21"/>
      <c r="M1732" s="12"/>
      <c r="N1732" s="12"/>
      <c r="O1732" s="12"/>
      <c r="P1732" s="12"/>
      <c r="Q1732" s="12"/>
      <c r="R1732" s="12"/>
    </row>
    <row r="1733" spans="3:18" x14ac:dyDescent="0.3">
      <c r="C1733" s="12"/>
      <c r="D1733" s="12"/>
      <c r="E1733" s="12"/>
      <c r="F1733" s="12"/>
      <c r="G1733" s="21"/>
      <c r="H1733" s="21"/>
      <c r="I1733" s="21"/>
      <c r="J1733" s="21"/>
      <c r="K1733" s="21"/>
      <c r="L1733" s="21"/>
      <c r="M1733" s="12"/>
      <c r="N1733" s="12"/>
      <c r="O1733" s="12"/>
      <c r="P1733" s="12"/>
      <c r="Q1733" s="12"/>
      <c r="R1733" s="12"/>
    </row>
    <row r="1734" spans="3:18" x14ac:dyDescent="0.3">
      <c r="C1734" s="12"/>
      <c r="D1734" s="12"/>
      <c r="E1734" s="12"/>
      <c r="F1734" s="12"/>
      <c r="G1734" s="21"/>
      <c r="H1734" s="21"/>
      <c r="I1734" s="21"/>
      <c r="J1734" s="21"/>
      <c r="K1734" s="21"/>
      <c r="L1734" s="21"/>
      <c r="M1734" s="12"/>
      <c r="N1734" s="12"/>
      <c r="O1734" s="12"/>
      <c r="P1734" s="12"/>
      <c r="Q1734" s="12"/>
      <c r="R1734" s="12"/>
    </row>
    <row r="1735" spans="3:18" x14ac:dyDescent="0.3">
      <c r="C1735" s="12"/>
      <c r="D1735" s="12"/>
      <c r="E1735" s="12"/>
      <c r="F1735" s="12"/>
      <c r="G1735" s="21"/>
      <c r="H1735" s="21"/>
      <c r="I1735" s="21"/>
      <c r="J1735" s="21"/>
      <c r="K1735" s="21"/>
      <c r="L1735" s="21"/>
      <c r="M1735" s="12"/>
      <c r="N1735" s="12"/>
      <c r="O1735" s="12"/>
      <c r="P1735" s="12"/>
      <c r="Q1735" s="12"/>
      <c r="R1735" s="12"/>
    </row>
    <row r="1736" spans="3:18" x14ac:dyDescent="0.3">
      <c r="C1736" s="12"/>
      <c r="D1736" s="12"/>
      <c r="E1736" s="12"/>
      <c r="F1736" s="12"/>
      <c r="G1736" s="21"/>
      <c r="H1736" s="21"/>
      <c r="I1736" s="21"/>
      <c r="J1736" s="21"/>
      <c r="K1736" s="21"/>
      <c r="L1736" s="21"/>
      <c r="M1736" s="12"/>
      <c r="N1736" s="12"/>
      <c r="O1736" s="12"/>
      <c r="P1736" s="12"/>
      <c r="Q1736" s="12"/>
      <c r="R1736" s="12"/>
    </row>
    <row r="1737" spans="3:18" x14ac:dyDescent="0.3">
      <c r="C1737" s="12"/>
      <c r="D1737" s="12"/>
      <c r="E1737" s="12"/>
      <c r="F1737" s="12"/>
      <c r="G1737" s="21"/>
      <c r="H1737" s="21"/>
      <c r="I1737" s="21"/>
      <c r="J1737" s="21"/>
      <c r="K1737" s="21"/>
      <c r="L1737" s="21"/>
      <c r="M1737" s="12"/>
      <c r="N1737" s="12"/>
      <c r="O1737" s="12"/>
      <c r="P1737" s="12"/>
      <c r="Q1737" s="12"/>
      <c r="R1737" s="12"/>
    </row>
    <row r="1738" spans="3:18" x14ac:dyDescent="0.3">
      <c r="C1738" s="12"/>
      <c r="D1738" s="12"/>
      <c r="E1738" s="12"/>
      <c r="F1738" s="12"/>
      <c r="G1738" s="21"/>
      <c r="H1738" s="21"/>
      <c r="I1738" s="21"/>
      <c r="J1738" s="21"/>
      <c r="K1738" s="21"/>
      <c r="L1738" s="21"/>
      <c r="M1738" s="12"/>
      <c r="N1738" s="12"/>
      <c r="O1738" s="12"/>
      <c r="P1738" s="12"/>
      <c r="Q1738" s="12"/>
      <c r="R1738" s="12"/>
    </row>
    <row r="1739" spans="3:18" x14ac:dyDescent="0.3">
      <c r="C1739" s="12"/>
      <c r="D1739" s="12"/>
      <c r="E1739" s="12"/>
      <c r="F1739" s="12"/>
      <c r="G1739" s="21"/>
      <c r="H1739" s="21"/>
      <c r="I1739" s="21"/>
      <c r="J1739" s="21"/>
      <c r="K1739" s="21"/>
      <c r="L1739" s="21"/>
      <c r="M1739" s="12"/>
      <c r="N1739" s="12"/>
      <c r="O1739" s="12"/>
      <c r="P1739" s="12"/>
      <c r="Q1739" s="12"/>
      <c r="R1739" s="12"/>
    </row>
    <row r="1740" spans="3:18" x14ac:dyDescent="0.3">
      <c r="C1740" s="12"/>
      <c r="D1740" s="12"/>
      <c r="E1740" s="12"/>
      <c r="F1740" s="12"/>
      <c r="G1740" s="21"/>
      <c r="H1740" s="21"/>
      <c r="I1740" s="21"/>
      <c r="J1740" s="21"/>
      <c r="K1740" s="21"/>
      <c r="L1740" s="21"/>
      <c r="M1740" s="12"/>
      <c r="N1740" s="12"/>
      <c r="O1740" s="12"/>
      <c r="P1740" s="12"/>
      <c r="Q1740" s="12"/>
      <c r="R1740" s="12"/>
    </row>
    <row r="1741" spans="3:18" x14ac:dyDescent="0.3">
      <c r="C1741" s="12"/>
      <c r="D1741" s="12"/>
      <c r="E1741" s="12"/>
      <c r="F1741" s="12"/>
      <c r="G1741" s="21"/>
      <c r="H1741" s="21"/>
      <c r="I1741" s="21"/>
      <c r="J1741" s="21"/>
      <c r="K1741" s="21"/>
      <c r="L1741" s="21"/>
      <c r="M1741" s="12"/>
      <c r="N1741" s="12"/>
      <c r="O1741" s="12"/>
      <c r="P1741" s="12"/>
      <c r="Q1741" s="12"/>
      <c r="R1741" s="12"/>
    </row>
    <row r="1742" spans="3:18" x14ac:dyDescent="0.3">
      <c r="C1742" s="12"/>
      <c r="D1742" s="12"/>
      <c r="E1742" s="12"/>
      <c r="F1742" s="12"/>
      <c r="G1742" s="21"/>
      <c r="H1742" s="21"/>
      <c r="I1742" s="21"/>
      <c r="J1742" s="21"/>
      <c r="K1742" s="21"/>
      <c r="L1742" s="21"/>
      <c r="M1742" s="12"/>
      <c r="N1742" s="12"/>
      <c r="O1742" s="12"/>
      <c r="P1742" s="12"/>
      <c r="Q1742" s="12"/>
      <c r="R1742" s="12"/>
    </row>
    <row r="1743" spans="3:18" x14ac:dyDescent="0.3">
      <c r="C1743" s="12"/>
      <c r="D1743" s="12"/>
      <c r="E1743" s="12"/>
      <c r="F1743" s="12"/>
      <c r="G1743" s="21"/>
      <c r="H1743" s="21"/>
      <c r="I1743" s="21"/>
      <c r="J1743" s="21"/>
      <c r="K1743" s="21"/>
      <c r="L1743" s="21"/>
      <c r="M1743" s="12"/>
      <c r="N1743" s="12"/>
      <c r="O1743" s="12"/>
      <c r="P1743" s="12"/>
      <c r="Q1743" s="12"/>
      <c r="R1743" s="12"/>
    </row>
    <row r="1744" spans="3:18" x14ac:dyDescent="0.3">
      <c r="C1744" s="12"/>
      <c r="D1744" s="12"/>
      <c r="E1744" s="12"/>
      <c r="F1744" s="12"/>
      <c r="G1744" s="21"/>
      <c r="H1744" s="21"/>
      <c r="I1744" s="21"/>
      <c r="J1744" s="21"/>
      <c r="K1744" s="21"/>
      <c r="L1744" s="21"/>
      <c r="M1744" s="12"/>
      <c r="N1744" s="12"/>
      <c r="O1744" s="12"/>
      <c r="P1744" s="12"/>
      <c r="Q1744" s="12"/>
      <c r="R1744" s="12"/>
    </row>
    <row r="1745" spans="3:18" x14ac:dyDescent="0.3">
      <c r="C1745" s="12"/>
      <c r="D1745" s="12"/>
      <c r="E1745" s="12"/>
      <c r="F1745" s="12"/>
      <c r="G1745" s="21"/>
      <c r="H1745" s="21"/>
      <c r="I1745" s="21"/>
      <c r="J1745" s="21"/>
      <c r="K1745" s="21"/>
      <c r="L1745" s="21"/>
      <c r="M1745" s="12"/>
      <c r="N1745" s="12"/>
      <c r="O1745" s="12"/>
      <c r="P1745" s="12"/>
      <c r="Q1745" s="12"/>
      <c r="R1745" s="12"/>
    </row>
    <row r="1746" spans="3:18" x14ac:dyDescent="0.3">
      <c r="C1746" s="12"/>
      <c r="D1746" s="12"/>
      <c r="E1746" s="12"/>
      <c r="F1746" s="12"/>
      <c r="G1746" s="21"/>
      <c r="H1746" s="21"/>
      <c r="I1746" s="21"/>
      <c r="J1746" s="21"/>
      <c r="K1746" s="21"/>
      <c r="L1746" s="21"/>
      <c r="M1746" s="12"/>
      <c r="N1746" s="12"/>
      <c r="O1746" s="12"/>
      <c r="P1746" s="12"/>
      <c r="Q1746" s="12"/>
      <c r="R1746" s="12"/>
    </row>
    <row r="1747" spans="3:18" x14ac:dyDescent="0.3">
      <c r="C1747" s="12"/>
      <c r="D1747" s="12"/>
      <c r="E1747" s="12"/>
      <c r="F1747" s="12"/>
      <c r="G1747" s="21"/>
      <c r="H1747" s="21"/>
      <c r="I1747" s="21"/>
      <c r="J1747" s="21"/>
      <c r="K1747" s="21"/>
      <c r="L1747" s="21"/>
      <c r="M1747" s="12"/>
      <c r="N1747" s="12"/>
      <c r="O1747" s="12"/>
      <c r="P1747" s="12"/>
      <c r="Q1747" s="12"/>
      <c r="R1747" s="12"/>
    </row>
    <row r="1748" spans="3:18" x14ac:dyDescent="0.3">
      <c r="C1748" s="12"/>
      <c r="D1748" s="12"/>
      <c r="E1748" s="12"/>
      <c r="F1748" s="12"/>
      <c r="G1748" s="21"/>
      <c r="H1748" s="21"/>
      <c r="I1748" s="21"/>
      <c r="J1748" s="21"/>
      <c r="K1748" s="21"/>
      <c r="L1748" s="21"/>
      <c r="M1748" s="12"/>
      <c r="N1748" s="12"/>
      <c r="O1748" s="12"/>
      <c r="P1748" s="12"/>
      <c r="Q1748" s="12"/>
      <c r="R1748" s="12"/>
    </row>
    <row r="1749" spans="3:18" x14ac:dyDescent="0.3">
      <c r="C1749" s="12"/>
      <c r="D1749" s="12"/>
      <c r="E1749" s="12"/>
      <c r="F1749" s="12"/>
      <c r="G1749" s="21"/>
      <c r="H1749" s="21"/>
      <c r="I1749" s="21"/>
      <c r="J1749" s="21"/>
      <c r="K1749" s="21"/>
      <c r="L1749" s="21"/>
      <c r="M1749" s="12"/>
      <c r="N1749" s="12"/>
      <c r="O1749" s="12"/>
      <c r="P1749" s="12"/>
      <c r="Q1749" s="12"/>
      <c r="R1749" s="12"/>
    </row>
    <row r="1750" spans="3:18" x14ac:dyDescent="0.3">
      <c r="C1750" s="12"/>
      <c r="D1750" s="12"/>
      <c r="E1750" s="12"/>
      <c r="F1750" s="12"/>
      <c r="G1750" s="21"/>
      <c r="H1750" s="21"/>
      <c r="I1750" s="21"/>
      <c r="J1750" s="21"/>
      <c r="K1750" s="21"/>
      <c r="L1750" s="21"/>
      <c r="M1750" s="12"/>
      <c r="N1750" s="12"/>
      <c r="O1750" s="12"/>
      <c r="P1750" s="12"/>
      <c r="Q1750" s="12"/>
      <c r="R1750" s="12"/>
    </row>
    <row r="1751" spans="3:18" x14ac:dyDescent="0.3">
      <c r="C1751" s="12"/>
      <c r="D1751" s="12"/>
      <c r="E1751" s="12"/>
      <c r="F1751" s="12"/>
      <c r="G1751" s="21"/>
      <c r="H1751" s="21"/>
      <c r="I1751" s="21"/>
      <c r="J1751" s="21"/>
      <c r="K1751" s="21"/>
      <c r="L1751" s="21"/>
      <c r="M1751" s="12"/>
      <c r="N1751" s="12"/>
      <c r="O1751" s="12"/>
      <c r="P1751" s="12"/>
      <c r="Q1751" s="12"/>
      <c r="R1751" s="12"/>
    </row>
    <row r="1752" spans="3:18" x14ac:dyDescent="0.3">
      <c r="C1752" s="12"/>
      <c r="D1752" s="12"/>
      <c r="E1752" s="12"/>
      <c r="F1752" s="12"/>
      <c r="G1752" s="21"/>
      <c r="H1752" s="21"/>
      <c r="I1752" s="21"/>
      <c r="J1752" s="21"/>
      <c r="K1752" s="21"/>
      <c r="L1752" s="21"/>
      <c r="M1752" s="12"/>
      <c r="N1752" s="12"/>
      <c r="O1752" s="12"/>
      <c r="P1752" s="12"/>
      <c r="Q1752" s="12"/>
      <c r="R1752" s="12"/>
    </row>
    <row r="1753" spans="3:18" x14ac:dyDescent="0.3">
      <c r="C1753" s="12"/>
      <c r="D1753" s="12"/>
      <c r="E1753" s="12"/>
      <c r="F1753" s="12"/>
      <c r="G1753" s="21"/>
      <c r="H1753" s="21"/>
      <c r="I1753" s="21"/>
      <c r="J1753" s="21"/>
      <c r="K1753" s="21"/>
      <c r="L1753" s="21"/>
      <c r="M1753" s="12"/>
      <c r="N1753" s="12"/>
      <c r="O1753" s="12"/>
      <c r="P1753" s="12"/>
      <c r="Q1753" s="12"/>
      <c r="R1753" s="12"/>
    </row>
    <row r="1754" spans="3:18" x14ac:dyDescent="0.3">
      <c r="C1754" s="12"/>
      <c r="D1754" s="12"/>
      <c r="E1754" s="12"/>
      <c r="F1754" s="12"/>
      <c r="G1754" s="21"/>
      <c r="H1754" s="21"/>
      <c r="I1754" s="21"/>
      <c r="J1754" s="21"/>
      <c r="K1754" s="21"/>
      <c r="L1754" s="21"/>
      <c r="M1754" s="12"/>
      <c r="N1754" s="12"/>
      <c r="O1754" s="12"/>
      <c r="P1754" s="12"/>
      <c r="Q1754" s="12"/>
      <c r="R1754" s="12"/>
    </row>
    <row r="1755" spans="3:18" x14ac:dyDescent="0.3">
      <c r="C1755" s="12"/>
      <c r="D1755" s="12"/>
      <c r="E1755" s="12"/>
      <c r="F1755" s="12"/>
      <c r="G1755" s="21"/>
      <c r="H1755" s="21"/>
      <c r="I1755" s="21"/>
      <c r="J1755" s="21"/>
      <c r="K1755" s="21"/>
      <c r="L1755" s="21"/>
      <c r="M1755" s="12"/>
      <c r="N1755" s="12"/>
      <c r="O1755" s="12"/>
      <c r="P1755" s="12"/>
      <c r="Q1755" s="12"/>
      <c r="R1755" s="12"/>
    </row>
    <row r="1756" spans="3:18" x14ac:dyDescent="0.3">
      <c r="C1756" s="12"/>
      <c r="D1756" s="12"/>
      <c r="E1756" s="12"/>
      <c r="F1756" s="12"/>
      <c r="G1756" s="21"/>
      <c r="H1756" s="21"/>
      <c r="I1756" s="21"/>
      <c r="J1756" s="21"/>
      <c r="K1756" s="21"/>
      <c r="L1756" s="21"/>
      <c r="M1756" s="12"/>
      <c r="N1756" s="12"/>
      <c r="O1756" s="12"/>
      <c r="P1756" s="12"/>
      <c r="Q1756" s="12"/>
      <c r="R1756" s="12"/>
    </row>
    <row r="1757" spans="3:18" x14ac:dyDescent="0.3">
      <c r="C1757" s="12"/>
      <c r="D1757" s="12"/>
      <c r="E1757" s="12"/>
      <c r="F1757" s="12"/>
      <c r="G1757" s="21"/>
      <c r="H1757" s="21"/>
      <c r="I1757" s="21"/>
      <c r="J1757" s="21"/>
      <c r="K1757" s="21"/>
      <c r="L1757" s="21"/>
      <c r="M1757" s="12"/>
      <c r="N1757" s="12"/>
      <c r="O1757" s="12"/>
      <c r="P1757" s="12"/>
      <c r="Q1757" s="12"/>
      <c r="R1757" s="12"/>
    </row>
    <row r="1758" spans="3:18" x14ac:dyDescent="0.3">
      <c r="C1758" s="12"/>
      <c r="D1758" s="12"/>
      <c r="E1758" s="12"/>
      <c r="F1758" s="12"/>
      <c r="G1758" s="21"/>
      <c r="H1758" s="21"/>
      <c r="I1758" s="21"/>
      <c r="J1758" s="21"/>
      <c r="K1758" s="21"/>
      <c r="L1758" s="21"/>
      <c r="M1758" s="12"/>
      <c r="N1758" s="12"/>
      <c r="O1758" s="12"/>
      <c r="P1758" s="12"/>
      <c r="Q1758" s="12"/>
      <c r="R1758" s="12"/>
    </row>
    <row r="1759" spans="3:18" x14ac:dyDescent="0.3">
      <c r="C1759" s="12"/>
      <c r="D1759" s="12"/>
      <c r="E1759" s="12"/>
      <c r="F1759" s="12"/>
      <c r="G1759" s="21"/>
      <c r="H1759" s="21"/>
      <c r="I1759" s="21"/>
      <c r="J1759" s="21"/>
      <c r="K1759" s="21"/>
      <c r="L1759" s="21"/>
      <c r="M1759" s="12"/>
      <c r="N1759" s="12"/>
      <c r="O1759" s="12"/>
      <c r="P1759" s="12"/>
      <c r="Q1759" s="12"/>
      <c r="R1759" s="12"/>
    </row>
    <row r="1760" spans="3:18" x14ac:dyDescent="0.3">
      <c r="C1760" s="12"/>
      <c r="D1760" s="12"/>
      <c r="E1760" s="12"/>
      <c r="F1760" s="12"/>
      <c r="G1760" s="21"/>
      <c r="H1760" s="21"/>
      <c r="I1760" s="21"/>
      <c r="J1760" s="21"/>
      <c r="K1760" s="21"/>
      <c r="L1760" s="21"/>
      <c r="M1760" s="12"/>
      <c r="N1760" s="12"/>
      <c r="O1760" s="12"/>
      <c r="P1760" s="12"/>
      <c r="Q1760" s="12"/>
      <c r="R1760" s="12"/>
    </row>
    <row r="1761" spans="3:18" x14ac:dyDescent="0.3">
      <c r="C1761" s="12"/>
      <c r="D1761" s="12"/>
      <c r="E1761" s="12"/>
      <c r="F1761" s="12"/>
      <c r="G1761" s="21"/>
      <c r="H1761" s="21"/>
      <c r="I1761" s="21"/>
      <c r="J1761" s="21"/>
      <c r="K1761" s="21"/>
      <c r="L1761" s="21"/>
      <c r="M1761" s="12"/>
      <c r="N1761" s="12"/>
      <c r="O1761" s="12"/>
      <c r="P1761" s="12"/>
      <c r="Q1761" s="12"/>
      <c r="R1761" s="12"/>
    </row>
    <row r="1762" spans="3:18" x14ac:dyDescent="0.3">
      <c r="C1762" s="12"/>
      <c r="D1762" s="12"/>
      <c r="E1762" s="12"/>
      <c r="F1762" s="12"/>
      <c r="G1762" s="21"/>
      <c r="H1762" s="21"/>
      <c r="I1762" s="21"/>
      <c r="J1762" s="21"/>
      <c r="K1762" s="21"/>
      <c r="L1762" s="21"/>
      <c r="M1762" s="12"/>
      <c r="N1762" s="12"/>
      <c r="O1762" s="12"/>
      <c r="P1762" s="12"/>
      <c r="Q1762" s="12"/>
      <c r="R1762" s="12"/>
    </row>
    <row r="1763" spans="3:18" x14ac:dyDescent="0.3">
      <c r="C1763" s="12"/>
      <c r="D1763" s="12"/>
      <c r="E1763" s="12"/>
      <c r="F1763" s="12"/>
      <c r="G1763" s="21"/>
      <c r="H1763" s="21"/>
      <c r="I1763" s="21"/>
      <c r="J1763" s="21"/>
      <c r="K1763" s="21"/>
      <c r="L1763" s="21"/>
      <c r="M1763" s="12"/>
      <c r="N1763" s="12"/>
      <c r="O1763" s="12"/>
      <c r="P1763" s="12"/>
      <c r="Q1763" s="12"/>
      <c r="R1763" s="12"/>
    </row>
    <row r="1764" spans="3:18" x14ac:dyDescent="0.3">
      <c r="C1764" s="12"/>
      <c r="D1764" s="12"/>
      <c r="E1764" s="12"/>
      <c r="F1764" s="12"/>
      <c r="G1764" s="21"/>
      <c r="H1764" s="21"/>
      <c r="I1764" s="21"/>
      <c r="J1764" s="21"/>
      <c r="K1764" s="21"/>
      <c r="L1764" s="21"/>
      <c r="M1764" s="12"/>
      <c r="N1764" s="12"/>
      <c r="O1764" s="12"/>
      <c r="P1764" s="12"/>
      <c r="Q1764" s="12"/>
      <c r="R1764" s="12"/>
    </row>
    <row r="1765" spans="3:18" x14ac:dyDescent="0.3">
      <c r="C1765" s="12"/>
      <c r="D1765" s="12"/>
      <c r="E1765" s="12"/>
      <c r="F1765" s="12"/>
      <c r="G1765" s="21"/>
      <c r="H1765" s="21"/>
      <c r="I1765" s="21"/>
      <c r="J1765" s="21"/>
      <c r="K1765" s="21"/>
      <c r="L1765" s="21"/>
      <c r="M1765" s="12"/>
      <c r="N1765" s="12"/>
      <c r="O1765" s="12"/>
      <c r="P1765" s="12"/>
      <c r="Q1765" s="12"/>
      <c r="R1765" s="12"/>
    </row>
    <row r="1766" spans="3:18" x14ac:dyDescent="0.3">
      <c r="C1766" s="12"/>
      <c r="D1766" s="12"/>
      <c r="E1766" s="12"/>
      <c r="F1766" s="12"/>
      <c r="G1766" s="21"/>
      <c r="H1766" s="21"/>
      <c r="I1766" s="21"/>
      <c r="J1766" s="21"/>
      <c r="K1766" s="21"/>
      <c r="L1766" s="21"/>
      <c r="M1766" s="12"/>
      <c r="N1766" s="12"/>
      <c r="O1766" s="12"/>
      <c r="P1766" s="12"/>
      <c r="Q1766" s="12"/>
      <c r="R1766" s="12"/>
    </row>
    <row r="1767" spans="3:18" x14ac:dyDescent="0.3">
      <c r="C1767" s="12"/>
      <c r="D1767" s="12"/>
      <c r="E1767" s="12"/>
      <c r="F1767" s="12"/>
      <c r="G1767" s="21"/>
      <c r="H1767" s="21"/>
      <c r="I1767" s="21"/>
      <c r="J1767" s="21"/>
      <c r="K1767" s="21"/>
      <c r="L1767" s="21"/>
      <c r="M1767" s="12"/>
      <c r="N1767" s="12"/>
      <c r="O1767" s="12"/>
      <c r="P1767" s="12"/>
      <c r="Q1767" s="12"/>
      <c r="R1767" s="12"/>
    </row>
    <row r="1768" spans="3:18" x14ac:dyDescent="0.3">
      <c r="C1768" s="12"/>
      <c r="D1768" s="12"/>
      <c r="E1768" s="12"/>
      <c r="F1768" s="12"/>
      <c r="G1768" s="21"/>
      <c r="H1768" s="21"/>
      <c r="I1768" s="21"/>
      <c r="J1768" s="21"/>
      <c r="K1768" s="21"/>
      <c r="L1768" s="21"/>
      <c r="M1768" s="12"/>
      <c r="N1768" s="12"/>
      <c r="O1768" s="12"/>
      <c r="P1768" s="12"/>
      <c r="Q1768" s="12"/>
      <c r="R1768" s="12"/>
    </row>
    <row r="1769" spans="3:18" x14ac:dyDescent="0.3">
      <c r="C1769" s="12"/>
      <c r="D1769" s="12"/>
      <c r="E1769" s="12"/>
      <c r="F1769" s="12"/>
      <c r="G1769" s="21"/>
      <c r="H1769" s="21"/>
      <c r="I1769" s="21"/>
      <c r="J1769" s="21"/>
      <c r="K1769" s="21"/>
      <c r="L1769" s="21"/>
      <c r="M1769" s="12"/>
      <c r="N1769" s="12"/>
      <c r="O1769" s="12"/>
      <c r="P1769" s="12"/>
      <c r="Q1769" s="12"/>
      <c r="R1769" s="12"/>
    </row>
    <row r="1770" spans="3:18" x14ac:dyDescent="0.3">
      <c r="C1770" s="12"/>
      <c r="D1770" s="12"/>
      <c r="E1770" s="12"/>
      <c r="F1770" s="12"/>
      <c r="G1770" s="21"/>
      <c r="H1770" s="21"/>
      <c r="I1770" s="21"/>
      <c r="J1770" s="21"/>
      <c r="K1770" s="21"/>
      <c r="L1770" s="21"/>
      <c r="M1770" s="12"/>
      <c r="N1770" s="12"/>
      <c r="O1770" s="12"/>
      <c r="P1770" s="12"/>
      <c r="Q1770" s="12"/>
      <c r="R1770" s="12"/>
    </row>
    <row r="1771" spans="3:18" x14ac:dyDescent="0.3">
      <c r="C1771" s="12"/>
      <c r="D1771" s="12"/>
      <c r="E1771" s="12"/>
      <c r="F1771" s="12"/>
      <c r="G1771" s="21"/>
      <c r="H1771" s="21"/>
      <c r="I1771" s="21"/>
      <c r="J1771" s="21"/>
      <c r="K1771" s="21"/>
      <c r="L1771" s="21"/>
      <c r="M1771" s="12"/>
      <c r="N1771" s="12"/>
      <c r="O1771" s="12"/>
      <c r="P1771" s="12"/>
      <c r="Q1771" s="12"/>
      <c r="R1771" s="12"/>
    </row>
    <row r="1772" spans="3:18" x14ac:dyDescent="0.3">
      <c r="C1772" s="12"/>
      <c r="D1772" s="12"/>
      <c r="E1772" s="12"/>
      <c r="F1772" s="12"/>
      <c r="G1772" s="21"/>
      <c r="H1772" s="21"/>
      <c r="I1772" s="21"/>
      <c r="J1772" s="21"/>
      <c r="K1772" s="21"/>
      <c r="L1772" s="21"/>
      <c r="M1772" s="12"/>
      <c r="N1772" s="12"/>
      <c r="O1772" s="12"/>
      <c r="P1772" s="12"/>
      <c r="Q1772" s="12"/>
      <c r="R1772" s="12"/>
    </row>
    <row r="1773" spans="3:18" x14ac:dyDescent="0.3">
      <c r="C1773" s="12"/>
      <c r="D1773" s="12"/>
      <c r="E1773" s="12"/>
      <c r="F1773" s="12"/>
      <c r="G1773" s="21"/>
      <c r="H1773" s="21"/>
      <c r="I1773" s="21"/>
      <c r="J1773" s="21"/>
      <c r="K1773" s="21"/>
      <c r="L1773" s="21"/>
      <c r="M1773" s="12"/>
      <c r="N1773" s="12"/>
      <c r="O1773" s="12"/>
      <c r="P1773" s="12"/>
      <c r="Q1773" s="12"/>
      <c r="R1773" s="12"/>
    </row>
    <row r="1774" spans="3:18" x14ac:dyDescent="0.3">
      <c r="C1774" s="12"/>
      <c r="D1774" s="12"/>
      <c r="E1774" s="12"/>
      <c r="F1774" s="12"/>
      <c r="G1774" s="21"/>
      <c r="H1774" s="21"/>
      <c r="I1774" s="21"/>
      <c r="J1774" s="21"/>
      <c r="K1774" s="21"/>
      <c r="L1774" s="21"/>
      <c r="M1774" s="12"/>
      <c r="N1774" s="12"/>
      <c r="O1774" s="12"/>
      <c r="P1774" s="12"/>
      <c r="Q1774" s="12"/>
      <c r="R1774" s="12"/>
    </row>
    <row r="1775" spans="3:18" x14ac:dyDescent="0.3">
      <c r="C1775" s="12"/>
      <c r="D1775" s="12"/>
      <c r="E1775" s="12"/>
      <c r="F1775" s="12"/>
      <c r="G1775" s="21"/>
      <c r="H1775" s="21"/>
      <c r="I1775" s="21"/>
      <c r="J1775" s="21"/>
      <c r="K1775" s="21"/>
      <c r="L1775" s="21"/>
      <c r="M1775" s="12"/>
      <c r="N1775" s="12"/>
      <c r="O1775" s="12"/>
      <c r="P1775" s="12"/>
      <c r="Q1775" s="12"/>
      <c r="R1775" s="12"/>
    </row>
    <row r="1776" spans="3:18" x14ac:dyDescent="0.3">
      <c r="C1776" s="12"/>
      <c r="D1776" s="12"/>
      <c r="E1776" s="12"/>
      <c r="F1776" s="12"/>
      <c r="G1776" s="21"/>
      <c r="H1776" s="21"/>
      <c r="I1776" s="21"/>
      <c r="J1776" s="21"/>
      <c r="K1776" s="21"/>
      <c r="L1776" s="21"/>
      <c r="M1776" s="12"/>
      <c r="N1776" s="12"/>
      <c r="O1776" s="12"/>
      <c r="P1776" s="12"/>
      <c r="Q1776" s="12"/>
      <c r="R1776" s="12"/>
    </row>
    <row r="1777" spans="3:18" x14ac:dyDescent="0.3">
      <c r="C1777" s="12"/>
      <c r="D1777" s="12"/>
      <c r="E1777" s="12"/>
      <c r="F1777" s="12"/>
      <c r="G1777" s="21"/>
      <c r="H1777" s="21"/>
      <c r="I1777" s="21"/>
      <c r="J1777" s="21"/>
      <c r="K1777" s="21"/>
      <c r="L1777" s="21"/>
      <c r="M1777" s="12"/>
      <c r="N1777" s="12"/>
      <c r="O1777" s="12"/>
      <c r="P1777" s="12"/>
      <c r="Q1777" s="12"/>
      <c r="R1777" s="12"/>
    </row>
    <row r="1778" spans="3:18" x14ac:dyDescent="0.3">
      <c r="C1778" s="12"/>
      <c r="D1778" s="12"/>
      <c r="E1778" s="12"/>
      <c r="F1778" s="12"/>
      <c r="G1778" s="21"/>
      <c r="H1778" s="21"/>
      <c r="I1778" s="21"/>
      <c r="J1778" s="21"/>
      <c r="K1778" s="21"/>
      <c r="L1778" s="21"/>
      <c r="M1778" s="12"/>
      <c r="N1778" s="12"/>
      <c r="O1778" s="12"/>
      <c r="P1778" s="12"/>
      <c r="Q1778" s="12"/>
      <c r="R1778" s="12"/>
    </row>
    <row r="1779" spans="3:18" x14ac:dyDescent="0.3">
      <c r="C1779" s="12"/>
      <c r="D1779" s="12"/>
      <c r="E1779" s="12"/>
      <c r="F1779" s="12"/>
      <c r="G1779" s="21"/>
      <c r="H1779" s="21"/>
      <c r="I1779" s="21"/>
      <c r="J1779" s="21"/>
      <c r="K1779" s="21"/>
      <c r="L1779" s="21"/>
      <c r="M1779" s="12"/>
      <c r="N1779" s="12"/>
      <c r="O1779" s="12"/>
      <c r="P1779" s="12"/>
      <c r="Q1779" s="12"/>
      <c r="R1779" s="12"/>
    </row>
    <row r="1780" spans="3:18" x14ac:dyDescent="0.3">
      <c r="C1780" s="12"/>
      <c r="D1780" s="12"/>
      <c r="E1780" s="12"/>
      <c r="F1780" s="12"/>
      <c r="G1780" s="21"/>
      <c r="H1780" s="21"/>
      <c r="I1780" s="21"/>
      <c r="J1780" s="21"/>
      <c r="K1780" s="21"/>
      <c r="L1780" s="21"/>
      <c r="M1780" s="12"/>
      <c r="N1780" s="12"/>
      <c r="O1780" s="12"/>
      <c r="P1780" s="12"/>
      <c r="Q1780" s="12"/>
      <c r="R1780" s="12"/>
    </row>
    <row r="1781" spans="3:18" x14ac:dyDescent="0.3">
      <c r="C1781" s="12"/>
      <c r="D1781" s="12"/>
      <c r="E1781" s="12"/>
      <c r="F1781" s="12"/>
      <c r="G1781" s="21"/>
      <c r="H1781" s="21"/>
      <c r="I1781" s="21"/>
      <c r="J1781" s="21"/>
      <c r="K1781" s="21"/>
      <c r="L1781" s="21"/>
      <c r="M1781" s="12"/>
      <c r="N1781" s="12"/>
      <c r="O1781" s="12"/>
      <c r="P1781" s="12"/>
      <c r="Q1781" s="12"/>
      <c r="R1781" s="12"/>
    </row>
    <row r="1782" spans="3:18" x14ac:dyDescent="0.3">
      <c r="C1782" s="12"/>
      <c r="D1782" s="12"/>
      <c r="E1782" s="12"/>
      <c r="F1782" s="12"/>
      <c r="G1782" s="21"/>
      <c r="H1782" s="21"/>
      <c r="I1782" s="21"/>
      <c r="J1782" s="21"/>
      <c r="K1782" s="21"/>
      <c r="L1782" s="21"/>
      <c r="M1782" s="12"/>
      <c r="N1782" s="12"/>
      <c r="O1782" s="12"/>
      <c r="P1782" s="12"/>
      <c r="Q1782" s="12"/>
      <c r="R1782" s="12"/>
    </row>
    <row r="1783" spans="3:18" x14ac:dyDescent="0.3">
      <c r="C1783" s="12"/>
      <c r="D1783" s="12"/>
      <c r="E1783" s="12"/>
      <c r="F1783" s="12"/>
      <c r="G1783" s="21"/>
      <c r="H1783" s="21"/>
      <c r="I1783" s="21"/>
      <c r="J1783" s="21"/>
      <c r="K1783" s="21"/>
      <c r="L1783" s="21"/>
      <c r="M1783" s="12"/>
      <c r="N1783" s="12"/>
      <c r="O1783" s="12"/>
      <c r="P1783" s="12"/>
      <c r="Q1783" s="12"/>
      <c r="R1783" s="12"/>
    </row>
    <row r="1784" spans="3:18" x14ac:dyDescent="0.3">
      <c r="C1784" s="12"/>
      <c r="D1784" s="12"/>
      <c r="E1784" s="12"/>
      <c r="F1784" s="12"/>
      <c r="G1784" s="21"/>
      <c r="H1784" s="21"/>
      <c r="I1784" s="21"/>
      <c r="J1784" s="21"/>
      <c r="K1784" s="21"/>
      <c r="L1784" s="21"/>
      <c r="M1784" s="12"/>
      <c r="N1784" s="12"/>
      <c r="O1784" s="12"/>
      <c r="P1784" s="12"/>
      <c r="Q1784" s="12"/>
      <c r="R1784" s="12"/>
    </row>
    <row r="1785" spans="3:18" x14ac:dyDescent="0.3">
      <c r="C1785" s="12"/>
      <c r="D1785" s="12"/>
      <c r="E1785" s="12"/>
      <c r="F1785" s="12"/>
      <c r="G1785" s="21"/>
      <c r="H1785" s="21"/>
      <c r="I1785" s="21"/>
      <c r="J1785" s="21"/>
      <c r="K1785" s="21"/>
      <c r="L1785" s="21"/>
      <c r="M1785" s="12"/>
      <c r="N1785" s="12"/>
      <c r="O1785" s="12"/>
      <c r="P1785" s="12"/>
      <c r="Q1785" s="12"/>
      <c r="R1785" s="12"/>
    </row>
    <row r="1786" spans="3:18" x14ac:dyDescent="0.3">
      <c r="C1786" s="12"/>
      <c r="D1786" s="12"/>
      <c r="E1786" s="12"/>
      <c r="F1786" s="12"/>
      <c r="G1786" s="21"/>
      <c r="H1786" s="21"/>
      <c r="I1786" s="21"/>
      <c r="J1786" s="21"/>
      <c r="K1786" s="21"/>
      <c r="L1786" s="21"/>
      <c r="M1786" s="12"/>
      <c r="N1786" s="12"/>
      <c r="O1786" s="12"/>
      <c r="P1786" s="12"/>
      <c r="Q1786" s="12"/>
      <c r="R1786" s="12"/>
    </row>
    <row r="1787" spans="3:18" x14ac:dyDescent="0.3">
      <c r="C1787" s="12"/>
      <c r="D1787" s="12"/>
      <c r="E1787" s="12"/>
      <c r="F1787" s="12"/>
      <c r="G1787" s="21"/>
      <c r="H1787" s="21"/>
      <c r="I1787" s="21"/>
      <c r="J1787" s="21"/>
      <c r="K1787" s="21"/>
      <c r="L1787" s="21"/>
      <c r="M1787" s="12"/>
      <c r="N1787" s="12"/>
      <c r="O1787" s="12"/>
      <c r="P1787" s="12"/>
      <c r="Q1787" s="12"/>
      <c r="R1787" s="12"/>
    </row>
    <row r="1788" spans="3:18" x14ac:dyDescent="0.3">
      <c r="C1788" s="12"/>
      <c r="D1788" s="12"/>
      <c r="E1788" s="12"/>
      <c r="F1788" s="12"/>
      <c r="G1788" s="21"/>
      <c r="H1788" s="21"/>
      <c r="I1788" s="21"/>
      <c r="J1788" s="21"/>
      <c r="K1788" s="21"/>
      <c r="L1788" s="21"/>
      <c r="M1788" s="12"/>
      <c r="N1788" s="12"/>
      <c r="O1788" s="12"/>
      <c r="P1788" s="12"/>
      <c r="Q1788" s="12"/>
      <c r="R1788" s="12"/>
    </row>
    <row r="1789" spans="3:18" x14ac:dyDescent="0.3">
      <c r="C1789" s="12"/>
      <c r="D1789" s="12"/>
      <c r="E1789" s="12"/>
      <c r="F1789" s="12"/>
      <c r="G1789" s="21"/>
      <c r="H1789" s="21"/>
      <c r="I1789" s="21"/>
      <c r="J1789" s="21"/>
      <c r="K1789" s="21"/>
      <c r="L1789" s="21"/>
      <c r="M1789" s="12"/>
      <c r="N1789" s="12"/>
      <c r="O1789" s="12"/>
      <c r="P1789" s="12"/>
      <c r="Q1789" s="12"/>
      <c r="R1789" s="12"/>
    </row>
    <row r="1790" spans="3:18" x14ac:dyDescent="0.3">
      <c r="C1790" s="12"/>
      <c r="D1790" s="12"/>
      <c r="E1790" s="12"/>
      <c r="F1790" s="12"/>
      <c r="G1790" s="21"/>
      <c r="H1790" s="21"/>
      <c r="I1790" s="21"/>
      <c r="J1790" s="21"/>
      <c r="K1790" s="21"/>
      <c r="L1790" s="21"/>
      <c r="M1790" s="12"/>
      <c r="N1790" s="12"/>
      <c r="O1790" s="12"/>
      <c r="P1790" s="12"/>
      <c r="Q1790" s="12"/>
      <c r="R1790" s="12"/>
    </row>
    <row r="1791" spans="3:18" x14ac:dyDescent="0.3">
      <c r="C1791" s="12"/>
      <c r="D1791" s="12"/>
      <c r="E1791" s="12"/>
      <c r="F1791" s="12"/>
      <c r="G1791" s="21"/>
      <c r="H1791" s="21"/>
      <c r="I1791" s="21"/>
      <c r="J1791" s="21"/>
      <c r="K1791" s="21"/>
      <c r="L1791" s="21"/>
      <c r="M1791" s="12"/>
      <c r="N1791" s="12"/>
      <c r="O1791" s="12"/>
      <c r="P1791" s="12"/>
      <c r="Q1791" s="12"/>
      <c r="R1791" s="12"/>
    </row>
    <row r="1792" spans="3:18" x14ac:dyDescent="0.3">
      <c r="C1792" s="12"/>
      <c r="D1792" s="12"/>
      <c r="E1792" s="12"/>
      <c r="F1792" s="12"/>
      <c r="G1792" s="21"/>
      <c r="H1792" s="21"/>
      <c r="I1792" s="21"/>
      <c r="J1792" s="21"/>
      <c r="K1792" s="21"/>
      <c r="L1792" s="21"/>
      <c r="M1792" s="12"/>
      <c r="N1792" s="12"/>
      <c r="O1792" s="12"/>
      <c r="P1792" s="12"/>
      <c r="Q1792" s="12"/>
      <c r="R1792" s="12"/>
    </row>
    <row r="1793" spans="3:18" x14ac:dyDescent="0.3">
      <c r="C1793" s="12"/>
      <c r="D1793" s="12"/>
      <c r="E1793" s="12"/>
      <c r="F1793" s="12"/>
      <c r="G1793" s="21"/>
      <c r="H1793" s="21"/>
      <c r="I1793" s="21"/>
      <c r="J1793" s="21"/>
      <c r="K1793" s="21"/>
      <c r="L1793" s="21"/>
      <c r="M1793" s="12"/>
      <c r="N1793" s="12"/>
      <c r="O1793" s="12"/>
      <c r="P1793" s="12"/>
      <c r="Q1793" s="12"/>
      <c r="R1793" s="12"/>
    </row>
    <row r="1794" spans="3:18" x14ac:dyDescent="0.3">
      <c r="C1794" s="12"/>
      <c r="D1794" s="12"/>
      <c r="E1794" s="12"/>
      <c r="F1794" s="12"/>
      <c r="G1794" s="21"/>
      <c r="H1794" s="21"/>
      <c r="I1794" s="21"/>
      <c r="J1794" s="21"/>
      <c r="K1794" s="21"/>
      <c r="L1794" s="21"/>
      <c r="M1794" s="12"/>
      <c r="N1794" s="12"/>
      <c r="O1794" s="12"/>
      <c r="P1794" s="12"/>
      <c r="Q1794" s="12"/>
      <c r="R1794" s="12"/>
    </row>
    <row r="1795" spans="3:18" x14ac:dyDescent="0.3">
      <c r="C1795" s="12"/>
      <c r="D1795" s="12"/>
      <c r="E1795" s="12"/>
      <c r="F1795" s="12"/>
      <c r="G1795" s="21"/>
      <c r="H1795" s="21"/>
      <c r="I1795" s="21"/>
      <c r="J1795" s="21"/>
      <c r="K1795" s="21"/>
      <c r="L1795" s="21"/>
      <c r="M1795" s="12"/>
      <c r="N1795" s="12"/>
      <c r="O1795" s="12"/>
      <c r="P1795" s="12"/>
      <c r="Q1795" s="12"/>
      <c r="R1795" s="12"/>
    </row>
    <row r="1796" spans="3:18" x14ac:dyDescent="0.3">
      <c r="C1796" s="12"/>
      <c r="D1796" s="12"/>
      <c r="E1796" s="12"/>
      <c r="F1796" s="12"/>
      <c r="G1796" s="21"/>
      <c r="H1796" s="21"/>
      <c r="I1796" s="21"/>
      <c r="J1796" s="21"/>
      <c r="K1796" s="21"/>
      <c r="L1796" s="21"/>
      <c r="M1796" s="12"/>
      <c r="N1796" s="12"/>
      <c r="O1796" s="12"/>
      <c r="P1796" s="12"/>
      <c r="Q1796" s="12"/>
      <c r="R1796" s="12"/>
    </row>
    <row r="1797" spans="3:18" x14ac:dyDescent="0.3">
      <c r="C1797" s="12"/>
      <c r="D1797" s="12"/>
      <c r="E1797" s="12"/>
      <c r="F1797" s="12"/>
      <c r="G1797" s="21"/>
      <c r="H1797" s="21"/>
      <c r="I1797" s="21"/>
      <c r="J1797" s="21"/>
      <c r="K1797" s="21"/>
      <c r="L1797" s="21"/>
      <c r="M1797" s="12"/>
      <c r="N1797" s="12"/>
      <c r="O1797" s="12"/>
      <c r="P1797" s="12"/>
      <c r="Q1797" s="12"/>
      <c r="R1797" s="12"/>
    </row>
    <row r="1798" spans="3:18" x14ac:dyDescent="0.3">
      <c r="C1798" s="12"/>
      <c r="D1798" s="12"/>
      <c r="E1798" s="12"/>
      <c r="F1798" s="12"/>
      <c r="G1798" s="21"/>
      <c r="H1798" s="21"/>
      <c r="I1798" s="21"/>
      <c r="J1798" s="21"/>
      <c r="K1798" s="21"/>
      <c r="L1798" s="21"/>
      <c r="M1798" s="12"/>
      <c r="N1798" s="12"/>
      <c r="O1798" s="12"/>
      <c r="P1798" s="12"/>
      <c r="Q1798" s="12"/>
      <c r="R1798" s="12"/>
    </row>
    <row r="1799" spans="3:18" x14ac:dyDescent="0.3">
      <c r="C1799" s="12"/>
      <c r="D1799" s="12"/>
      <c r="E1799" s="12"/>
      <c r="F1799" s="12"/>
      <c r="G1799" s="21"/>
      <c r="H1799" s="21"/>
      <c r="I1799" s="21"/>
      <c r="J1799" s="21"/>
      <c r="K1799" s="21"/>
      <c r="L1799" s="21"/>
      <c r="M1799" s="12"/>
      <c r="N1799" s="12"/>
      <c r="O1799" s="12"/>
      <c r="P1799" s="12"/>
      <c r="Q1799" s="12"/>
      <c r="R1799" s="12"/>
    </row>
    <row r="1800" spans="3:18" x14ac:dyDescent="0.3">
      <c r="C1800" s="12"/>
      <c r="D1800" s="12"/>
      <c r="E1800" s="12"/>
      <c r="F1800" s="12"/>
      <c r="G1800" s="21"/>
      <c r="H1800" s="21"/>
      <c r="I1800" s="21"/>
      <c r="J1800" s="21"/>
      <c r="K1800" s="21"/>
      <c r="L1800" s="21"/>
      <c r="M1800" s="12"/>
      <c r="N1800" s="12"/>
      <c r="O1800" s="12"/>
      <c r="P1800" s="12"/>
      <c r="Q1800" s="12"/>
      <c r="R1800" s="12"/>
    </row>
    <row r="1801" spans="3:18" x14ac:dyDescent="0.3">
      <c r="C1801" s="12"/>
      <c r="D1801" s="12"/>
      <c r="E1801" s="12"/>
      <c r="F1801" s="12"/>
      <c r="G1801" s="21"/>
      <c r="H1801" s="21"/>
      <c r="I1801" s="21"/>
      <c r="J1801" s="21"/>
      <c r="K1801" s="21"/>
      <c r="L1801" s="21"/>
      <c r="M1801" s="12"/>
      <c r="N1801" s="12"/>
      <c r="O1801" s="12"/>
      <c r="P1801" s="12"/>
      <c r="Q1801" s="12"/>
      <c r="R1801" s="12"/>
    </row>
    <row r="1802" spans="3:18" x14ac:dyDescent="0.3">
      <c r="C1802" s="12"/>
      <c r="D1802" s="12"/>
      <c r="E1802" s="12"/>
      <c r="F1802" s="12"/>
      <c r="G1802" s="21"/>
      <c r="H1802" s="21"/>
      <c r="I1802" s="21"/>
      <c r="J1802" s="21"/>
      <c r="K1802" s="21"/>
      <c r="L1802" s="21"/>
      <c r="M1802" s="12"/>
      <c r="N1802" s="12"/>
      <c r="O1802" s="12"/>
      <c r="P1802" s="12"/>
      <c r="Q1802" s="12"/>
      <c r="R1802" s="12"/>
    </row>
    <row r="1803" spans="3:18" x14ac:dyDescent="0.3">
      <c r="C1803" s="12"/>
      <c r="D1803" s="12"/>
      <c r="E1803" s="12"/>
      <c r="F1803" s="12"/>
      <c r="G1803" s="21"/>
      <c r="H1803" s="21"/>
      <c r="I1803" s="21"/>
      <c r="J1803" s="21"/>
      <c r="K1803" s="21"/>
      <c r="L1803" s="21"/>
      <c r="M1803" s="12"/>
      <c r="N1803" s="12"/>
      <c r="O1803" s="12"/>
      <c r="P1803" s="12"/>
      <c r="Q1803" s="12"/>
      <c r="R1803" s="12"/>
    </row>
    <row r="1804" spans="3:18" x14ac:dyDescent="0.3">
      <c r="C1804" s="12"/>
      <c r="D1804" s="12"/>
      <c r="E1804" s="12"/>
      <c r="F1804" s="12"/>
      <c r="G1804" s="21"/>
      <c r="H1804" s="21"/>
      <c r="I1804" s="21"/>
      <c r="J1804" s="21"/>
      <c r="K1804" s="21"/>
      <c r="L1804" s="21"/>
      <c r="M1804" s="12"/>
      <c r="N1804" s="12"/>
      <c r="O1804" s="12"/>
      <c r="P1804" s="12"/>
      <c r="Q1804" s="12"/>
      <c r="R1804" s="12"/>
    </row>
    <row r="1805" spans="3:18" x14ac:dyDescent="0.3">
      <c r="C1805" s="12"/>
      <c r="D1805" s="12"/>
      <c r="E1805" s="12"/>
      <c r="F1805" s="12"/>
      <c r="G1805" s="21"/>
      <c r="H1805" s="21"/>
      <c r="I1805" s="21"/>
      <c r="J1805" s="21"/>
      <c r="K1805" s="21"/>
      <c r="L1805" s="21"/>
      <c r="M1805" s="12"/>
      <c r="N1805" s="12"/>
      <c r="O1805" s="12"/>
      <c r="P1805" s="12"/>
      <c r="Q1805" s="12"/>
      <c r="R1805" s="12"/>
    </row>
    <row r="1806" spans="3:18" x14ac:dyDescent="0.3">
      <c r="C1806" s="12"/>
      <c r="D1806" s="12"/>
      <c r="E1806" s="12"/>
      <c r="F1806" s="12"/>
      <c r="G1806" s="21"/>
      <c r="H1806" s="21"/>
      <c r="I1806" s="21"/>
      <c r="J1806" s="21"/>
      <c r="K1806" s="21"/>
      <c r="L1806" s="21"/>
      <c r="M1806" s="12"/>
      <c r="N1806" s="12"/>
      <c r="O1806" s="12"/>
      <c r="P1806" s="12"/>
      <c r="Q1806" s="12"/>
      <c r="R1806" s="12"/>
    </row>
    <row r="1807" spans="3:18" x14ac:dyDescent="0.3">
      <c r="C1807" s="12"/>
      <c r="D1807" s="12"/>
      <c r="E1807" s="12"/>
      <c r="F1807" s="12"/>
      <c r="G1807" s="21"/>
      <c r="H1807" s="21"/>
      <c r="I1807" s="21"/>
      <c r="J1807" s="21"/>
      <c r="K1807" s="21"/>
      <c r="L1807" s="21"/>
      <c r="M1807" s="12"/>
      <c r="N1807" s="12"/>
      <c r="O1807" s="12"/>
      <c r="P1807" s="12"/>
      <c r="Q1807" s="12"/>
      <c r="R1807" s="12"/>
    </row>
    <row r="1808" spans="3:18" x14ac:dyDescent="0.3">
      <c r="C1808" s="12"/>
      <c r="D1808" s="12"/>
      <c r="E1808" s="12"/>
      <c r="F1808" s="12"/>
      <c r="G1808" s="21"/>
      <c r="H1808" s="21"/>
      <c r="I1808" s="21"/>
      <c r="J1808" s="21"/>
      <c r="K1808" s="21"/>
      <c r="L1808" s="21"/>
      <c r="M1808" s="12"/>
      <c r="N1808" s="12"/>
      <c r="O1808" s="12"/>
      <c r="P1808" s="12"/>
      <c r="Q1808" s="12"/>
      <c r="R1808" s="12"/>
    </row>
    <row r="1809" spans="3:18" x14ac:dyDescent="0.3">
      <c r="C1809" s="12"/>
      <c r="D1809" s="12"/>
      <c r="E1809" s="12"/>
      <c r="F1809" s="12"/>
      <c r="G1809" s="21"/>
      <c r="H1809" s="21"/>
      <c r="I1809" s="21"/>
      <c r="J1809" s="21"/>
      <c r="K1809" s="21"/>
      <c r="L1809" s="21"/>
      <c r="M1809" s="12"/>
      <c r="N1809" s="12"/>
      <c r="O1809" s="12"/>
      <c r="P1809" s="12"/>
      <c r="Q1809" s="12"/>
      <c r="R1809" s="12"/>
    </row>
    <row r="1810" spans="3:18" x14ac:dyDescent="0.3">
      <c r="C1810" s="12"/>
      <c r="D1810" s="12"/>
      <c r="E1810" s="12"/>
      <c r="F1810" s="12"/>
      <c r="G1810" s="21"/>
      <c r="H1810" s="21"/>
      <c r="I1810" s="21"/>
      <c r="J1810" s="21"/>
      <c r="K1810" s="21"/>
      <c r="L1810" s="21"/>
      <c r="M1810" s="12"/>
      <c r="N1810" s="12"/>
      <c r="O1810" s="12"/>
      <c r="P1810" s="12"/>
      <c r="Q1810" s="12"/>
      <c r="R1810" s="12"/>
    </row>
    <row r="1811" spans="3:18" x14ac:dyDescent="0.3">
      <c r="C1811" s="12"/>
      <c r="D1811" s="12"/>
      <c r="E1811" s="12"/>
      <c r="F1811" s="12"/>
      <c r="G1811" s="21"/>
      <c r="H1811" s="21"/>
      <c r="I1811" s="21"/>
      <c r="J1811" s="21"/>
      <c r="K1811" s="21"/>
      <c r="L1811" s="21"/>
      <c r="M1811" s="12"/>
      <c r="N1811" s="12"/>
      <c r="O1811" s="12"/>
      <c r="P1811" s="12"/>
      <c r="Q1811" s="12"/>
      <c r="R1811" s="12"/>
    </row>
    <row r="1812" spans="3:18" x14ac:dyDescent="0.3">
      <c r="C1812" s="12"/>
      <c r="D1812" s="12"/>
      <c r="E1812" s="12"/>
      <c r="F1812" s="12"/>
      <c r="G1812" s="21"/>
      <c r="H1812" s="21"/>
      <c r="I1812" s="21"/>
      <c r="J1812" s="21"/>
      <c r="K1812" s="21"/>
      <c r="L1812" s="21"/>
      <c r="M1812" s="12"/>
      <c r="N1812" s="12"/>
      <c r="O1812" s="12"/>
      <c r="P1812" s="12"/>
      <c r="Q1812" s="12"/>
      <c r="R1812" s="12"/>
    </row>
    <row r="1813" spans="3:18" x14ac:dyDescent="0.3">
      <c r="C1813" s="12"/>
      <c r="D1813" s="12"/>
      <c r="E1813" s="12"/>
      <c r="F1813" s="12"/>
      <c r="G1813" s="21"/>
      <c r="H1813" s="21"/>
      <c r="I1813" s="21"/>
      <c r="J1813" s="21"/>
      <c r="K1813" s="21"/>
      <c r="L1813" s="21"/>
      <c r="M1813" s="12"/>
      <c r="N1813" s="12"/>
      <c r="O1813" s="12"/>
      <c r="P1813" s="12"/>
      <c r="Q1813" s="12"/>
      <c r="R1813" s="12"/>
    </row>
    <row r="1814" spans="3:18" x14ac:dyDescent="0.3">
      <c r="C1814" s="12"/>
      <c r="D1814" s="12"/>
      <c r="E1814" s="12"/>
      <c r="F1814" s="12"/>
      <c r="G1814" s="21"/>
      <c r="H1814" s="21"/>
      <c r="I1814" s="21"/>
      <c r="J1814" s="21"/>
      <c r="K1814" s="21"/>
      <c r="L1814" s="21"/>
      <c r="M1814" s="12"/>
      <c r="N1814" s="12"/>
      <c r="O1814" s="12"/>
      <c r="P1814" s="12"/>
      <c r="Q1814" s="12"/>
      <c r="R1814" s="12"/>
    </row>
    <row r="1815" spans="3:18" x14ac:dyDescent="0.3">
      <c r="C1815" s="12"/>
      <c r="D1815" s="12"/>
      <c r="E1815" s="12"/>
      <c r="F1815" s="12"/>
      <c r="G1815" s="21"/>
      <c r="H1815" s="21"/>
      <c r="I1815" s="21"/>
      <c r="J1815" s="21"/>
      <c r="K1815" s="21"/>
      <c r="L1815" s="21"/>
      <c r="M1815" s="12"/>
      <c r="N1815" s="12"/>
      <c r="O1815" s="12"/>
      <c r="P1815" s="12"/>
      <c r="Q1815" s="12"/>
      <c r="R1815" s="12"/>
    </row>
    <row r="1816" spans="3:18" x14ac:dyDescent="0.3">
      <c r="C1816" s="12"/>
      <c r="D1816" s="12"/>
      <c r="E1816" s="12"/>
      <c r="F1816" s="12"/>
      <c r="G1816" s="21"/>
      <c r="H1816" s="21"/>
      <c r="I1816" s="21"/>
      <c r="J1816" s="21"/>
      <c r="K1816" s="21"/>
      <c r="L1816" s="21"/>
      <c r="M1816" s="12"/>
      <c r="N1816" s="12"/>
      <c r="O1816" s="12"/>
      <c r="P1816" s="12"/>
      <c r="Q1816" s="12"/>
      <c r="R1816" s="12"/>
    </row>
    <row r="1817" spans="3:18" x14ac:dyDescent="0.3">
      <c r="C1817" s="12"/>
      <c r="D1817" s="12"/>
      <c r="E1817" s="12"/>
      <c r="F1817" s="12"/>
      <c r="G1817" s="21"/>
      <c r="H1817" s="21"/>
      <c r="I1817" s="21"/>
      <c r="J1817" s="21"/>
      <c r="K1817" s="21"/>
      <c r="L1817" s="21"/>
      <c r="M1817" s="12"/>
      <c r="N1817" s="12"/>
      <c r="O1817" s="12"/>
      <c r="P1817" s="12"/>
      <c r="Q1817" s="12"/>
      <c r="R1817" s="12"/>
    </row>
    <row r="1818" spans="3:18" x14ac:dyDescent="0.3">
      <c r="C1818" s="12"/>
      <c r="D1818" s="12"/>
      <c r="E1818" s="12"/>
      <c r="F1818" s="12"/>
      <c r="G1818" s="21"/>
      <c r="H1818" s="21"/>
      <c r="I1818" s="21"/>
      <c r="J1818" s="21"/>
      <c r="K1818" s="21"/>
      <c r="L1818" s="21"/>
      <c r="M1818" s="12"/>
      <c r="N1818" s="12"/>
      <c r="O1818" s="12"/>
      <c r="P1818" s="12"/>
      <c r="Q1818" s="12"/>
      <c r="R1818" s="12"/>
    </row>
    <row r="1819" spans="3:18" x14ac:dyDescent="0.3">
      <c r="C1819" s="12"/>
      <c r="D1819" s="12"/>
      <c r="E1819" s="12"/>
      <c r="F1819" s="12"/>
      <c r="G1819" s="21"/>
      <c r="H1819" s="21"/>
      <c r="I1819" s="21"/>
      <c r="J1819" s="21"/>
      <c r="K1819" s="21"/>
      <c r="L1819" s="21"/>
      <c r="M1819" s="12"/>
      <c r="N1819" s="12"/>
      <c r="O1819" s="12"/>
      <c r="P1819" s="12"/>
      <c r="Q1819" s="12"/>
      <c r="R1819" s="12"/>
    </row>
    <row r="1820" spans="3:18" x14ac:dyDescent="0.3">
      <c r="C1820" s="12"/>
      <c r="D1820" s="12"/>
      <c r="E1820" s="12"/>
      <c r="F1820" s="12"/>
      <c r="G1820" s="21"/>
      <c r="H1820" s="21"/>
      <c r="I1820" s="21"/>
      <c r="J1820" s="21"/>
      <c r="K1820" s="21"/>
      <c r="L1820" s="21"/>
      <c r="M1820" s="12"/>
      <c r="N1820" s="12"/>
      <c r="O1820" s="12"/>
      <c r="P1820" s="12"/>
      <c r="Q1820" s="12"/>
      <c r="R1820" s="12"/>
    </row>
    <row r="1821" spans="3:18" x14ac:dyDescent="0.3">
      <c r="C1821" s="12"/>
      <c r="D1821" s="12"/>
      <c r="E1821" s="12"/>
      <c r="F1821" s="12"/>
      <c r="G1821" s="21"/>
      <c r="H1821" s="21"/>
      <c r="I1821" s="21"/>
      <c r="J1821" s="21"/>
      <c r="K1821" s="21"/>
      <c r="L1821" s="21"/>
      <c r="M1821" s="12"/>
      <c r="N1821" s="12"/>
      <c r="O1821" s="12"/>
      <c r="P1821" s="12"/>
      <c r="Q1821" s="12"/>
      <c r="R1821" s="12"/>
    </row>
    <row r="1822" spans="3:18" x14ac:dyDescent="0.3">
      <c r="C1822" s="12"/>
      <c r="D1822" s="12"/>
      <c r="E1822" s="12"/>
      <c r="F1822" s="12"/>
      <c r="G1822" s="21"/>
      <c r="H1822" s="21"/>
      <c r="I1822" s="21"/>
      <c r="J1822" s="21"/>
      <c r="K1822" s="21"/>
      <c r="L1822" s="21"/>
      <c r="M1822" s="12"/>
      <c r="N1822" s="12"/>
      <c r="O1822" s="12"/>
      <c r="P1822" s="12"/>
      <c r="Q1822" s="12"/>
      <c r="R1822" s="12"/>
    </row>
    <row r="1823" spans="3:18" x14ac:dyDescent="0.3">
      <c r="C1823" s="12"/>
      <c r="D1823" s="12"/>
      <c r="E1823" s="12"/>
      <c r="F1823" s="12"/>
      <c r="G1823" s="21"/>
      <c r="H1823" s="21"/>
      <c r="I1823" s="21"/>
      <c r="J1823" s="21"/>
      <c r="K1823" s="21"/>
      <c r="L1823" s="21"/>
      <c r="M1823" s="12"/>
      <c r="N1823" s="12"/>
      <c r="O1823" s="12"/>
      <c r="P1823" s="12"/>
      <c r="Q1823" s="12"/>
      <c r="R1823" s="12"/>
    </row>
    <row r="1824" spans="3:18" x14ac:dyDescent="0.3">
      <c r="C1824" s="12"/>
      <c r="D1824" s="12"/>
      <c r="E1824" s="12"/>
      <c r="F1824" s="12"/>
      <c r="G1824" s="21"/>
      <c r="H1824" s="21"/>
      <c r="I1824" s="21"/>
      <c r="J1824" s="21"/>
      <c r="K1824" s="21"/>
      <c r="L1824" s="21"/>
      <c r="M1824" s="12"/>
      <c r="N1824" s="12"/>
      <c r="O1824" s="12"/>
      <c r="P1824" s="12"/>
      <c r="Q1824" s="12"/>
      <c r="R1824" s="12"/>
    </row>
    <row r="1825" spans="3:18" x14ac:dyDescent="0.3">
      <c r="C1825" s="12"/>
      <c r="D1825" s="12"/>
      <c r="E1825" s="12"/>
      <c r="F1825" s="12"/>
      <c r="G1825" s="21"/>
      <c r="H1825" s="21"/>
      <c r="I1825" s="21"/>
      <c r="J1825" s="21"/>
      <c r="K1825" s="21"/>
      <c r="L1825" s="21"/>
      <c r="M1825" s="12"/>
      <c r="N1825" s="12"/>
      <c r="O1825" s="12"/>
      <c r="P1825" s="12"/>
      <c r="Q1825" s="12"/>
      <c r="R1825" s="12"/>
    </row>
    <row r="1826" spans="3:18" x14ac:dyDescent="0.3">
      <c r="C1826" s="12"/>
      <c r="D1826" s="12"/>
      <c r="E1826" s="12"/>
      <c r="F1826" s="12"/>
      <c r="G1826" s="21"/>
      <c r="H1826" s="21"/>
      <c r="I1826" s="21"/>
      <c r="J1826" s="21"/>
      <c r="K1826" s="21"/>
      <c r="L1826" s="21"/>
      <c r="M1826" s="12"/>
      <c r="N1826" s="12"/>
      <c r="O1826" s="12"/>
      <c r="P1826" s="12"/>
      <c r="Q1826" s="12"/>
      <c r="R1826" s="12"/>
    </row>
    <row r="1827" spans="3:18" x14ac:dyDescent="0.3">
      <c r="C1827" s="12"/>
      <c r="D1827" s="12"/>
      <c r="E1827" s="12"/>
      <c r="F1827" s="12"/>
      <c r="G1827" s="21"/>
      <c r="H1827" s="21"/>
      <c r="I1827" s="21"/>
      <c r="J1827" s="21"/>
      <c r="K1827" s="21"/>
      <c r="L1827" s="21"/>
      <c r="M1827" s="12"/>
      <c r="N1827" s="12"/>
      <c r="O1827" s="12"/>
      <c r="P1827" s="12"/>
      <c r="Q1827" s="12"/>
      <c r="R1827" s="12"/>
    </row>
    <row r="1828" spans="3:18" x14ac:dyDescent="0.3">
      <c r="C1828" s="12"/>
      <c r="D1828" s="12"/>
      <c r="E1828" s="12"/>
      <c r="F1828" s="12"/>
      <c r="G1828" s="21"/>
      <c r="H1828" s="21"/>
      <c r="I1828" s="21"/>
      <c r="J1828" s="21"/>
      <c r="K1828" s="21"/>
      <c r="L1828" s="21"/>
      <c r="M1828" s="12"/>
      <c r="N1828" s="12"/>
      <c r="O1828" s="12"/>
      <c r="P1828" s="12"/>
      <c r="Q1828" s="12"/>
      <c r="R1828" s="12"/>
    </row>
    <row r="1829" spans="3:18" x14ac:dyDescent="0.3">
      <c r="C1829" s="12"/>
      <c r="D1829" s="12"/>
      <c r="E1829" s="12"/>
      <c r="F1829" s="12"/>
      <c r="G1829" s="21"/>
      <c r="H1829" s="21"/>
      <c r="I1829" s="21"/>
      <c r="J1829" s="21"/>
      <c r="K1829" s="21"/>
      <c r="L1829" s="21"/>
      <c r="M1829" s="12"/>
      <c r="N1829" s="12"/>
      <c r="O1829" s="12"/>
      <c r="P1829" s="12"/>
      <c r="Q1829" s="12"/>
      <c r="R1829" s="12"/>
    </row>
    <row r="1830" spans="3:18" x14ac:dyDescent="0.3">
      <c r="C1830" s="12"/>
      <c r="D1830" s="12"/>
      <c r="E1830" s="12"/>
      <c r="F1830" s="12"/>
      <c r="G1830" s="21"/>
      <c r="H1830" s="21"/>
      <c r="I1830" s="21"/>
      <c r="J1830" s="21"/>
      <c r="K1830" s="21"/>
      <c r="L1830" s="21"/>
      <c r="M1830" s="12"/>
      <c r="N1830" s="12"/>
      <c r="O1830" s="12"/>
      <c r="P1830" s="12"/>
      <c r="Q1830" s="12"/>
      <c r="R1830" s="12"/>
    </row>
    <row r="1831" spans="3:18" x14ac:dyDescent="0.3">
      <c r="C1831" s="12"/>
      <c r="D1831" s="12"/>
      <c r="E1831" s="12"/>
      <c r="F1831" s="12"/>
      <c r="G1831" s="21"/>
      <c r="H1831" s="21"/>
      <c r="I1831" s="21"/>
      <c r="J1831" s="21"/>
      <c r="K1831" s="21"/>
      <c r="L1831" s="21"/>
      <c r="M1831" s="12"/>
      <c r="N1831" s="12"/>
      <c r="O1831" s="12"/>
      <c r="P1831" s="12"/>
      <c r="Q1831" s="12"/>
      <c r="R1831" s="12"/>
    </row>
    <row r="1832" spans="3:18" x14ac:dyDescent="0.3">
      <c r="C1832" s="12"/>
      <c r="D1832" s="12"/>
      <c r="E1832" s="12"/>
      <c r="F1832" s="12"/>
      <c r="G1832" s="21"/>
      <c r="H1832" s="21"/>
      <c r="I1832" s="21"/>
      <c r="J1832" s="21"/>
      <c r="K1832" s="21"/>
      <c r="L1832" s="21"/>
      <c r="M1832" s="12"/>
      <c r="N1832" s="12"/>
      <c r="O1832" s="12"/>
      <c r="P1832" s="12"/>
      <c r="Q1832" s="12"/>
      <c r="R1832" s="12"/>
    </row>
    <row r="1833" spans="3:18" x14ac:dyDescent="0.3">
      <c r="C1833" s="12"/>
      <c r="D1833" s="12"/>
      <c r="E1833" s="12"/>
      <c r="F1833" s="12"/>
      <c r="G1833" s="21"/>
      <c r="H1833" s="21"/>
      <c r="I1833" s="21"/>
      <c r="J1833" s="21"/>
      <c r="K1833" s="21"/>
      <c r="L1833" s="21"/>
      <c r="M1833" s="12"/>
      <c r="N1833" s="12"/>
      <c r="O1833" s="12"/>
      <c r="P1833" s="12"/>
      <c r="Q1833" s="12"/>
      <c r="R1833" s="12"/>
    </row>
    <row r="1834" spans="3:18" x14ac:dyDescent="0.3">
      <c r="C1834" s="12"/>
      <c r="D1834" s="12"/>
      <c r="E1834" s="12"/>
      <c r="F1834" s="12"/>
      <c r="G1834" s="21"/>
      <c r="H1834" s="21"/>
      <c r="I1834" s="21"/>
      <c r="J1834" s="21"/>
      <c r="K1834" s="21"/>
      <c r="L1834" s="21"/>
      <c r="M1834" s="12"/>
      <c r="N1834" s="12"/>
      <c r="O1834" s="12"/>
      <c r="P1834" s="12"/>
      <c r="Q1834" s="12"/>
      <c r="R1834" s="12"/>
    </row>
    <row r="1835" spans="3:18" x14ac:dyDescent="0.3">
      <c r="C1835" s="12"/>
      <c r="D1835" s="12"/>
      <c r="E1835" s="12"/>
      <c r="F1835" s="12"/>
      <c r="G1835" s="21"/>
      <c r="H1835" s="21"/>
      <c r="I1835" s="21"/>
      <c r="J1835" s="21"/>
      <c r="K1835" s="21"/>
      <c r="L1835" s="21"/>
      <c r="M1835" s="12"/>
      <c r="N1835" s="12"/>
      <c r="O1835" s="12"/>
      <c r="P1835" s="12"/>
      <c r="Q1835" s="12"/>
      <c r="R1835" s="12"/>
    </row>
    <row r="1836" spans="3:18" x14ac:dyDescent="0.3">
      <c r="C1836" s="12"/>
      <c r="D1836" s="12"/>
      <c r="E1836" s="12"/>
      <c r="F1836" s="12"/>
      <c r="G1836" s="21"/>
      <c r="H1836" s="21"/>
      <c r="I1836" s="21"/>
      <c r="J1836" s="21"/>
      <c r="K1836" s="21"/>
      <c r="L1836" s="21"/>
      <c r="M1836" s="12"/>
      <c r="N1836" s="12"/>
      <c r="O1836" s="12"/>
      <c r="P1836" s="12"/>
      <c r="Q1836" s="12"/>
      <c r="R1836" s="12"/>
    </row>
    <row r="1837" spans="3:18" x14ac:dyDescent="0.3">
      <c r="C1837" s="12"/>
      <c r="D1837" s="12"/>
      <c r="E1837" s="12"/>
      <c r="F1837" s="12"/>
      <c r="G1837" s="21"/>
      <c r="H1837" s="21"/>
      <c r="I1837" s="21"/>
      <c r="J1837" s="21"/>
      <c r="K1837" s="21"/>
      <c r="L1837" s="21"/>
      <c r="M1837" s="12"/>
      <c r="N1837" s="12"/>
      <c r="O1837" s="12"/>
      <c r="P1837" s="12"/>
      <c r="Q1837" s="12"/>
      <c r="R1837" s="12"/>
    </row>
    <row r="1838" spans="3:18" x14ac:dyDescent="0.3">
      <c r="C1838" s="12"/>
      <c r="D1838" s="12"/>
      <c r="E1838" s="12"/>
      <c r="F1838" s="12"/>
      <c r="G1838" s="21"/>
      <c r="H1838" s="21"/>
      <c r="I1838" s="21"/>
      <c r="J1838" s="21"/>
      <c r="K1838" s="21"/>
      <c r="L1838" s="21"/>
      <c r="M1838" s="12"/>
      <c r="N1838" s="12"/>
      <c r="O1838" s="12"/>
      <c r="P1838" s="12"/>
      <c r="Q1838" s="12"/>
      <c r="R1838" s="12"/>
    </row>
    <row r="1839" spans="3:18" x14ac:dyDescent="0.3">
      <c r="C1839" s="12"/>
      <c r="D1839" s="12"/>
      <c r="E1839" s="12"/>
      <c r="F1839" s="12"/>
      <c r="G1839" s="21"/>
      <c r="H1839" s="21"/>
      <c r="I1839" s="21"/>
      <c r="J1839" s="21"/>
      <c r="K1839" s="21"/>
      <c r="L1839" s="21"/>
      <c r="M1839" s="12"/>
      <c r="N1839" s="12"/>
      <c r="O1839" s="12"/>
      <c r="P1839" s="12"/>
      <c r="Q1839" s="12"/>
      <c r="R1839" s="12"/>
    </row>
    <row r="1840" spans="3:18" x14ac:dyDescent="0.3">
      <c r="C1840" s="12"/>
      <c r="D1840" s="12"/>
      <c r="E1840" s="12"/>
      <c r="F1840" s="12"/>
      <c r="G1840" s="21"/>
      <c r="H1840" s="21"/>
      <c r="I1840" s="21"/>
      <c r="J1840" s="21"/>
      <c r="K1840" s="21"/>
      <c r="L1840" s="21"/>
      <c r="M1840" s="12"/>
      <c r="N1840" s="12"/>
      <c r="O1840" s="12"/>
      <c r="P1840" s="12"/>
      <c r="Q1840" s="12"/>
      <c r="R1840" s="12"/>
    </row>
    <row r="1841" spans="3:18" x14ac:dyDescent="0.3">
      <c r="C1841" s="12"/>
      <c r="D1841" s="12"/>
      <c r="E1841" s="12"/>
      <c r="F1841" s="12"/>
      <c r="G1841" s="21"/>
      <c r="H1841" s="21"/>
      <c r="I1841" s="21"/>
      <c r="J1841" s="21"/>
      <c r="K1841" s="21"/>
      <c r="L1841" s="21"/>
      <c r="M1841" s="12"/>
      <c r="N1841" s="12"/>
      <c r="O1841" s="12"/>
      <c r="P1841" s="12"/>
      <c r="Q1841" s="12"/>
      <c r="R1841" s="12"/>
    </row>
    <row r="1842" spans="3:18" x14ac:dyDescent="0.3">
      <c r="C1842" s="12"/>
      <c r="D1842" s="12"/>
      <c r="E1842" s="12"/>
      <c r="F1842" s="12"/>
      <c r="G1842" s="21"/>
      <c r="H1842" s="21"/>
      <c r="I1842" s="21"/>
      <c r="J1842" s="21"/>
      <c r="K1842" s="21"/>
      <c r="L1842" s="21"/>
      <c r="M1842" s="12"/>
      <c r="N1842" s="12"/>
      <c r="O1842" s="12"/>
      <c r="P1842" s="12"/>
      <c r="Q1842" s="12"/>
      <c r="R1842" s="12"/>
    </row>
    <row r="1843" spans="3:18" x14ac:dyDescent="0.3">
      <c r="C1843" s="12"/>
      <c r="D1843" s="12"/>
      <c r="E1843" s="12"/>
      <c r="F1843" s="12"/>
      <c r="G1843" s="21"/>
      <c r="H1843" s="21"/>
      <c r="I1843" s="21"/>
      <c r="J1843" s="21"/>
      <c r="K1843" s="21"/>
      <c r="L1843" s="21"/>
      <c r="M1843" s="12"/>
      <c r="N1843" s="12"/>
      <c r="O1843" s="12"/>
      <c r="P1843" s="12"/>
      <c r="Q1843" s="12"/>
      <c r="R1843" s="12"/>
    </row>
    <row r="1844" spans="3:18" x14ac:dyDescent="0.3">
      <c r="C1844" s="12"/>
      <c r="D1844" s="12"/>
      <c r="E1844" s="12"/>
      <c r="F1844" s="12"/>
      <c r="G1844" s="21"/>
      <c r="H1844" s="21"/>
      <c r="I1844" s="21"/>
      <c r="J1844" s="21"/>
      <c r="K1844" s="21"/>
      <c r="L1844" s="21"/>
      <c r="M1844" s="12"/>
      <c r="N1844" s="12"/>
      <c r="O1844" s="12"/>
      <c r="P1844" s="12"/>
      <c r="Q1844" s="12"/>
      <c r="R1844" s="12"/>
    </row>
    <row r="1845" spans="3:18" x14ac:dyDescent="0.3">
      <c r="C1845" s="12"/>
      <c r="D1845" s="12"/>
      <c r="E1845" s="12"/>
      <c r="F1845" s="12"/>
      <c r="G1845" s="21"/>
      <c r="H1845" s="21"/>
      <c r="I1845" s="21"/>
      <c r="J1845" s="21"/>
      <c r="K1845" s="21"/>
      <c r="L1845" s="21"/>
      <c r="M1845" s="12"/>
      <c r="N1845" s="12"/>
      <c r="O1845" s="12"/>
      <c r="P1845" s="12"/>
      <c r="Q1845" s="12"/>
      <c r="R1845" s="12"/>
    </row>
    <row r="1846" spans="3:18" x14ac:dyDescent="0.3">
      <c r="C1846" s="12"/>
      <c r="D1846" s="12"/>
      <c r="E1846" s="12"/>
      <c r="F1846" s="12"/>
      <c r="G1846" s="21"/>
      <c r="H1846" s="21"/>
      <c r="I1846" s="21"/>
      <c r="J1846" s="21"/>
      <c r="K1846" s="21"/>
      <c r="L1846" s="21"/>
      <c r="M1846" s="12"/>
      <c r="N1846" s="12"/>
      <c r="O1846" s="12"/>
      <c r="P1846" s="12"/>
      <c r="Q1846" s="12"/>
      <c r="R1846" s="12"/>
    </row>
    <row r="1847" spans="3:18" x14ac:dyDescent="0.3">
      <c r="C1847" s="12"/>
      <c r="D1847" s="12"/>
      <c r="E1847" s="12"/>
      <c r="F1847" s="12"/>
      <c r="G1847" s="21"/>
      <c r="H1847" s="21"/>
      <c r="I1847" s="21"/>
      <c r="J1847" s="21"/>
      <c r="K1847" s="21"/>
      <c r="L1847" s="21"/>
      <c r="M1847" s="12"/>
      <c r="N1847" s="12"/>
      <c r="O1847" s="12"/>
      <c r="P1847" s="12"/>
      <c r="Q1847" s="12"/>
      <c r="R1847" s="12"/>
    </row>
    <row r="1848" spans="3:18" x14ac:dyDescent="0.3">
      <c r="C1848" s="12"/>
      <c r="D1848" s="12"/>
      <c r="E1848" s="12"/>
      <c r="F1848" s="12"/>
      <c r="G1848" s="21"/>
      <c r="H1848" s="21"/>
      <c r="I1848" s="21"/>
      <c r="J1848" s="21"/>
      <c r="K1848" s="21"/>
      <c r="L1848" s="21"/>
      <c r="M1848" s="12"/>
      <c r="N1848" s="12"/>
      <c r="O1848" s="12"/>
      <c r="P1848" s="12"/>
      <c r="Q1848" s="12"/>
      <c r="R1848" s="12"/>
    </row>
    <row r="1849" spans="3:18" x14ac:dyDescent="0.3">
      <c r="C1849" s="12"/>
      <c r="D1849" s="12"/>
      <c r="E1849" s="12"/>
      <c r="F1849" s="12"/>
      <c r="G1849" s="21"/>
      <c r="H1849" s="21"/>
      <c r="I1849" s="21"/>
      <c r="J1849" s="21"/>
      <c r="K1849" s="21"/>
      <c r="L1849" s="21"/>
      <c r="M1849" s="12"/>
      <c r="N1849" s="12"/>
      <c r="O1849" s="12"/>
      <c r="P1849" s="12"/>
      <c r="Q1849" s="12"/>
      <c r="R1849" s="12"/>
    </row>
    <row r="1850" spans="3:18" x14ac:dyDescent="0.3">
      <c r="C1850" s="12"/>
      <c r="D1850" s="12"/>
      <c r="E1850" s="12"/>
      <c r="F1850" s="12"/>
      <c r="G1850" s="21"/>
      <c r="H1850" s="21"/>
      <c r="I1850" s="21"/>
      <c r="J1850" s="21"/>
      <c r="K1850" s="21"/>
      <c r="L1850" s="21"/>
      <c r="M1850" s="12"/>
      <c r="N1850" s="12"/>
      <c r="O1850" s="12"/>
      <c r="P1850" s="12"/>
      <c r="Q1850" s="12"/>
      <c r="R1850" s="12"/>
    </row>
    <row r="1851" spans="3:18" x14ac:dyDescent="0.3">
      <c r="C1851" s="12"/>
      <c r="D1851" s="12"/>
      <c r="E1851" s="12"/>
      <c r="F1851" s="12"/>
      <c r="G1851" s="21"/>
      <c r="H1851" s="21"/>
      <c r="I1851" s="21"/>
      <c r="J1851" s="21"/>
      <c r="K1851" s="21"/>
      <c r="L1851" s="21"/>
      <c r="M1851" s="12"/>
      <c r="N1851" s="12"/>
      <c r="O1851" s="12"/>
      <c r="P1851" s="12"/>
      <c r="Q1851" s="12"/>
      <c r="R1851" s="12"/>
    </row>
    <row r="1852" spans="3:18" x14ac:dyDescent="0.3">
      <c r="C1852" s="12"/>
      <c r="D1852" s="12"/>
      <c r="E1852" s="12"/>
      <c r="F1852" s="12"/>
      <c r="G1852" s="21"/>
      <c r="H1852" s="21"/>
      <c r="I1852" s="21"/>
      <c r="J1852" s="21"/>
      <c r="K1852" s="21"/>
      <c r="L1852" s="21"/>
      <c r="M1852" s="12"/>
      <c r="N1852" s="12"/>
      <c r="O1852" s="12"/>
      <c r="P1852" s="12"/>
      <c r="Q1852" s="12"/>
      <c r="R1852" s="12"/>
    </row>
    <row r="1853" spans="3:18" x14ac:dyDescent="0.3">
      <c r="C1853" s="12"/>
      <c r="D1853" s="12"/>
      <c r="E1853" s="12"/>
      <c r="F1853" s="12"/>
      <c r="G1853" s="21"/>
      <c r="H1853" s="21"/>
      <c r="I1853" s="21"/>
      <c r="J1853" s="21"/>
      <c r="K1853" s="21"/>
      <c r="L1853" s="21"/>
      <c r="M1853" s="12"/>
      <c r="N1853" s="12"/>
      <c r="O1853" s="12"/>
      <c r="P1853" s="12"/>
      <c r="Q1853" s="12"/>
      <c r="R1853" s="12"/>
    </row>
    <row r="1854" spans="3:18" x14ac:dyDescent="0.3">
      <c r="C1854" s="12"/>
      <c r="D1854" s="12"/>
      <c r="E1854" s="12"/>
      <c r="F1854" s="12"/>
      <c r="G1854" s="21"/>
      <c r="H1854" s="21"/>
      <c r="I1854" s="21"/>
      <c r="J1854" s="21"/>
      <c r="K1854" s="21"/>
      <c r="L1854" s="21"/>
      <c r="M1854" s="12"/>
      <c r="N1854" s="12"/>
      <c r="O1854" s="12"/>
      <c r="P1854" s="12"/>
      <c r="Q1854" s="12"/>
      <c r="R1854" s="12"/>
    </row>
    <row r="1855" spans="3:18" x14ac:dyDescent="0.3">
      <c r="C1855" s="12"/>
      <c r="D1855" s="12"/>
      <c r="E1855" s="12"/>
      <c r="F1855" s="12"/>
      <c r="G1855" s="21"/>
      <c r="H1855" s="21"/>
      <c r="I1855" s="21"/>
      <c r="J1855" s="21"/>
      <c r="K1855" s="21"/>
      <c r="L1855" s="21"/>
      <c r="M1855" s="12"/>
      <c r="N1855" s="12"/>
      <c r="O1855" s="12"/>
      <c r="P1855" s="12"/>
      <c r="Q1855" s="12"/>
      <c r="R1855" s="12"/>
    </row>
    <row r="1856" spans="3:18" x14ac:dyDescent="0.3">
      <c r="C1856" s="12"/>
      <c r="D1856" s="12"/>
      <c r="E1856" s="12"/>
      <c r="F1856" s="12"/>
      <c r="G1856" s="21"/>
      <c r="H1856" s="21"/>
      <c r="I1856" s="21"/>
      <c r="J1856" s="21"/>
      <c r="K1856" s="21"/>
      <c r="L1856" s="21"/>
      <c r="M1856" s="12"/>
      <c r="N1856" s="12"/>
      <c r="O1856" s="12"/>
      <c r="P1856" s="12"/>
      <c r="Q1856" s="12"/>
      <c r="R1856" s="12"/>
    </row>
    <row r="1857" spans="3:18" x14ac:dyDescent="0.3">
      <c r="C1857" s="12"/>
      <c r="D1857" s="12"/>
      <c r="E1857" s="12"/>
      <c r="F1857" s="12"/>
      <c r="G1857" s="21"/>
      <c r="H1857" s="21"/>
      <c r="I1857" s="21"/>
      <c r="J1857" s="21"/>
      <c r="K1857" s="21"/>
      <c r="L1857" s="21"/>
      <c r="M1857" s="12"/>
      <c r="N1857" s="12"/>
      <c r="O1857" s="12"/>
      <c r="P1857" s="12"/>
      <c r="Q1857" s="12"/>
      <c r="R1857" s="12"/>
    </row>
    <row r="1858" spans="3:18" x14ac:dyDescent="0.3">
      <c r="C1858" s="12"/>
      <c r="D1858" s="12"/>
      <c r="E1858" s="12"/>
      <c r="F1858" s="12"/>
      <c r="G1858" s="21"/>
      <c r="H1858" s="21"/>
      <c r="I1858" s="21"/>
      <c r="J1858" s="21"/>
      <c r="K1858" s="21"/>
      <c r="L1858" s="21"/>
      <c r="M1858" s="12"/>
      <c r="N1858" s="12"/>
      <c r="O1858" s="12"/>
      <c r="P1858" s="12"/>
      <c r="Q1858" s="12"/>
      <c r="R1858" s="12"/>
    </row>
    <row r="1859" spans="3:18" x14ac:dyDescent="0.3">
      <c r="C1859" s="12"/>
      <c r="D1859" s="12"/>
      <c r="E1859" s="12"/>
      <c r="F1859" s="12"/>
      <c r="G1859" s="21"/>
      <c r="H1859" s="21"/>
      <c r="I1859" s="21"/>
      <c r="J1859" s="21"/>
      <c r="K1859" s="21"/>
      <c r="L1859" s="21"/>
      <c r="M1859" s="12"/>
      <c r="N1859" s="12"/>
      <c r="O1859" s="12"/>
      <c r="P1859" s="12"/>
      <c r="Q1859" s="12"/>
      <c r="R1859" s="12"/>
    </row>
    <row r="1860" spans="3:18" x14ac:dyDescent="0.3">
      <c r="C1860" s="12"/>
      <c r="D1860" s="12"/>
      <c r="E1860" s="12"/>
      <c r="F1860" s="12"/>
      <c r="G1860" s="21"/>
      <c r="H1860" s="21"/>
      <c r="I1860" s="21"/>
      <c r="J1860" s="21"/>
      <c r="K1860" s="21"/>
      <c r="L1860" s="21"/>
      <c r="M1860" s="12"/>
      <c r="N1860" s="12"/>
      <c r="O1860" s="12"/>
      <c r="P1860" s="12"/>
      <c r="Q1860" s="12"/>
      <c r="R1860" s="12"/>
    </row>
    <row r="1861" spans="3:18" x14ac:dyDescent="0.3">
      <c r="C1861" s="12"/>
      <c r="D1861" s="12"/>
      <c r="E1861" s="12"/>
      <c r="F1861" s="12"/>
      <c r="G1861" s="21"/>
      <c r="H1861" s="21"/>
      <c r="I1861" s="21"/>
      <c r="J1861" s="21"/>
      <c r="K1861" s="21"/>
      <c r="L1861" s="21"/>
      <c r="M1861" s="12"/>
      <c r="N1861" s="12"/>
      <c r="O1861" s="12"/>
      <c r="P1861" s="12"/>
      <c r="Q1861" s="12"/>
      <c r="R1861" s="12"/>
    </row>
    <row r="1862" spans="3:18" x14ac:dyDescent="0.3">
      <c r="C1862" s="12"/>
      <c r="D1862" s="12"/>
      <c r="E1862" s="12"/>
      <c r="F1862" s="12"/>
      <c r="G1862" s="21"/>
      <c r="H1862" s="21"/>
      <c r="I1862" s="21"/>
      <c r="J1862" s="21"/>
      <c r="K1862" s="21"/>
      <c r="L1862" s="21"/>
      <c r="M1862" s="12"/>
      <c r="N1862" s="12"/>
      <c r="O1862" s="12"/>
      <c r="P1862" s="12"/>
      <c r="Q1862" s="12"/>
      <c r="R1862" s="12"/>
    </row>
    <row r="1863" spans="3:18" x14ac:dyDescent="0.3">
      <c r="C1863" s="12"/>
      <c r="D1863" s="12"/>
      <c r="E1863" s="12"/>
      <c r="F1863" s="12"/>
      <c r="G1863" s="21"/>
      <c r="H1863" s="21"/>
      <c r="I1863" s="21"/>
      <c r="J1863" s="21"/>
      <c r="K1863" s="21"/>
      <c r="L1863" s="21"/>
      <c r="M1863" s="12"/>
      <c r="N1863" s="12"/>
      <c r="O1863" s="12"/>
      <c r="P1863" s="12"/>
      <c r="Q1863" s="12"/>
      <c r="R1863" s="12"/>
    </row>
    <row r="1864" spans="3:18" x14ac:dyDescent="0.3">
      <c r="C1864" s="12"/>
      <c r="D1864" s="12"/>
      <c r="E1864" s="12"/>
      <c r="F1864" s="12"/>
      <c r="G1864" s="21"/>
      <c r="H1864" s="21"/>
      <c r="I1864" s="21"/>
      <c r="J1864" s="21"/>
      <c r="K1864" s="21"/>
      <c r="L1864" s="21"/>
      <c r="M1864" s="12"/>
      <c r="N1864" s="12"/>
      <c r="O1864" s="12"/>
      <c r="P1864" s="12"/>
      <c r="Q1864" s="12"/>
      <c r="R1864" s="12"/>
    </row>
    <row r="1865" spans="3:18" x14ac:dyDescent="0.3">
      <c r="C1865" s="12"/>
      <c r="D1865" s="12"/>
      <c r="E1865" s="12"/>
      <c r="F1865" s="12"/>
      <c r="G1865" s="21"/>
      <c r="H1865" s="21"/>
      <c r="I1865" s="21"/>
      <c r="J1865" s="21"/>
      <c r="K1865" s="21"/>
      <c r="L1865" s="21"/>
      <c r="M1865" s="12"/>
      <c r="N1865" s="12"/>
      <c r="O1865" s="12"/>
      <c r="P1865" s="12"/>
      <c r="Q1865" s="12"/>
      <c r="R1865" s="12"/>
    </row>
    <row r="1866" spans="3:18" x14ac:dyDescent="0.3">
      <c r="C1866" s="12"/>
      <c r="D1866" s="12"/>
      <c r="E1866" s="12"/>
      <c r="F1866" s="12"/>
      <c r="G1866" s="21"/>
      <c r="H1866" s="21"/>
      <c r="I1866" s="21"/>
      <c r="J1866" s="21"/>
      <c r="K1866" s="21"/>
      <c r="L1866" s="21"/>
      <c r="M1866" s="12"/>
      <c r="N1866" s="12"/>
      <c r="O1866" s="12"/>
      <c r="P1866" s="12"/>
      <c r="Q1866" s="12"/>
      <c r="R1866" s="12"/>
    </row>
    <row r="1867" spans="3:18" x14ac:dyDescent="0.3">
      <c r="C1867" s="12"/>
      <c r="D1867" s="12"/>
      <c r="E1867" s="12"/>
      <c r="F1867" s="12"/>
      <c r="G1867" s="21"/>
      <c r="H1867" s="21"/>
      <c r="I1867" s="21"/>
      <c r="J1867" s="21"/>
      <c r="K1867" s="21"/>
      <c r="L1867" s="21"/>
      <c r="M1867" s="12"/>
      <c r="N1867" s="12"/>
      <c r="O1867" s="12"/>
      <c r="P1867" s="12"/>
      <c r="Q1867" s="12"/>
      <c r="R1867" s="12"/>
    </row>
    <row r="1868" spans="3:18" x14ac:dyDescent="0.3">
      <c r="C1868" s="12"/>
      <c r="D1868" s="12"/>
      <c r="E1868" s="12"/>
      <c r="F1868" s="12"/>
      <c r="G1868" s="21"/>
      <c r="H1868" s="21"/>
      <c r="I1868" s="21"/>
      <c r="J1868" s="21"/>
      <c r="K1868" s="21"/>
      <c r="L1868" s="21"/>
      <c r="M1868" s="12"/>
      <c r="N1868" s="12"/>
      <c r="O1868" s="12"/>
      <c r="P1868" s="12"/>
      <c r="Q1868" s="12"/>
      <c r="R1868" s="12"/>
    </row>
    <row r="1869" spans="3:18" x14ac:dyDescent="0.3">
      <c r="C1869" s="12"/>
      <c r="D1869" s="12"/>
      <c r="E1869" s="12"/>
      <c r="F1869" s="12"/>
      <c r="G1869" s="21"/>
      <c r="H1869" s="21"/>
      <c r="I1869" s="21"/>
      <c r="J1869" s="21"/>
      <c r="K1869" s="21"/>
      <c r="L1869" s="21"/>
      <c r="M1869" s="12"/>
      <c r="N1869" s="12"/>
      <c r="O1869" s="12"/>
      <c r="P1869" s="12"/>
      <c r="Q1869" s="12"/>
      <c r="R1869" s="12"/>
    </row>
    <row r="1870" spans="3:18" x14ac:dyDescent="0.3">
      <c r="C1870" s="12"/>
      <c r="D1870" s="12"/>
      <c r="E1870" s="12"/>
      <c r="F1870" s="12"/>
      <c r="G1870" s="21"/>
      <c r="H1870" s="21"/>
      <c r="I1870" s="21"/>
      <c r="J1870" s="21"/>
      <c r="K1870" s="21"/>
      <c r="L1870" s="21"/>
      <c r="M1870" s="12"/>
      <c r="N1870" s="12"/>
      <c r="O1870" s="12"/>
      <c r="P1870" s="12"/>
      <c r="Q1870" s="12"/>
      <c r="R1870" s="12"/>
    </row>
    <row r="1871" spans="3:18" x14ac:dyDescent="0.3">
      <c r="C1871" s="12"/>
      <c r="D1871" s="12"/>
      <c r="E1871" s="12"/>
      <c r="F1871" s="12"/>
      <c r="G1871" s="21"/>
      <c r="H1871" s="21"/>
      <c r="I1871" s="21"/>
      <c r="J1871" s="21"/>
      <c r="K1871" s="21"/>
      <c r="L1871" s="21"/>
      <c r="M1871" s="12"/>
      <c r="N1871" s="12"/>
      <c r="O1871" s="12"/>
      <c r="P1871" s="12"/>
      <c r="Q1871" s="12"/>
      <c r="R1871" s="12"/>
    </row>
    <row r="1872" spans="3:18" x14ac:dyDescent="0.3">
      <c r="C1872" s="12"/>
      <c r="D1872" s="12"/>
      <c r="E1872" s="12"/>
      <c r="F1872" s="12"/>
      <c r="G1872" s="21"/>
      <c r="H1872" s="21"/>
      <c r="I1872" s="21"/>
      <c r="J1872" s="21"/>
      <c r="K1872" s="21"/>
      <c r="L1872" s="21"/>
      <c r="M1872" s="12"/>
      <c r="N1872" s="12"/>
      <c r="O1872" s="12"/>
      <c r="P1872" s="12"/>
      <c r="Q1872" s="12"/>
      <c r="R1872" s="12"/>
    </row>
    <row r="1873" spans="3:18" x14ac:dyDescent="0.3">
      <c r="C1873" s="12"/>
      <c r="D1873" s="12"/>
      <c r="E1873" s="12"/>
      <c r="F1873" s="12"/>
      <c r="G1873" s="21"/>
      <c r="H1873" s="21"/>
      <c r="I1873" s="21"/>
      <c r="J1873" s="21"/>
      <c r="K1873" s="21"/>
      <c r="L1873" s="21"/>
      <c r="M1873" s="12"/>
      <c r="N1873" s="12"/>
      <c r="O1873" s="12"/>
      <c r="P1873" s="12"/>
      <c r="Q1873" s="12"/>
      <c r="R1873" s="12"/>
    </row>
    <row r="1874" spans="3:18" x14ac:dyDescent="0.3">
      <c r="C1874" s="12"/>
      <c r="D1874" s="12"/>
      <c r="E1874" s="12"/>
      <c r="F1874" s="12"/>
      <c r="G1874" s="21"/>
      <c r="H1874" s="21"/>
      <c r="I1874" s="21"/>
      <c r="J1874" s="21"/>
      <c r="K1874" s="21"/>
      <c r="L1874" s="21"/>
      <c r="M1874" s="12"/>
      <c r="N1874" s="12"/>
      <c r="O1874" s="12"/>
      <c r="P1874" s="12"/>
      <c r="Q1874" s="12"/>
      <c r="R1874" s="12"/>
    </row>
    <row r="1875" spans="3:18" x14ac:dyDescent="0.3">
      <c r="C1875" s="12"/>
      <c r="D1875" s="12"/>
      <c r="E1875" s="12"/>
      <c r="F1875" s="12"/>
      <c r="G1875" s="21"/>
      <c r="H1875" s="21"/>
      <c r="I1875" s="21"/>
      <c r="J1875" s="21"/>
      <c r="K1875" s="21"/>
      <c r="L1875" s="21"/>
      <c r="M1875" s="12"/>
      <c r="N1875" s="12"/>
      <c r="O1875" s="12"/>
      <c r="P1875" s="12"/>
      <c r="Q1875" s="12"/>
      <c r="R1875" s="12"/>
    </row>
    <row r="1876" spans="3:18" x14ac:dyDescent="0.3">
      <c r="C1876" s="12"/>
      <c r="D1876" s="12"/>
      <c r="E1876" s="12"/>
      <c r="F1876" s="12"/>
      <c r="G1876" s="21"/>
      <c r="H1876" s="21"/>
      <c r="I1876" s="21"/>
      <c r="J1876" s="21"/>
      <c r="K1876" s="21"/>
      <c r="L1876" s="21"/>
      <c r="M1876" s="12"/>
      <c r="N1876" s="12"/>
      <c r="O1876" s="12"/>
      <c r="P1876" s="12"/>
      <c r="Q1876" s="12"/>
      <c r="R1876" s="12"/>
    </row>
    <row r="1877" spans="3:18" x14ac:dyDescent="0.3">
      <c r="C1877" s="12"/>
      <c r="D1877" s="12"/>
      <c r="E1877" s="12"/>
      <c r="F1877" s="12"/>
      <c r="G1877" s="21"/>
      <c r="H1877" s="21"/>
      <c r="I1877" s="21"/>
      <c r="J1877" s="21"/>
      <c r="K1877" s="21"/>
      <c r="L1877" s="21"/>
      <c r="M1877" s="12"/>
      <c r="N1877" s="12"/>
      <c r="O1877" s="12"/>
      <c r="P1877" s="12"/>
      <c r="Q1877" s="12"/>
      <c r="R1877" s="12"/>
    </row>
    <row r="1878" spans="3:18" x14ac:dyDescent="0.3">
      <c r="C1878" s="12"/>
      <c r="D1878" s="12"/>
      <c r="E1878" s="12"/>
      <c r="F1878" s="12"/>
      <c r="G1878" s="21"/>
      <c r="H1878" s="21"/>
      <c r="I1878" s="21"/>
      <c r="J1878" s="21"/>
      <c r="K1878" s="21"/>
      <c r="L1878" s="21"/>
      <c r="M1878" s="12"/>
      <c r="N1878" s="12"/>
      <c r="O1878" s="12"/>
      <c r="P1878" s="12"/>
      <c r="Q1878" s="12"/>
      <c r="R1878" s="12"/>
    </row>
    <row r="1879" spans="3:18" x14ac:dyDescent="0.3">
      <c r="C1879" s="12"/>
      <c r="D1879" s="12"/>
      <c r="E1879" s="12"/>
      <c r="F1879" s="12"/>
      <c r="G1879" s="21"/>
      <c r="H1879" s="21"/>
      <c r="I1879" s="21"/>
      <c r="J1879" s="21"/>
      <c r="K1879" s="21"/>
      <c r="L1879" s="21"/>
      <c r="M1879" s="12"/>
      <c r="N1879" s="12"/>
      <c r="O1879" s="12"/>
      <c r="P1879" s="12"/>
      <c r="Q1879" s="12"/>
      <c r="R1879" s="12"/>
    </row>
    <row r="1880" spans="3:18" x14ac:dyDescent="0.3">
      <c r="C1880" s="12"/>
      <c r="D1880" s="12"/>
      <c r="E1880" s="12"/>
      <c r="F1880" s="12"/>
      <c r="G1880" s="21"/>
      <c r="H1880" s="21"/>
      <c r="I1880" s="21"/>
      <c r="J1880" s="21"/>
      <c r="K1880" s="21"/>
      <c r="L1880" s="21"/>
      <c r="M1880" s="12"/>
      <c r="N1880" s="12"/>
      <c r="O1880" s="12"/>
      <c r="P1880" s="12"/>
      <c r="Q1880" s="12"/>
      <c r="R1880" s="12"/>
    </row>
    <row r="1881" spans="3:18" x14ac:dyDescent="0.3">
      <c r="C1881" s="12"/>
      <c r="D1881" s="12"/>
      <c r="E1881" s="12"/>
      <c r="F1881" s="12"/>
      <c r="G1881" s="21"/>
      <c r="H1881" s="21"/>
      <c r="I1881" s="21"/>
      <c r="J1881" s="21"/>
      <c r="K1881" s="21"/>
      <c r="L1881" s="21"/>
      <c r="M1881" s="12"/>
      <c r="N1881" s="12"/>
      <c r="O1881" s="12"/>
      <c r="P1881" s="12"/>
      <c r="Q1881" s="12"/>
      <c r="R1881" s="12"/>
    </row>
    <row r="1882" spans="3:18" x14ac:dyDescent="0.3">
      <c r="C1882" s="12"/>
      <c r="D1882" s="12"/>
      <c r="E1882" s="12"/>
      <c r="F1882" s="12"/>
      <c r="G1882" s="21"/>
      <c r="H1882" s="21"/>
      <c r="I1882" s="21"/>
      <c r="J1882" s="21"/>
      <c r="K1882" s="21"/>
      <c r="L1882" s="21"/>
      <c r="M1882" s="12"/>
      <c r="N1882" s="12"/>
      <c r="O1882" s="12"/>
      <c r="P1882" s="12"/>
      <c r="Q1882" s="12"/>
      <c r="R1882" s="12"/>
    </row>
    <row r="1883" spans="3:18" x14ac:dyDescent="0.3">
      <c r="C1883" s="12"/>
      <c r="D1883" s="12"/>
      <c r="E1883" s="12"/>
      <c r="F1883" s="12"/>
      <c r="G1883" s="21"/>
      <c r="H1883" s="21"/>
      <c r="I1883" s="21"/>
      <c r="J1883" s="21"/>
      <c r="K1883" s="21"/>
      <c r="L1883" s="21"/>
      <c r="M1883" s="12"/>
      <c r="N1883" s="12"/>
      <c r="O1883" s="12"/>
      <c r="P1883" s="12"/>
      <c r="Q1883" s="12"/>
      <c r="R1883" s="12"/>
    </row>
    <row r="1884" spans="3:18" x14ac:dyDescent="0.3">
      <c r="C1884" s="12"/>
      <c r="D1884" s="12"/>
      <c r="E1884" s="12"/>
      <c r="F1884" s="12"/>
      <c r="G1884" s="21"/>
      <c r="H1884" s="21"/>
      <c r="I1884" s="21"/>
      <c r="J1884" s="21"/>
      <c r="K1884" s="21"/>
      <c r="L1884" s="21"/>
      <c r="M1884" s="12"/>
      <c r="N1884" s="12"/>
      <c r="O1884" s="12"/>
      <c r="P1884" s="12"/>
      <c r="Q1884" s="12"/>
      <c r="R1884" s="12"/>
    </row>
    <row r="1885" spans="3:18" x14ac:dyDescent="0.3">
      <c r="C1885" s="12"/>
      <c r="D1885" s="12"/>
      <c r="E1885" s="12"/>
      <c r="F1885" s="12"/>
      <c r="G1885" s="21"/>
      <c r="H1885" s="21"/>
      <c r="I1885" s="21"/>
      <c r="J1885" s="21"/>
      <c r="K1885" s="21"/>
      <c r="L1885" s="21"/>
      <c r="M1885" s="12"/>
      <c r="N1885" s="12"/>
      <c r="O1885" s="12"/>
      <c r="P1885" s="12"/>
      <c r="Q1885" s="12"/>
      <c r="R1885" s="12"/>
    </row>
    <row r="1886" spans="3:18" x14ac:dyDescent="0.3">
      <c r="C1886" s="12"/>
      <c r="D1886" s="12"/>
      <c r="E1886" s="12"/>
      <c r="F1886" s="12"/>
      <c r="G1886" s="21"/>
      <c r="H1886" s="21"/>
      <c r="I1886" s="21"/>
      <c r="J1886" s="21"/>
      <c r="K1886" s="21"/>
      <c r="L1886" s="21"/>
      <c r="M1886" s="12"/>
      <c r="N1886" s="12"/>
      <c r="O1886" s="12"/>
      <c r="P1886" s="12"/>
      <c r="Q1886" s="12"/>
      <c r="R1886" s="12"/>
    </row>
    <row r="1887" spans="3:18" x14ac:dyDescent="0.3">
      <c r="C1887" s="12"/>
      <c r="D1887" s="12"/>
      <c r="E1887" s="12"/>
      <c r="F1887" s="12"/>
      <c r="G1887" s="21"/>
      <c r="H1887" s="21"/>
      <c r="I1887" s="21"/>
      <c r="J1887" s="21"/>
      <c r="K1887" s="21"/>
      <c r="L1887" s="21"/>
      <c r="M1887" s="12"/>
      <c r="N1887" s="12"/>
      <c r="O1887" s="12"/>
      <c r="P1887" s="12"/>
      <c r="Q1887" s="12"/>
      <c r="R1887" s="12"/>
    </row>
    <row r="1888" spans="3:18" x14ac:dyDescent="0.3">
      <c r="C1888" s="12"/>
      <c r="D1888" s="12"/>
      <c r="E1888" s="12"/>
      <c r="F1888" s="12"/>
      <c r="G1888" s="21"/>
      <c r="H1888" s="21"/>
      <c r="I1888" s="21"/>
      <c r="J1888" s="21"/>
      <c r="K1888" s="21"/>
      <c r="L1888" s="21"/>
      <c r="M1888" s="12"/>
      <c r="N1888" s="12"/>
      <c r="O1888" s="12"/>
      <c r="P1888" s="12"/>
      <c r="Q1888" s="12"/>
      <c r="R1888" s="12"/>
    </row>
    <row r="1889" spans="3:18" x14ac:dyDescent="0.3">
      <c r="C1889" s="12"/>
      <c r="D1889" s="12"/>
      <c r="E1889" s="12"/>
      <c r="F1889" s="12"/>
      <c r="G1889" s="21"/>
      <c r="H1889" s="21"/>
      <c r="I1889" s="21"/>
      <c r="J1889" s="21"/>
      <c r="K1889" s="21"/>
      <c r="L1889" s="21"/>
      <c r="M1889" s="12"/>
      <c r="N1889" s="12"/>
      <c r="O1889" s="12"/>
      <c r="P1889" s="12"/>
      <c r="Q1889" s="12"/>
      <c r="R1889" s="12"/>
    </row>
    <row r="1890" spans="3:18" x14ac:dyDescent="0.3">
      <c r="C1890" s="12"/>
      <c r="D1890" s="12"/>
      <c r="E1890" s="12"/>
      <c r="F1890" s="12"/>
      <c r="G1890" s="21"/>
      <c r="H1890" s="21"/>
      <c r="I1890" s="21"/>
      <c r="J1890" s="21"/>
      <c r="K1890" s="21"/>
      <c r="L1890" s="21"/>
      <c r="M1890" s="12"/>
      <c r="N1890" s="12"/>
      <c r="O1890" s="12"/>
      <c r="P1890" s="12"/>
      <c r="Q1890" s="12"/>
      <c r="R1890" s="12"/>
    </row>
    <row r="1891" spans="3:18" x14ac:dyDescent="0.3">
      <c r="C1891" s="12"/>
      <c r="D1891" s="12"/>
      <c r="E1891" s="12"/>
      <c r="F1891" s="12"/>
      <c r="G1891" s="21"/>
      <c r="H1891" s="21"/>
      <c r="I1891" s="21"/>
      <c r="J1891" s="21"/>
      <c r="K1891" s="21"/>
      <c r="L1891" s="21"/>
      <c r="M1891" s="12"/>
      <c r="N1891" s="12"/>
      <c r="O1891" s="12"/>
      <c r="P1891" s="12"/>
      <c r="Q1891" s="12"/>
      <c r="R1891" s="12"/>
    </row>
    <row r="1892" spans="3:18" x14ac:dyDescent="0.3">
      <c r="C1892" s="12"/>
      <c r="D1892" s="12"/>
      <c r="E1892" s="12"/>
      <c r="F1892" s="12"/>
      <c r="G1892" s="21"/>
      <c r="H1892" s="21"/>
      <c r="I1892" s="21"/>
      <c r="J1892" s="21"/>
      <c r="K1892" s="21"/>
      <c r="L1892" s="21"/>
      <c r="M1892" s="12"/>
      <c r="N1892" s="12"/>
      <c r="O1892" s="12"/>
      <c r="P1892" s="12"/>
      <c r="Q1892" s="12"/>
      <c r="R1892" s="12"/>
    </row>
    <row r="1893" spans="3:18" x14ac:dyDescent="0.3">
      <c r="C1893" s="12"/>
      <c r="D1893" s="12"/>
      <c r="E1893" s="12"/>
      <c r="F1893" s="12"/>
      <c r="G1893" s="21"/>
      <c r="H1893" s="21"/>
      <c r="I1893" s="21"/>
      <c r="J1893" s="21"/>
      <c r="K1893" s="21"/>
      <c r="L1893" s="21"/>
      <c r="M1893" s="12"/>
      <c r="N1893" s="12"/>
      <c r="O1893" s="12"/>
      <c r="P1893" s="12"/>
      <c r="Q1893" s="12"/>
      <c r="R1893" s="12"/>
    </row>
    <row r="1894" spans="3:18" x14ac:dyDescent="0.3">
      <c r="C1894" s="12"/>
      <c r="D1894" s="12"/>
      <c r="E1894" s="12"/>
      <c r="F1894" s="12"/>
      <c r="G1894" s="21"/>
      <c r="H1894" s="21"/>
      <c r="I1894" s="21"/>
      <c r="J1894" s="21"/>
      <c r="K1894" s="21"/>
      <c r="L1894" s="21"/>
      <c r="M1894" s="12"/>
      <c r="N1894" s="12"/>
      <c r="O1894" s="12"/>
      <c r="P1894" s="12"/>
      <c r="Q1894" s="12"/>
      <c r="R1894" s="12"/>
    </row>
    <row r="1895" spans="3:18" x14ac:dyDescent="0.3">
      <c r="C1895" s="12"/>
      <c r="D1895" s="12"/>
      <c r="E1895" s="12"/>
      <c r="F1895" s="12"/>
      <c r="G1895" s="21"/>
      <c r="H1895" s="21"/>
      <c r="I1895" s="21"/>
      <c r="J1895" s="21"/>
      <c r="K1895" s="21"/>
      <c r="L1895" s="21"/>
      <c r="M1895" s="12"/>
      <c r="N1895" s="12"/>
      <c r="O1895" s="12"/>
      <c r="P1895" s="12"/>
      <c r="Q1895" s="12"/>
      <c r="R1895" s="12"/>
    </row>
    <row r="1896" spans="3:18" x14ac:dyDescent="0.3">
      <c r="C1896" s="12"/>
      <c r="D1896" s="12"/>
      <c r="E1896" s="12"/>
      <c r="F1896" s="12"/>
      <c r="G1896" s="21"/>
      <c r="H1896" s="21"/>
      <c r="I1896" s="21"/>
      <c r="J1896" s="21"/>
      <c r="K1896" s="21"/>
      <c r="L1896" s="21"/>
      <c r="M1896" s="12"/>
      <c r="N1896" s="12"/>
      <c r="O1896" s="12"/>
      <c r="P1896" s="12"/>
      <c r="Q1896" s="12"/>
      <c r="R1896" s="12"/>
    </row>
    <row r="1897" spans="3:18" x14ac:dyDescent="0.3">
      <c r="C1897" s="12"/>
      <c r="D1897" s="12"/>
      <c r="E1897" s="12"/>
      <c r="F1897" s="12"/>
      <c r="G1897" s="21"/>
      <c r="H1897" s="21"/>
      <c r="I1897" s="21"/>
      <c r="J1897" s="21"/>
      <c r="K1897" s="21"/>
      <c r="L1897" s="21"/>
      <c r="M1897" s="12"/>
      <c r="N1897" s="12"/>
      <c r="O1897" s="12"/>
      <c r="P1897" s="12"/>
      <c r="Q1897" s="12"/>
      <c r="R1897" s="12"/>
    </row>
    <row r="1898" spans="3:18" x14ac:dyDescent="0.3">
      <c r="C1898" s="12"/>
      <c r="D1898" s="12"/>
      <c r="E1898" s="12"/>
      <c r="F1898" s="12"/>
      <c r="G1898" s="21"/>
      <c r="H1898" s="21"/>
      <c r="I1898" s="21"/>
      <c r="J1898" s="21"/>
      <c r="K1898" s="21"/>
      <c r="L1898" s="21"/>
      <c r="M1898" s="12"/>
      <c r="N1898" s="12"/>
      <c r="O1898" s="12"/>
      <c r="P1898" s="12"/>
      <c r="Q1898" s="12"/>
      <c r="R1898" s="12"/>
    </row>
    <row r="1899" spans="3:18" x14ac:dyDescent="0.3">
      <c r="C1899" s="12"/>
      <c r="D1899" s="12"/>
      <c r="E1899" s="12"/>
      <c r="F1899" s="12"/>
      <c r="G1899" s="21"/>
      <c r="H1899" s="21"/>
      <c r="I1899" s="21"/>
      <c r="J1899" s="21"/>
      <c r="K1899" s="21"/>
      <c r="L1899" s="21"/>
      <c r="M1899" s="12"/>
      <c r="N1899" s="12"/>
      <c r="O1899" s="12"/>
      <c r="P1899" s="12"/>
      <c r="Q1899" s="12"/>
      <c r="R1899" s="12"/>
    </row>
    <row r="1900" spans="3:18" x14ac:dyDescent="0.3">
      <c r="C1900" s="12"/>
      <c r="D1900" s="12"/>
      <c r="E1900" s="12"/>
      <c r="F1900" s="12"/>
      <c r="G1900" s="21"/>
      <c r="H1900" s="21"/>
      <c r="I1900" s="21"/>
      <c r="J1900" s="21"/>
      <c r="K1900" s="21"/>
      <c r="L1900" s="21"/>
      <c r="M1900" s="12"/>
      <c r="N1900" s="12"/>
      <c r="O1900" s="12"/>
      <c r="P1900" s="12"/>
      <c r="Q1900" s="12"/>
      <c r="R1900" s="12"/>
    </row>
    <row r="1901" spans="3:18" x14ac:dyDescent="0.3">
      <c r="C1901" s="12"/>
      <c r="D1901" s="12"/>
      <c r="E1901" s="12"/>
      <c r="F1901" s="12"/>
      <c r="G1901" s="21"/>
      <c r="H1901" s="21"/>
      <c r="I1901" s="21"/>
      <c r="J1901" s="21"/>
      <c r="K1901" s="21"/>
      <c r="L1901" s="21"/>
      <c r="M1901" s="12"/>
      <c r="N1901" s="12"/>
      <c r="O1901" s="12"/>
      <c r="P1901" s="12"/>
      <c r="Q1901" s="12"/>
      <c r="R1901" s="12"/>
    </row>
    <row r="1902" spans="3:18" x14ac:dyDescent="0.3">
      <c r="C1902" s="12"/>
      <c r="D1902" s="12"/>
      <c r="E1902" s="12"/>
      <c r="F1902" s="12"/>
      <c r="G1902" s="21"/>
      <c r="H1902" s="21"/>
      <c r="I1902" s="21"/>
      <c r="J1902" s="21"/>
      <c r="K1902" s="21"/>
      <c r="L1902" s="21"/>
      <c r="M1902" s="12"/>
      <c r="N1902" s="12"/>
      <c r="O1902" s="12"/>
      <c r="P1902" s="12"/>
      <c r="Q1902" s="12"/>
      <c r="R1902" s="12"/>
    </row>
    <row r="1903" spans="3:18" x14ac:dyDescent="0.3">
      <c r="C1903" s="12"/>
      <c r="D1903" s="12"/>
      <c r="E1903" s="12"/>
      <c r="F1903" s="12"/>
      <c r="G1903" s="21"/>
      <c r="H1903" s="21"/>
      <c r="I1903" s="21"/>
      <c r="J1903" s="21"/>
      <c r="K1903" s="21"/>
      <c r="L1903" s="21"/>
      <c r="M1903" s="12"/>
      <c r="N1903" s="12"/>
      <c r="O1903" s="12"/>
      <c r="P1903" s="12"/>
      <c r="Q1903" s="12"/>
      <c r="R1903" s="12"/>
    </row>
    <row r="1904" spans="3:18" x14ac:dyDescent="0.3">
      <c r="C1904" s="12"/>
      <c r="D1904" s="12"/>
      <c r="E1904" s="12"/>
      <c r="F1904" s="12"/>
      <c r="G1904" s="21"/>
      <c r="H1904" s="21"/>
      <c r="I1904" s="21"/>
      <c r="J1904" s="21"/>
      <c r="K1904" s="21"/>
      <c r="L1904" s="21"/>
      <c r="M1904" s="12"/>
      <c r="N1904" s="12"/>
      <c r="O1904" s="12"/>
      <c r="P1904" s="12"/>
      <c r="Q1904" s="12"/>
      <c r="R1904" s="12"/>
    </row>
    <row r="1905" spans="3:18" x14ac:dyDescent="0.3">
      <c r="C1905" s="12"/>
      <c r="D1905" s="12"/>
      <c r="E1905" s="12"/>
      <c r="F1905" s="12"/>
      <c r="G1905" s="21"/>
      <c r="H1905" s="21"/>
      <c r="I1905" s="21"/>
      <c r="J1905" s="21"/>
      <c r="K1905" s="21"/>
      <c r="L1905" s="21"/>
      <c r="M1905" s="12"/>
      <c r="N1905" s="12"/>
      <c r="O1905" s="12"/>
      <c r="P1905" s="12"/>
      <c r="Q1905" s="12"/>
      <c r="R1905" s="12"/>
    </row>
    <row r="1906" spans="3:18" x14ac:dyDescent="0.3">
      <c r="C1906" s="12"/>
      <c r="D1906" s="12"/>
      <c r="E1906" s="12"/>
      <c r="F1906" s="12"/>
      <c r="G1906" s="21"/>
      <c r="H1906" s="21"/>
      <c r="I1906" s="21"/>
      <c r="J1906" s="21"/>
      <c r="K1906" s="21"/>
      <c r="L1906" s="21"/>
      <c r="M1906" s="12"/>
      <c r="N1906" s="12"/>
      <c r="O1906" s="12"/>
      <c r="P1906" s="12"/>
      <c r="Q1906" s="12"/>
      <c r="R1906" s="12"/>
    </row>
    <row r="1907" spans="3:18" x14ac:dyDescent="0.3">
      <c r="C1907" s="12"/>
      <c r="D1907" s="12"/>
      <c r="E1907" s="12"/>
      <c r="F1907" s="12"/>
      <c r="G1907" s="21"/>
      <c r="H1907" s="21"/>
      <c r="I1907" s="21"/>
      <c r="J1907" s="21"/>
      <c r="K1907" s="21"/>
      <c r="L1907" s="21"/>
      <c r="M1907" s="12"/>
      <c r="N1907" s="12"/>
      <c r="O1907" s="12"/>
      <c r="P1907" s="12"/>
      <c r="Q1907" s="12"/>
      <c r="R1907" s="12"/>
    </row>
    <row r="1908" spans="3:18" x14ac:dyDescent="0.3">
      <c r="C1908" s="12"/>
      <c r="D1908" s="12"/>
      <c r="E1908" s="12"/>
      <c r="F1908" s="12"/>
      <c r="G1908" s="21"/>
      <c r="H1908" s="21"/>
      <c r="I1908" s="21"/>
      <c r="J1908" s="21"/>
      <c r="K1908" s="21"/>
      <c r="L1908" s="21"/>
      <c r="M1908" s="12"/>
      <c r="N1908" s="12"/>
      <c r="O1908" s="12"/>
      <c r="P1908" s="12"/>
      <c r="Q1908" s="12"/>
      <c r="R1908" s="12"/>
    </row>
    <row r="1909" spans="3:18" x14ac:dyDescent="0.3">
      <c r="C1909" s="12"/>
      <c r="D1909" s="12"/>
      <c r="E1909" s="12"/>
      <c r="F1909" s="12"/>
      <c r="G1909" s="21"/>
      <c r="H1909" s="21"/>
      <c r="I1909" s="21"/>
      <c r="J1909" s="21"/>
      <c r="K1909" s="21"/>
      <c r="L1909" s="21"/>
      <c r="M1909" s="12"/>
      <c r="N1909" s="12"/>
      <c r="O1909" s="12"/>
      <c r="P1909" s="12"/>
      <c r="Q1909" s="12"/>
      <c r="R1909" s="12"/>
    </row>
    <row r="1910" spans="3:18" x14ac:dyDescent="0.3">
      <c r="C1910" s="12"/>
      <c r="D1910" s="12"/>
      <c r="E1910" s="12"/>
      <c r="F1910" s="12"/>
      <c r="G1910" s="21"/>
      <c r="H1910" s="21"/>
      <c r="I1910" s="21"/>
      <c r="J1910" s="21"/>
      <c r="K1910" s="21"/>
      <c r="L1910" s="21"/>
      <c r="M1910" s="12"/>
      <c r="N1910" s="12"/>
      <c r="O1910" s="12"/>
      <c r="P1910" s="12"/>
      <c r="Q1910" s="12"/>
      <c r="R1910" s="12"/>
    </row>
    <row r="1911" spans="3:18" x14ac:dyDescent="0.3">
      <c r="C1911" s="12"/>
      <c r="D1911" s="12"/>
      <c r="E1911" s="12"/>
      <c r="F1911" s="12"/>
      <c r="G1911" s="21"/>
      <c r="H1911" s="21"/>
      <c r="I1911" s="21"/>
      <c r="J1911" s="21"/>
      <c r="K1911" s="21"/>
      <c r="L1911" s="21"/>
      <c r="M1911" s="12"/>
      <c r="N1911" s="12"/>
      <c r="O1911" s="12"/>
      <c r="P1911" s="12"/>
      <c r="Q1911" s="12"/>
      <c r="R1911" s="12"/>
    </row>
    <row r="1912" spans="3:18" x14ac:dyDescent="0.3">
      <c r="C1912" s="12"/>
      <c r="D1912" s="12"/>
      <c r="E1912" s="12"/>
      <c r="F1912" s="12"/>
      <c r="G1912" s="21"/>
      <c r="H1912" s="21"/>
      <c r="I1912" s="21"/>
      <c r="J1912" s="21"/>
      <c r="K1912" s="21"/>
      <c r="L1912" s="21"/>
      <c r="M1912" s="12"/>
      <c r="N1912" s="12"/>
      <c r="O1912" s="12"/>
      <c r="P1912" s="12"/>
      <c r="Q1912" s="12"/>
      <c r="R1912" s="12"/>
    </row>
    <row r="1913" spans="3:18" x14ac:dyDescent="0.3">
      <c r="C1913" s="12"/>
      <c r="D1913" s="12"/>
      <c r="E1913" s="12"/>
      <c r="F1913" s="12"/>
      <c r="G1913" s="21"/>
      <c r="H1913" s="21"/>
      <c r="I1913" s="21"/>
      <c r="J1913" s="21"/>
      <c r="K1913" s="21"/>
      <c r="L1913" s="21"/>
      <c r="M1913" s="12"/>
      <c r="N1913" s="12"/>
      <c r="O1913" s="12"/>
      <c r="P1913" s="12"/>
      <c r="Q1913" s="12"/>
      <c r="R1913" s="12"/>
    </row>
    <row r="1914" spans="3:18" x14ac:dyDescent="0.3">
      <c r="C1914" s="12"/>
      <c r="D1914" s="12"/>
      <c r="E1914" s="12"/>
      <c r="F1914" s="12"/>
      <c r="G1914" s="21"/>
      <c r="H1914" s="21"/>
      <c r="I1914" s="21"/>
      <c r="J1914" s="21"/>
      <c r="K1914" s="21"/>
      <c r="L1914" s="21"/>
      <c r="M1914" s="12"/>
      <c r="N1914" s="12"/>
      <c r="O1914" s="12"/>
      <c r="P1914" s="12"/>
      <c r="Q1914" s="12"/>
      <c r="R1914" s="12"/>
    </row>
    <row r="1915" spans="3:18" x14ac:dyDescent="0.3">
      <c r="C1915" s="12"/>
      <c r="D1915" s="12"/>
      <c r="E1915" s="12"/>
      <c r="F1915" s="12"/>
      <c r="G1915" s="21"/>
      <c r="H1915" s="21"/>
      <c r="I1915" s="21"/>
      <c r="J1915" s="21"/>
      <c r="K1915" s="21"/>
      <c r="L1915" s="21"/>
      <c r="M1915" s="12"/>
      <c r="N1915" s="12"/>
      <c r="O1915" s="12"/>
      <c r="P1915" s="12"/>
      <c r="Q1915" s="12"/>
      <c r="R1915" s="12"/>
    </row>
    <row r="1916" spans="3:18" x14ac:dyDescent="0.3">
      <c r="C1916" s="12"/>
      <c r="D1916" s="12"/>
      <c r="E1916" s="12"/>
      <c r="F1916" s="12"/>
      <c r="G1916" s="21"/>
      <c r="H1916" s="21"/>
      <c r="I1916" s="21"/>
      <c r="J1916" s="21"/>
      <c r="K1916" s="21"/>
      <c r="L1916" s="21"/>
      <c r="M1916" s="12"/>
      <c r="N1916" s="12"/>
      <c r="O1916" s="12"/>
      <c r="P1916" s="12"/>
      <c r="Q1916" s="12"/>
      <c r="R1916" s="12"/>
    </row>
    <row r="1917" spans="3:18" x14ac:dyDescent="0.3">
      <c r="C1917" s="12"/>
      <c r="D1917" s="12"/>
      <c r="E1917" s="12"/>
      <c r="F1917" s="12"/>
      <c r="G1917" s="21"/>
      <c r="H1917" s="21"/>
      <c r="I1917" s="21"/>
      <c r="J1917" s="21"/>
      <c r="K1917" s="21"/>
      <c r="L1917" s="21"/>
      <c r="M1917" s="12"/>
      <c r="N1917" s="12"/>
      <c r="O1917" s="12"/>
      <c r="P1917" s="12"/>
      <c r="Q1917" s="12"/>
      <c r="R1917" s="12"/>
    </row>
    <row r="1918" spans="3:18" x14ac:dyDescent="0.3">
      <c r="C1918" s="12"/>
      <c r="D1918" s="12"/>
      <c r="E1918" s="12"/>
      <c r="F1918" s="12"/>
      <c r="G1918" s="21"/>
      <c r="H1918" s="21"/>
      <c r="I1918" s="21"/>
      <c r="J1918" s="21"/>
      <c r="K1918" s="21"/>
      <c r="L1918" s="21"/>
      <c r="M1918" s="12"/>
      <c r="N1918" s="12"/>
      <c r="O1918" s="12"/>
      <c r="P1918" s="12"/>
      <c r="Q1918" s="12"/>
      <c r="R1918" s="12"/>
    </row>
    <row r="1919" spans="3:18" x14ac:dyDescent="0.3">
      <c r="C1919" s="12"/>
      <c r="D1919" s="12"/>
      <c r="E1919" s="12"/>
      <c r="F1919" s="12"/>
      <c r="G1919" s="21"/>
      <c r="H1919" s="21"/>
      <c r="I1919" s="21"/>
      <c r="J1919" s="21"/>
      <c r="K1919" s="21"/>
      <c r="L1919" s="21"/>
      <c r="M1919" s="12"/>
      <c r="N1919" s="12"/>
      <c r="O1919" s="12"/>
      <c r="P1919" s="12"/>
      <c r="Q1919" s="12"/>
      <c r="R1919" s="12"/>
    </row>
    <row r="1920" spans="3:18" x14ac:dyDescent="0.3">
      <c r="C1920" s="12"/>
      <c r="D1920" s="12"/>
      <c r="E1920" s="12"/>
      <c r="F1920" s="12"/>
      <c r="G1920" s="21"/>
      <c r="H1920" s="21"/>
      <c r="I1920" s="21"/>
      <c r="J1920" s="21"/>
      <c r="K1920" s="21"/>
      <c r="L1920" s="21"/>
      <c r="M1920" s="12"/>
      <c r="N1920" s="12"/>
      <c r="O1920" s="12"/>
      <c r="P1920" s="12"/>
      <c r="Q1920" s="12"/>
      <c r="R1920" s="12"/>
    </row>
    <row r="1921" spans="3:18" x14ac:dyDescent="0.3">
      <c r="C1921" s="12"/>
      <c r="D1921" s="12"/>
      <c r="E1921" s="12"/>
      <c r="F1921" s="12"/>
      <c r="G1921" s="21"/>
      <c r="H1921" s="21"/>
      <c r="I1921" s="21"/>
      <c r="J1921" s="21"/>
      <c r="K1921" s="21"/>
      <c r="L1921" s="21"/>
      <c r="M1921" s="12"/>
      <c r="N1921" s="12"/>
      <c r="O1921" s="12"/>
      <c r="P1921" s="12"/>
      <c r="Q1921" s="12"/>
      <c r="R1921" s="12"/>
    </row>
    <row r="1922" spans="3:18" x14ac:dyDescent="0.3">
      <c r="C1922" s="12"/>
      <c r="D1922" s="12"/>
      <c r="E1922" s="12"/>
      <c r="F1922" s="12"/>
      <c r="G1922" s="21"/>
      <c r="H1922" s="21"/>
      <c r="I1922" s="21"/>
      <c r="J1922" s="21"/>
      <c r="K1922" s="21"/>
      <c r="L1922" s="21"/>
      <c r="M1922" s="12"/>
      <c r="N1922" s="12"/>
      <c r="O1922" s="12"/>
      <c r="P1922" s="12"/>
      <c r="Q1922" s="12"/>
      <c r="R1922" s="12"/>
    </row>
    <row r="1923" spans="3:18" x14ac:dyDescent="0.3">
      <c r="C1923" s="12"/>
      <c r="D1923" s="12"/>
      <c r="E1923" s="12"/>
      <c r="F1923" s="12"/>
      <c r="G1923" s="21"/>
      <c r="H1923" s="21"/>
      <c r="I1923" s="21"/>
      <c r="J1923" s="21"/>
      <c r="K1923" s="21"/>
      <c r="L1923" s="21"/>
      <c r="M1923" s="12"/>
      <c r="N1923" s="12"/>
      <c r="O1923" s="12"/>
      <c r="P1923" s="12"/>
      <c r="Q1923" s="12"/>
      <c r="R1923" s="12"/>
    </row>
    <row r="1924" spans="3:18" x14ac:dyDescent="0.3">
      <c r="C1924" s="12"/>
      <c r="D1924" s="12"/>
      <c r="E1924" s="12"/>
      <c r="F1924" s="12"/>
      <c r="G1924" s="21"/>
      <c r="H1924" s="21"/>
      <c r="I1924" s="21"/>
      <c r="J1924" s="21"/>
      <c r="K1924" s="21"/>
      <c r="L1924" s="21"/>
      <c r="M1924" s="12"/>
      <c r="N1924" s="12"/>
      <c r="O1924" s="12"/>
      <c r="P1924" s="12"/>
      <c r="Q1924" s="12"/>
      <c r="R1924" s="12"/>
    </row>
    <row r="1925" spans="3:18" x14ac:dyDescent="0.3">
      <c r="C1925" s="12"/>
      <c r="D1925" s="12"/>
      <c r="E1925" s="12"/>
      <c r="F1925" s="12"/>
      <c r="G1925" s="21"/>
      <c r="H1925" s="21"/>
      <c r="I1925" s="21"/>
      <c r="J1925" s="21"/>
      <c r="K1925" s="21"/>
      <c r="L1925" s="21"/>
      <c r="M1925" s="12"/>
      <c r="N1925" s="12"/>
      <c r="O1925" s="12"/>
      <c r="P1925" s="12"/>
      <c r="Q1925" s="12"/>
      <c r="R1925" s="12"/>
    </row>
    <row r="1926" spans="3:18" x14ac:dyDescent="0.3">
      <c r="C1926" s="12"/>
      <c r="D1926" s="12"/>
      <c r="E1926" s="12"/>
      <c r="F1926" s="12"/>
      <c r="G1926" s="21"/>
      <c r="H1926" s="21"/>
      <c r="I1926" s="21"/>
      <c r="J1926" s="21"/>
      <c r="K1926" s="21"/>
      <c r="L1926" s="21"/>
      <c r="M1926" s="12"/>
      <c r="N1926" s="12"/>
      <c r="O1926" s="12"/>
      <c r="P1926" s="12"/>
      <c r="Q1926" s="12"/>
      <c r="R1926" s="12"/>
    </row>
    <row r="1927" spans="3:18" x14ac:dyDescent="0.3">
      <c r="C1927" s="12"/>
      <c r="D1927" s="12"/>
      <c r="E1927" s="12"/>
      <c r="F1927" s="12"/>
      <c r="G1927" s="21"/>
      <c r="H1927" s="21"/>
      <c r="I1927" s="21"/>
      <c r="J1927" s="21"/>
      <c r="K1927" s="21"/>
      <c r="L1927" s="21"/>
      <c r="M1927" s="12"/>
      <c r="N1927" s="12"/>
      <c r="O1927" s="12"/>
      <c r="P1927" s="12"/>
      <c r="Q1927" s="12"/>
      <c r="R1927" s="12"/>
    </row>
    <row r="1928" spans="3:18" x14ac:dyDescent="0.3">
      <c r="C1928" s="12"/>
      <c r="D1928" s="12"/>
      <c r="E1928" s="12"/>
      <c r="F1928" s="12"/>
      <c r="G1928" s="21"/>
      <c r="H1928" s="21"/>
      <c r="I1928" s="21"/>
      <c r="J1928" s="21"/>
      <c r="K1928" s="21"/>
      <c r="L1928" s="21"/>
      <c r="M1928" s="12"/>
      <c r="N1928" s="12"/>
      <c r="O1928" s="12"/>
      <c r="P1928" s="12"/>
      <c r="Q1928" s="12"/>
      <c r="R1928" s="12"/>
    </row>
    <row r="1929" spans="3:18" x14ac:dyDescent="0.3">
      <c r="C1929" s="12"/>
      <c r="D1929" s="12"/>
      <c r="E1929" s="12"/>
      <c r="F1929" s="12"/>
      <c r="G1929" s="21"/>
      <c r="H1929" s="21"/>
      <c r="I1929" s="21"/>
      <c r="J1929" s="21"/>
      <c r="K1929" s="21"/>
      <c r="L1929" s="21"/>
      <c r="M1929" s="12"/>
      <c r="N1929" s="12"/>
      <c r="O1929" s="12"/>
      <c r="P1929" s="12"/>
      <c r="Q1929" s="12"/>
      <c r="R1929" s="12"/>
    </row>
    <row r="1930" spans="3:18" x14ac:dyDescent="0.3">
      <c r="C1930" s="12"/>
      <c r="D1930" s="12"/>
      <c r="E1930" s="12"/>
      <c r="F1930" s="12"/>
      <c r="G1930" s="21"/>
      <c r="H1930" s="21"/>
      <c r="I1930" s="21"/>
      <c r="J1930" s="21"/>
      <c r="K1930" s="21"/>
      <c r="L1930" s="21"/>
      <c r="M1930" s="12"/>
      <c r="N1930" s="12"/>
      <c r="O1930" s="12"/>
      <c r="P1930" s="12"/>
      <c r="Q1930" s="12"/>
      <c r="R1930" s="12"/>
    </row>
    <row r="1931" spans="3:18" x14ac:dyDescent="0.3">
      <c r="C1931" s="12"/>
      <c r="D1931" s="12"/>
      <c r="E1931" s="12"/>
      <c r="F1931" s="12"/>
      <c r="G1931" s="21"/>
      <c r="H1931" s="21"/>
      <c r="I1931" s="21"/>
      <c r="J1931" s="21"/>
      <c r="K1931" s="21"/>
      <c r="L1931" s="21"/>
      <c r="M1931" s="12"/>
      <c r="N1931" s="12"/>
      <c r="O1931" s="12"/>
      <c r="P1931" s="12"/>
      <c r="Q1931" s="12"/>
      <c r="R1931" s="12"/>
    </row>
    <row r="1932" spans="3:18" x14ac:dyDescent="0.3">
      <c r="C1932" s="12"/>
      <c r="D1932" s="12"/>
      <c r="E1932" s="12"/>
      <c r="F1932" s="12"/>
      <c r="G1932" s="21"/>
      <c r="H1932" s="21"/>
      <c r="I1932" s="21"/>
      <c r="J1932" s="21"/>
      <c r="K1932" s="21"/>
      <c r="L1932" s="21"/>
      <c r="M1932" s="12"/>
      <c r="N1932" s="12"/>
      <c r="O1932" s="12"/>
      <c r="P1932" s="12"/>
      <c r="Q1932" s="12"/>
      <c r="R1932" s="12"/>
    </row>
    <row r="1933" spans="3:18" x14ac:dyDescent="0.3">
      <c r="C1933" s="12"/>
      <c r="D1933" s="12"/>
      <c r="E1933" s="12"/>
      <c r="F1933" s="12"/>
      <c r="G1933" s="21"/>
      <c r="H1933" s="21"/>
      <c r="I1933" s="21"/>
      <c r="J1933" s="21"/>
      <c r="K1933" s="21"/>
      <c r="L1933" s="21"/>
      <c r="M1933" s="12"/>
      <c r="N1933" s="12"/>
      <c r="O1933" s="12"/>
      <c r="P1933" s="12"/>
      <c r="Q1933" s="12"/>
      <c r="R1933" s="12"/>
    </row>
    <row r="1934" spans="3:18" x14ac:dyDescent="0.3">
      <c r="C1934" s="12"/>
      <c r="D1934" s="12"/>
      <c r="E1934" s="12"/>
      <c r="F1934" s="12"/>
      <c r="G1934" s="21"/>
      <c r="H1934" s="21"/>
      <c r="I1934" s="21"/>
      <c r="J1934" s="21"/>
      <c r="K1934" s="21"/>
      <c r="L1934" s="21"/>
      <c r="M1934" s="12"/>
      <c r="N1934" s="12"/>
      <c r="O1934" s="12"/>
      <c r="P1934" s="12"/>
      <c r="Q1934" s="12"/>
      <c r="R1934" s="12"/>
    </row>
    <row r="1935" spans="3:18" x14ac:dyDescent="0.3">
      <c r="C1935" s="12"/>
      <c r="D1935" s="12"/>
      <c r="E1935" s="12"/>
      <c r="F1935" s="12"/>
      <c r="G1935" s="21"/>
      <c r="H1935" s="21"/>
      <c r="I1935" s="21"/>
      <c r="J1935" s="21"/>
      <c r="K1935" s="21"/>
      <c r="L1935" s="21"/>
      <c r="M1935" s="12"/>
      <c r="N1935" s="12"/>
      <c r="O1935" s="12"/>
      <c r="P1935" s="12"/>
      <c r="Q1935" s="12"/>
      <c r="R1935" s="12"/>
    </row>
    <row r="1936" spans="3:18" x14ac:dyDescent="0.3">
      <c r="C1936" s="12"/>
      <c r="D1936" s="12"/>
      <c r="E1936" s="12"/>
      <c r="F1936" s="12"/>
      <c r="G1936" s="21"/>
      <c r="H1936" s="21"/>
      <c r="I1936" s="21"/>
      <c r="J1936" s="21"/>
      <c r="K1936" s="21"/>
      <c r="L1936" s="21"/>
      <c r="M1936" s="12"/>
      <c r="N1936" s="12"/>
      <c r="O1936" s="12"/>
      <c r="P1936" s="12"/>
      <c r="Q1936" s="12"/>
      <c r="R1936" s="12"/>
    </row>
    <row r="1937" spans="3:18" x14ac:dyDescent="0.3">
      <c r="C1937" s="12"/>
      <c r="D1937" s="12"/>
      <c r="E1937" s="12"/>
      <c r="F1937" s="12"/>
      <c r="G1937" s="21"/>
      <c r="H1937" s="21"/>
      <c r="I1937" s="21"/>
      <c r="J1937" s="21"/>
      <c r="K1937" s="21"/>
      <c r="L1937" s="21"/>
      <c r="M1937" s="12"/>
      <c r="N1937" s="12"/>
      <c r="O1937" s="12"/>
      <c r="P1937" s="12"/>
      <c r="Q1937" s="12"/>
      <c r="R1937" s="12"/>
    </row>
    <row r="1938" spans="3:18" x14ac:dyDescent="0.3">
      <c r="C1938" s="12"/>
      <c r="D1938" s="12"/>
      <c r="E1938" s="12"/>
      <c r="F1938" s="12"/>
      <c r="G1938" s="21"/>
      <c r="H1938" s="21"/>
      <c r="I1938" s="21"/>
      <c r="J1938" s="21"/>
      <c r="K1938" s="21"/>
      <c r="L1938" s="21"/>
      <c r="M1938" s="12"/>
      <c r="N1938" s="12"/>
      <c r="O1938" s="12"/>
      <c r="P1938" s="12"/>
      <c r="Q1938" s="12"/>
      <c r="R1938" s="12"/>
    </row>
    <row r="1939" spans="3:18" x14ac:dyDescent="0.3">
      <c r="C1939" s="12"/>
      <c r="D1939" s="12"/>
      <c r="E1939" s="12"/>
      <c r="F1939" s="12"/>
      <c r="G1939" s="21"/>
      <c r="H1939" s="21"/>
      <c r="I1939" s="21"/>
      <c r="J1939" s="21"/>
      <c r="K1939" s="21"/>
      <c r="L1939" s="21"/>
      <c r="M1939" s="12"/>
      <c r="N1939" s="12"/>
      <c r="O1939" s="12"/>
      <c r="P1939" s="12"/>
      <c r="Q1939" s="12"/>
      <c r="R1939" s="12"/>
    </row>
    <row r="1940" spans="3:18" x14ac:dyDescent="0.3">
      <c r="C1940" s="12"/>
      <c r="D1940" s="12"/>
      <c r="E1940" s="12"/>
      <c r="F1940" s="12"/>
      <c r="G1940" s="21"/>
      <c r="H1940" s="21"/>
      <c r="I1940" s="21"/>
      <c r="J1940" s="21"/>
      <c r="K1940" s="21"/>
      <c r="L1940" s="21"/>
      <c r="M1940" s="12"/>
      <c r="N1940" s="12"/>
      <c r="O1940" s="12"/>
      <c r="P1940" s="12"/>
      <c r="Q1940" s="12"/>
      <c r="R1940" s="12"/>
    </row>
    <row r="1941" spans="3:18" x14ac:dyDescent="0.3">
      <c r="C1941" s="12"/>
      <c r="D1941" s="12"/>
      <c r="E1941" s="12"/>
      <c r="F1941" s="12"/>
      <c r="G1941" s="21"/>
      <c r="H1941" s="21"/>
      <c r="I1941" s="21"/>
      <c r="J1941" s="21"/>
      <c r="K1941" s="21"/>
      <c r="L1941" s="21"/>
      <c r="M1941" s="12"/>
      <c r="N1941" s="12"/>
      <c r="O1941" s="12"/>
      <c r="P1941" s="12"/>
      <c r="Q1941" s="12"/>
      <c r="R1941" s="12"/>
    </row>
    <row r="1942" spans="3:18" x14ac:dyDescent="0.3">
      <c r="C1942" s="12"/>
      <c r="D1942" s="12"/>
      <c r="E1942" s="12"/>
      <c r="F1942" s="12"/>
      <c r="G1942" s="21"/>
      <c r="H1942" s="21"/>
      <c r="I1942" s="21"/>
      <c r="J1942" s="21"/>
      <c r="K1942" s="21"/>
      <c r="L1942" s="21"/>
      <c r="M1942" s="12"/>
      <c r="N1942" s="12"/>
      <c r="O1942" s="12"/>
      <c r="P1942" s="12"/>
      <c r="Q1942" s="12"/>
      <c r="R1942" s="12"/>
    </row>
    <row r="1943" spans="3:18" x14ac:dyDescent="0.3">
      <c r="C1943" s="12"/>
      <c r="D1943" s="12"/>
      <c r="E1943" s="12"/>
      <c r="F1943" s="12"/>
      <c r="G1943" s="21"/>
      <c r="H1943" s="21"/>
      <c r="I1943" s="21"/>
      <c r="J1943" s="21"/>
      <c r="K1943" s="21"/>
      <c r="L1943" s="21"/>
      <c r="M1943" s="12"/>
      <c r="N1943" s="12"/>
      <c r="O1943" s="12"/>
      <c r="P1943" s="12"/>
      <c r="Q1943" s="12"/>
      <c r="R1943" s="12"/>
    </row>
    <row r="1944" spans="3:18" x14ac:dyDescent="0.3">
      <c r="C1944" s="12"/>
      <c r="D1944" s="12"/>
      <c r="E1944" s="12"/>
      <c r="F1944" s="12"/>
      <c r="G1944" s="21"/>
      <c r="H1944" s="21"/>
      <c r="I1944" s="21"/>
      <c r="J1944" s="21"/>
      <c r="K1944" s="21"/>
      <c r="L1944" s="21"/>
      <c r="M1944" s="12"/>
      <c r="N1944" s="12"/>
      <c r="O1944" s="12"/>
      <c r="P1944" s="12"/>
      <c r="Q1944" s="12"/>
      <c r="R1944" s="12"/>
    </row>
    <row r="1945" spans="3:18" x14ac:dyDescent="0.3">
      <c r="C1945" s="12"/>
      <c r="D1945" s="12"/>
      <c r="E1945" s="12"/>
      <c r="F1945" s="12"/>
      <c r="G1945" s="21"/>
      <c r="H1945" s="21"/>
      <c r="I1945" s="21"/>
      <c r="J1945" s="21"/>
      <c r="K1945" s="21"/>
      <c r="L1945" s="21"/>
      <c r="M1945" s="12"/>
      <c r="N1945" s="12"/>
      <c r="O1945" s="12"/>
      <c r="P1945" s="12"/>
      <c r="Q1945" s="12"/>
      <c r="R1945" s="12"/>
    </row>
    <row r="1946" spans="3:18" x14ac:dyDescent="0.3">
      <c r="C1946" s="12"/>
      <c r="D1946" s="12"/>
      <c r="E1946" s="12"/>
      <c r="F1946" s="12"/>
      <c r="G1946" s="21"/>
      <c r="H1946" s="21"/>
      <c r="I1946" s="21"/>
      <c r="J1946" s="21"/>
      <c r="K1946" s="21"/>
      <c r="L1946" s="21"/>
      <c r="M1946" s="12"/>
      <c r="N1946" s="12"/>
      <c r="O1946" s="12"/>
      <c r="P1946" s="12"/>
      <c r="Q1946" s="12"/>
      <c r="R1946" s="12"/>
    </row>
    <row r="1947" spans="3:18" x14ac:dyDescent="0.3">
      <c r="C1947" s="12"/>
      <c r="D1947" s="12"/>
      <c r="E1947" s="12"/>
      <c r="F1947" s="12"/>
      <c r="G1947" s="21"/>
      <c r="H1947" s="21"/>
      <c r="I1947" s="21"/>
      <c r="J1947" s="21"/>
      <c r="K1947" s="21"/>
      <c r="L1947" s="21"/>
      <c r="M1947" s="12"/>
      <c r="N1947" s="12"/>
      <c r="O1947" s="12"/>
      <c r="P1947" s="12"/>
      <c r="Q1947" s="12"/>
      <c r="R1947" s="12"/>
    </row>
    <row r="1948" spans="3:18" x14ac:dyDescent="0.3">
      <c r="C1948" s="12"/>
      <c r="D1948" s="12"/>
      <c r="E1948" s="12"/>
      <c r="F1948" s="12"/>
      <c r="G1948" s="21"/>
      <c r="H1948" s="21"/>
      <c r="I1948" s="21"/>
      <c r="J1948" s="21"/>
      <c r="K1948" s="21"/>
      <c r="L1948" s="21"/>
      <c r="M1948" s="12"/>
      <c r="N1948" s="12"/>
      <c r="O1948" s="12"/>
      <c r="P1948" s="12"/>
      <c r="Q1948" s="12"/>
      <c r="R1948" s="12"/>
    </row>
    <row r="1949" spans="3:18" x14ac:dyDescent="0.3">
      <c r="C1949" s="12"/>
      <c r="D1949" s="12"/>
      <c r="E1949" s="12"/>
      <c r="F1949" s="12"/>
      <c r="G1949" s="21"/>
      <c r="H1949" s="21"/>
      <c r="I1949" s="21"/>
      <c r="J1949" s="21"/>
      <c r="K1949" s="21"/>
      <c r="L1949" s="21"/>
      <c r="M1949" s="12"/>
      <c r="N1949" s="12"/>
      <c r="O1949" s="12"/>
      <c r="P1949" s="12"/>
      <c r="Q1949" s="12"/>
      <c r="R1949" s="12"/>
    </row>
    <row r="1950" spans="3:18" x14ac:dyDescent="0.3">
      <c r="C1950" s="12"/>
      <c r="D1950" s="12"/>
      <c r="E1950" s="12"/>
      <c r="F1950" s="12"/>
      <c r="G1950" s="21"/>
      <c r="H1950" s="21"/>
      <c r="I1950" s="21"/>
      <c r="J1950" s="21"/>
      <c r="K1950" s="21"/>
      <c r="L1950" s="21"/>
      <c r="M1950" s="12"/>
      <c r="N1950" s="12"/>
      <c r="O1950" s="12"/>
      <c r="P1950" s="12"/>
      <c r="Q1950" s="12"/>
      <c r="R1950" s="12"/>
    </row>
    <row r="1951" spans="3:18" x14ac:dyDescent="0.3">
      <c r="C1951" s="12"/>
      <c r="D1951" s="12"/>
      <c r="E1951" s="12"/>
      <c r="F1951" s="12"/>
      <c r="G1951" s="21"/>
      <c r="H1951" s="21"/>
      <c r="I1951" s="21"/>
      <c r="J1951" s="21"/>
      <c r="K1951" s="21"/>
      <c r="L1951" s="21"/>
      <c r="M1951" s="12"/>
      <c r="N1951" s="12"/>
      <c r="O1951" s="12"/>
      <c r="P1951" s="12"/>
      <c r="Q1951" s="12"/>
      <c r="R1951" s="12"/>
    </row>
    <row r="1952" spans="3:18" x14ac:dyDescent="0.3">
      <c r="C1952" s="12"/>
      <c r="D1952" s="12"/>
      <c r="E1952" s="12"/>
      <c r="F1952" s="12"/>
      <c r="G1952" s="21"/>
      <c r="H1952" s="21"/>
      <c r="I1952" s="21"/>
      <c r="J1952" s="21"/>
      <c r="K1952" s="21"/>
      <c r="L1952" s="21"/>
      <c r="M1952" s="12"/>
      <c r="N1952" s="12"/>
      <c r="O1952" s="12"/>
      <c r="P1952" s="12"/>
      <c r="Q1952" s="12"/>
      <c r="R1952" s="12"/>
    </row>
    <row r="1953" spans="3:18" x14ac:dyDescent="0.3">
      <c r="C1953" s="12"/>
      <c r="D1953" s="12"/>
      <c r="E1953" s="12"/>
      <c r="F1953" s="12"/>
      <c r="G1953" s="21"/>
      <c r="H1953" s="21"/>
      <c r="I1953" s="21"/>
      <c r="J1953" s="21"/>
      <c r="K1953" s="21"/>
      <c r="L1953" s="21"/>
      <c r="M1953" s="12"/>
      <c r="N1953" s="12"/>
      <c r="O1953" s="12"/>
      <c r="P1953" s="12"/>
      <c r="Q1953" s="12"/>
      <c r="R1953" s="12"/>
    </row>
    <row r="1954" spans="3:18" x14ac:dyDescent="0.3">
      <c r="C1954" s="12"/>
      <c r="D1954" s="12"/>
      <c r="E1954" s="12"/>
      <c r="F1954" s="12"/>
      <c r="G1954" s="21"/>
      <c r="H1954" s="21"/>
      <c r="I1954" s="21"/>
      <c r="J1954" s="21"/>
      <c r="K1954" s="21"/>
      <c r="L1954" s="21"/>
      <c r="M1954" s="12"/>
      <c r="N1954" s="12"/>
      <c r="O1954" s="12"/>
      <c r="P1954" s="12"/>
      <c r="Q1954" s="12"/>
      <c r="R1954" s="12"/>
    </row>
    <row r="1955" spans="3:18" x14ac:dyDescent="0.3">
      <c r="C1955" s="12"/>
      <c r="D1955" s="12"/>
      <c r="E1955" s="12"/>
      <c r="F1955" s="12"/>
      <c r="G1955" s="21"/>
      <c r="H1955" s="21"/>
      <c r="I1955" s="21"/>
      <c r="J1955" s="21"/>
      <c r="K1955" s="21"/>
      <c r="L1955" s="21"/>
      <c r="M1955" s="12"/>
      <c r="N1955" s="12"/>
      <c r="O1955" s="12"/>
      <c r="P1955" s="12"/>
      <c r="Q1955" s="12"/>
      <c r="R1955" s="12"/>
    </row>
    <row r="1956" spans="3:18" x14ac:dyDescent="0.3">
      <c r="C1956" s="12"/>
      <c r="D1956" s="12"/>
      <c r="E1956" s="12"/>
      <c r="F1956" s="12"/>
      <c r="G1956" s="21"/>
      <c r="H1956" s="21"/>
      <c r="I1956" s="21"/>
      <c r="J1956" s="21"/>
      <c r="K1956" s="21"/>
      <c r="L1956" s="21"/>
      <c r="M1956" s="12"/>
      <c r="N1956" s="12"/>
      <c r="O1956" s="12"/>
      <c r="P1956" s="12"/>
      <c r="Q1956" s="12"/>
      <c r="R1956" s="12"/>
    </row>
    <row r="1957" spans="3:18" x14ac:dyDescent="0.3">
      <c r="C1957" s="12"/>
      <c r="D1957" s="12"/>
      <c r="E1957" s="12"/>
      <c r="F1957" s="12"/>
      <c r="G1957" s="21"/>
      <c r="H1957" s="21"/>
      <c r="I1957" s="21"/>
      <c r="J1957" s="21"/>
      <c r="K1957" s="21"/>
      <c r="L1957" s="21"/>
      <c r="M1957" s="12"/>
      <c r="N1957" s="12"/>
      <c r="O1957" s="12"/>
      <c r="P1957" s="12"/>
      <c r="Q1957" s="12"/>
      <c r="R1957" s="12"/>
    </row>
    <row r="1958" spans="3:18" x14ac:dyDescent="0.3">
      <c r="C1958" s="12"/>
      <c r="D1958" s="12"/>
      <c r="E1958" s="12"/>
      <c r="F1958" s="12"/>
      <c r="G1958" s="21"/>
      <c r="H1958" s="21"/>
      <c r="I1958" s="21"/>
      <c r="J1958" s="21"/>
      <c r="K1958" s="21"/>
      <c r="L1958" s="21"/>
      <c r="M1958" s="12"/>
      <c r="N1958" s="12"/>
      <c r="O1958" s="12"/>
      <c r="P1958" s="12"/>
      <c r="Q1958" s="12"/>
      <c r="R1958" s="12"/>
    </row>
    <row r="1959" spans="3:18" x14ac:dyDescent="0.3">
      <c r="C1959" s="12"/>
      <c r="D1959" s="12"/>
      <c r="E1959" s="12"/>
      <c r="F1959" s="12"/>
      <c r="G1959" s="21"/>
      <c r="H1959" s="21"/>
      <c r="I1959" s="21"/>
      <c r="J1959" s="21"/>
      <c r="K1959" s="21"/>
      <c r="L1959" s="21"/>
      <c r="M1959" s="12"/>
      <c r="N1959" s="12"/>
      <c r="O1959" s="12"/>
      <c r="P1959" s="12"/>
      <c r="Q1959" s="12"/>
      <c r="R1959" s="12"/>
    </row>
    <row r="1960" spans="3:18" x14ac:dyDescent="0.3">
      <c r="C1960" s="12"/>
      <c r="D1960" s="12"/>
      <c r="E1960" s="12"/>
      <c r="F1960" s="12"/>
      <c r="G1960" s="21"/>
      <c r="H1960" s="21"/>
      <c r="I1960" s="21"/>
      <c r="J1960" s="21"/>
      <c r="K1960" s="21"/>
      <c r="L1960" s="21"/>
      <c r="M1960" s="12"/>
      <c r="N1960" s="12"/>
      <c r="O1960" s="12"/>
      <c r="P1960" s="12"/>
      <c r="Q1960" s="12"/>
      <c r="R1960" s="12"/>
    </row>
    <row r="1961" spans="3:18" x14ac:dyDescent="0.3">
      <c r="C1961" s="12"/>
      <c r="D1961" s="12"/>
      <c r="E1961" s="12"/>
      <c r="F1961" s="12"/>
      <c r="G1961" s="21"/>
      <c r="H1961" s="21"/>
      <c r="I1961" s="21"/>
      <c r="J1961" s="21"/>
      <c r="K1961" s="21"/>
      <c r="L1961" s="21"/>
      <c r="M1961" s="12"/>
      <c r="N1961" s="12"/>
      <c r="O1961" s="12"/>
      <c r="P1961" s="12"/>
      <c r="Q1961" s="12"/>
      <c r="R1961" s="12"/>
    </row>
    <row r="1962" spans="3:18" x14ac:dyDescent="0.3">
      <c r="C1962" s="12"/>
      <c r="D1962" s="12"/>
      <c r="E1962" s="12"/>
      <c r="F1962" s="12"/>
      <c r="G1962" s="21"/>
      <c r="H1962" s="21"/>
      <c r="I1962" s="21"/>
      <c r="J1962" s="21"/>
      <c r="K1962" s="21"/>
      <c r="L1962" s="21"/>
      <c r="M1962" s="12"/>
      <c r="N1962" s="12"/>
      <c r="O1962" s="12"/>
      <c r="P1962" s="12"/>
      <c r="Q1962" s="12"/>
      <c r="R1962" s="12"/>
    </row>
    <row r="1963" spans="3:18" x14ac:dyDescent="0.3">
      <c r="C1963" s="12"/>
      <c r="D1963" s="12"/>
      <c r="E1963" s="12"/>
      <c r="F1963" s="12"/>
      <c r="G1963" s="21"/>
      <c r="H1963" s="21"/>
      <c r="I1963" s="21"/>
      <c r="J1963" s="21"/>
      <c r="K1963" s="21"/>
      <c r="L1963" s="21"/>
      <c r="M1963" s="12"/>
      <c r="N1963" s="12"/>
      <c r="O1963" s="12"/>
      <c r="P1963" s="12"/>
      <c r="Q1963" s="12"/>
      <c r="R1963" s="12"/>
    </row>
    <row r="1964" spans="3:18" x14ac:dyDescent="0.3">
      <c r="C1964" s="12"/>
      <c r="D1964" s="12"/>
      <c r="E1964" s="12"/>
      <c r="F1964" s="12"/>
      <c r="G1964" s="21"/>
      <c r="H1964" s="21"/>
      <c r="I1964" s="21"/>
      <c r="J1964" s="21"/>
      <c r="K1964" s="21"/>
      <c r="L1964" s="21"/>
      <c r="M1964" s="12"/>
      <c r="N1964" s="12"/>
      <c r="O1964" s="12"/>
      <c r="P1964" s="12"/>
      <c r="Q1964" s="12"/>
      <c r="R1964" s="12"/>
    </row>
    <row r="1965" spans="3:18" x14ac:dyDescent="0.3">
      <c r="C1965" s="12"/>
      <c r="D1965" s="12"/>
      <c r="E1965" s="12"/>
      <c r="F1965" s="12"/>
      <c r="G1965" s="21"/>
      <c r="H1965" s="21"/>
      <c r="I1965" s="21"/>
      <c r="J1965" s="21"/>
      <c r="K1965" s="21"/>
      <c r="L1965" s="21"/>
      <c r="M1965" s="12"/>
      <c r="N1965" s="12"/>
      <c r="O1965" s="12"/>
      <c r="P1965" s="12"/>
      <c r="Q1965" s="12"/>
      <c r="R1965" s="12"/>
    </row>
    <row r="1966" spans="3:18" x14ac:dyDescent="0.3">
      <c r="C1966" s="12"/>
      <c r="D1966" s="12"/>
      <c r="E1966" s="12"/>
      <c r="F1966" s="12"/>
      <c r="G1966" s="21"/>
      <c r="H1966" s="21"/>
      <c r="I1966" s="21"/>
      <c r="J1966" s="21"/>
      <c r="K1966" s="21"/>
      <c r="L1966" s="21"/>
      <c r="M1966" s="12"/>
      <c r="N1966" s="12"/>
      <c r="O1966" s="12"/>
      <c r="P1966" s="12"/>
      <c r="Q1966" s="12"/>
      <c r="R1966" s="12"/>
    </row>
    <row r="1967" spans="3:18" x14ac:dyDescent="0.3">
      <c r="C1967" s="12"/>
      <c r="D1967" s="12"/>
      <c r="E1967" s="12"/>
      <c r="F1967" s="12"/>
      <c r="G1967" s="21"/>
      <c r="H1967" s="21"/>
      <c r="I1967" s="21"/>
      <c r="J1967" s="21"/>
      <c r="K1967" s="21"/>
      <c r="L1967" s="21"/>
      <c r="M1967" s="12"/>
      <c r="N1967" s="12"/>
      <c r="O1967" s="12"/>
      <c r="P1967" s="12"/>
      <c r="Q1967" s="12"/>
      <c r="R1967" s="12"/>
    </row>
    <row r="1968" spans="3:18" x14ac:dyDescent="0.3">
      <c r="C1968" s="12"/>
      <c r="D1968" s="12"/>
      <c r="E1968" s="12"/>
      <c r="F1968" s="12"/>
      <c r="G1968" s="21"/>
      <c r="H1968" s="21"/>
      <c r="I1968" s="21"/>
      <c r="J1968" s="21"/>
      <c r="K1968" s="21"/>
      <c r="L1968" s="21"/>
      <c r="M1968" s="12"/>
      <c r="N1968" s="12"/>
      <c r="O1968" s="12"/>
      <c r="P1968" s="12"/>
      <c r="Q1968" s="12"/>
      <c r="R1968" s="12"/>
    </row>
    <row r="1969" spans="3:18" x14ac:dyDescent="0.3">
      <c r="C1969" s="12"/>
      <c r="D1969" s="12"/>
      <c r="E1969" s="12"/>
      <c r="F1969" s="12"/>
      <c r="G1969" s="21"/>
      <c r="H1969" s="21"/>
      <c r="I1969" s="21"/>
      <c r="J1969" s="21"/>
      <c r="K1969" s="21"/>
      <c r="L1969" s="21"/>
      <c r="M1969" s="12"/>
      <c r="N1969" s="12"/>
      <c r="O1969" s="12"/>
      <c r="P1969" s="12"/>
      <c r="Q1969" s="12"/>
      <c r="R1969" s="12"/>
    </row>
    <row r="1970" spans="3:18" x14ac:dyDescent="0.3">
      <c r="C1970" s="12"/>
      <c r="D1970" s="12"/>
      <c r="E1970" s="12"/>
      <c r="F1970" s="12"/>
      <c r="G1970" s="21"/>
      <c r="H1970" s="21"/>
      <c r="I1970" s="21"/>
      <c r="J1970" s="21"/>
      <c r="K1970" s="21"/>
      <c r="L1970" s="21"/>
      <c r="M1970" s="12"/>
      <c r="N1970" s="12"/>
      <c r="O1970" s="12"/>
      <c r="P1970" s="12"/>
      <c r="Q1970" s="12"/>
      <c r="R1970" s="12"/>
    </row>
    <row r="1971" spans="3:18" x14ac:dyDescent="0.3">
      <c r="C1971" s="12"/>
      <c r="D1971" s="12"/>
      <c r="E1971" s="12"/>
      <c r="F1971" s="12"/>
      <c r="G1971" s="21"/>
      <c r="H1971" s="21"/>
      <c r="I1971" s="21"/>
      <c r="J1971" s="21"/>
      <c r="K1971" s="21"/>
      <c r="L1971" s="21"/>
      <c r="M1971" s="12"/>
      <c r="N1971" s="12"/>
      <c r="O1971" s="12"/>
      <c r="P1971" s="12"/>
      <c r="Q1971" s="12"/>
      <c r="R1971" s="12"/>
    </row>
    <row r="1972" spans="3:18" x14ac:dyDescent="0.3">
      <c r="C1972" s="12"/>
      <c r="D1972" s="12"/>
      <c r="E1972" s="12"/>
      <c r="F1972" s="12"/>
      <c r="G1972" s="21"/>
      <c r="H1972" s="21"/>
      <c r="I1972" s="21"/>
      <c r="J1972" s="21"/>
      <c r="K1972" s="21"/>
      <c r="L1972" s="21"/>
      <c r="M1972" s="12"/>
      <c r="N1972" s="12"/>
      <c r="O1972" s="12"/>
      <c r="P1972" s="12"/>
      <c r="Q1972" s="12"/>
      <c r="R1972" s="12"/>
    </row>
    <row r="1973" spans="3:18" x14ac:dyDescent="0.3">
      <c r="C1973" s="12"/>
      <c r="D1973" s="12"/>
      <c r="E1973" s="12"/>
      <c r="F1973" s="12"/>
      <c r="G1973" s="21"/>
      <c r="H1973" s="21"/>
      <c r="I1973" s="21"/>
      <c r="J1973" s="21"/>
      <c r="K1973" s="21"/>
      <c r="L1973" s="21"/>
      <c r="M1973" s="12"/>
      <c r="N1973" s="12"/>
      <c r="O1973" s="12"/>
      <c r="P1973" s="12"/>
      <c r="Q1973" s="12"/>
      <c r="R1973" s="12"/>
    </row>
    <row r="1974" spans="3:18" x14ac:dyDescent="0.3">
      <c r="C1974" s="12"/>
      <c r="D1974" s="12"/>
      <c r="E1974" s="12"/>
      <c r="F1974" s="12"/>
      <c r="G1974" s="21"/>
      <c r="H1974" s="21"/>
      <c r="I1974" s="21"/>
      <c r="J1974" s="21"/>
      <c r="K1974" s="21"/>
      <c r="L1974" s="21"/>
      <c r="M1974" s="12"/>
      <c r="N1974" s="12"/>
      <c r="O1974" s="12"/>
      <c r="P1974" s="12"/>
      <c r="Q1974" s="12"/>
      <c r="R1974" s="12"/>
    </row>
    <row r="1975" spans="3:18" x14ac:dyDescent="0.3">
      <c r="C1975" s="12"/>
      <c r="D1975" s="12"/>
      <c r="E1975" s="12"/>
      <c r="F1975" s="12"/>
      <c r="G1975" s="21"/>
      <c r="H1975" s="21"/>
      <c r="I1975" s="21"/>
      <c r="J1975" s="21"/>
      <c r="K1975" s="21"/>
      <c r="L1975" s="21"/>
      <c r="M1975" s="12"/>
      <c r="N1975" s="12"/>
      <c r="O1975" s="12"/>
      <c r="P1975" s="12"/>
      <c r="Q1975" s="12"/>
      <c r="R1975" s="12"/>
    </row>
    <row r="1976" spans="3:18" x14ac:dyDescent="0.3">
      <c r="C1976" s="12"/>
      <c r="D1976" s="12"/>
      <c r="E1976" s="12"/>
      <c r="F1976" s="12"/>
      <c r="G1976" s="21"/>
      <c r="H1976" s="21"/>
      <c r="I1976" s="21"/>
      <c r="J1976" s="21"/>
      <c r="K1976" s="21"/>
      <c r="L1976" s="21"/>
      <c r="M1976" s="12"/>
      <c r="N1976" s="12"/>
      <c r="O1976" s="12"/>
      <c r="P1976" s="12"/>
      <c r="Q1976" s="12"/>
      <c r="R1976" s="12"/>
    </row>
    <row r="1977" spans="3:18" x14ac:dyDescent="0.3">
      <c r="C1977" s="12"/>
      <c r="D1977" s="12"/>
      <c r="E1977" s="12"/>
      <c r="F1977" s="12"/>
      <c r="G1977" s="21"/>
      <c r="H1977" s="21"/>
      <c r="I1977" s="21"/>
      <c r="J1977" s="21"/>
      <c r="K1977" s="21"/>
      <c r="L1977" s="21"/>
      <c r="M1977" s="12"/>
      <c r="N1977" s="12"/>
      <c r="O1977" s="12"/>
      <c r="P1977" s="12"/>
      <c r="Q1977" s="12"/>
      <c r="R1977" s="12"/>
    </row>
    <row r="1978" spans="3:18" x14ac:dyDescent="0.3">
      <c r="C1978" s="12"/>
      <c r="D1978" s="12"/>
      <c r="E1978" s="12"/>
      <c r="F1978" s="12"/>
      <c r="G1978" s="21"/>
      <c r="H1978" s="21"/>
      <c r="I1978" s="21"/>
      <c r="J1978" s="21"/>
      <c r="K1978" s="21"/>
      <c r="L1978" s="21"/>
      <c r="M1978" s="12"/>
      <c r="N1978" s="12"/>
      <c r="O1978" s="12"/>
      <c r="P1978" s="12"/>
      <c r="Q1978" s="12"/>
      <c r="R1978" s="12"/>
    </row>
    <row r="1979" spans="3:18" x14ac:dyDescent="0.3">
      <c r="C1979" s="12"/>
      <c r="D1979" s="12"/>
      <c r="E1979" s="12"/>
      <c r="F1979" s="12"/>
      <c r="G1979" s="21"/>
      <c r="H1979" s="21"/>
      <c r="I1979" s="21"/>
      <c r="J1979" s="21"/>
      <c r="K1979" s="21"/>
      <c r="L1979" s="21"/>
      <c r="M1979" s="12"/>
      <c r="N1979" s="12"/>
      <c r="O1979" s="12"/>
      <c r="P1979" s="12"/>
      <c r="Q1979" s="12"/>
      <c r="R1979" s="12"/>
    </row>
    <row r="1980" spans="3:18" x14ac:dyDescent="0.3">
      <c r="C1980" s="12"/>
      <c r="D1980" s="12"/>
      <c r="E1980" s="12"/>
      <c r="F1980" s="12"/>
      <c r="G1980" s="21"/>
      <c r="H1980" s="21"/>
      <c r="I1980" s="21"/>
      <c r="J1980" s="21"/>
      <c r="K1980" s="21"/>
      <c r="L1980" s="21"/>
      <c r="M1980" s="12"/>
      <c r="N1980" s="12"/>
      <c r="O1980" s="12"/>
      <c r="P1980" s="12"/>
      <c r="Q1980" s="12"/>
      <c r="R1980" s="12"/>
    </row>
    <row r="1981" spans="3:18" x14ac:dyDescent="0.3">
      <c r="C1981" s="12"/>
      <c r="D1981" s="12"/>
      <c r="E1981" s="12"/>
      <c r="F1981" s="12"/>
      <c r="G1981" s="21"/>
      <c r="H1981" s="21"/>
      <c r="I1981" s="21"/>
      <c r="J1981" s="21"/>
      <c r="K1981" s="21"/>
      <c r="L1981" s="21"/>
      <c r="M1981" s="12"/>
      <c r="N1981" s="12"/>
      <c r="O1981" s="12"/>
      <c r="P1981" s="12"/>
      <c r="Q1981" s="12"/>
      <c r="R1981" s="12"/>
    </row>
    <row r="1982" spans="3:18" x14ac:dyDescent="0.3">
      <c r="C1982" s="12"/>
      <c r="D1982" s="12"/>
      <c r="E1982" s="12"/>
      <c r="F1982" s="12"/>
      <c r="G1982" s="21"/>
      <c r="H1982" s="21"/>
      <c r="I1982" s="21"/>
      <c r="J1982" s="21"/>
      <c r="K1982" s="21"/>
      <c r="L1982" s="21"/>
      <c r="M1982" s="12"/>
      <c r="N1982" s="12"/>
      <c r="O1982" s="12"/>
      <c r="P1982" s="12"/>
      <c r="Q1982" s="12"/>
      <c r="R1982" s="12"/>
    </row>
    <row r="1983" spans="3:18" x14ac:dyDescent="0.3">
      <c r="C1983" s="12"/>
      <c r="D1983" s="12"/>
      <c r="E1983" s="12"/>
      <c r="F1983" s="12"/>
      <c r="G1983" s="21"/>
      <c r="H1983" s="21"/>
      <c r="I1983" s="21"/>
      <c r="J1983" s="21"/>
      <c r="K1983" s="21"/>
      <c r="L1983" s="21"/>
      <c r="M1983" s="12"/>
      <c r="N1983" s="12"/>
      <c r="O1983" s="12"/>
      <c r="P1983" s="12"/>
      <c r="Q1983" s="12"/>
      <c r="R1983" s="12"/>
    </row>
    <row r="1984" spans="3:18" x14ac:dyDescent="0.3">
      <c r="C1984" s="12"/>
      <c r="D1984" s="12"/>
      <c r="E1984" s="12"/>
      <c r="F1984" s="12"/>
      <c r="G1984" s="21"/>
      <c r="H1984" s="21"/>
      <c r="I1984" s="21"/>
      <c r="J1984" s="21"/>
      <c r="K1984" s="21"/>
      <c r="L1984" s="21"/>
      <c r="M1984" s="12"/>
      <c r="N1984" s="12"/>
      <c r="O1984" s="12"/>
      <c r="P1984" s="12"/>
      <c r="Q1984" s="12"/>
      <c r="R1984" s="12"/>
    </row>
    <row r="1985" spans="3:18" x14ac:dyDescent="0.3">
      <c r="C1985" s="12"/>
      <c r="D1985" s="12"/>
      <c r="E1985" s="12"/>
      <c r="F1985" s="12"/>
      <c r="G1985" s="21"/>
      <c r="H1985" s="21"/>
      <c r="I1985" s="21"/>
      <c r="J1985" s="21"/>
      <c r="K1985" s="21"/>
      <c r="L1985" s="21"/>
      <c r="M1985" s="12"/>
      <c r="N1985" s="12"/>
      <c r="O1985" s="12"/>
      <c r="P1985" s="12"/>
      <c r="Q1985" s="12"/>
      <c r="R1985" s="12"/>
    </row>
    <row r="1986" spans="3:18" x14ac:dyDescent="0.3">
      <c r="C1986" s="12"/>
      <c r="D1986" s="12"/>
      <c r="E1986" s="12"/>
      <c r="F1986" s="12"/>
      <c r="G1986" s="21"/>
      <c r="H1986" s="21"/>
      <c r="I1986" s="21"/>
      <c r="J1986" s="21"/>
      <c r="K1986" s="21"/>
      <c r="L1986" s="21"/>
      <c r="M1986" s="12"/>
      <c r="N1986" s="12"/>
      <c r="O1986" s="12"/>
      <c r="P1986" s="12"/>
      <c r="Q1986" s="12"/>
      <c r="R1986" s="12"/>
    </row>
    <row r="1987" spans="3:18" x14ac:dyDescent="0.3">
      <c r="C1987" s="12"/>
      <c r="D1987" s="12"/>
      <c r="E1987" s="12"/>
      <c r="F1987" s="12"/>
      <c r="G1987" s="21"/>
      <c r="H1987" s="21"/>
      <c r="I1987" s="21"/>
      <c r="J1987" s="21"/>
      <c r="K1987" s="21"/>
      <c r="L1987" s="21"/>
      <c r="M1987" s="12"/>
      <c r="N1987" s="12"/>
      <c r="O1987" s="12"/>
      <c r="P1987" s="12"/>
      <c r="Q1987" s="12"/>
      <c r="R1987" s="12"/>
    </row>
    <row r="1988" spans="3:18" x14ac:dyDescent="0.3">
      <c r="C1988" s="12"/>
      <c r="D1988" s="12"/>
      <c r="E1988" s="12"/>
      <c r="F1988" s="12"/>
      <c r="G1988" s="21"/>
      <c r="H1988" s="21"/>
      <c r="I1988" s="21"/>
      <c r="J1988" s="21"/>
      <c r="K1988" s="21"/>
      <c r="L1988" s="21"/>
      <c r="M1988" s="12"/>
      <c r="N1988" s="12"/>
      <c r="O1988" s="12"/>
      <c r="P1988" s="12"/>
      <c r="Q1988" s="12"/>
      <c r="R1988" s="12"/>
    </row>
    <row r="1989" spans="3:18" x14ac:dyDescent="0.3">
      <c r="C1989" s="12"/>
      <c r="D1989" s="12"/>
      <c r="E1989" s="12"/>
      <c r="F1989" s="12"/>
      <c r="G1989" s="21"/>
      <c r="H1989" s="21"/>
      <c r="I1989" s="21"/>
      <c r="J1989" s="21"/>
      <c r="K1989" s="21"/>
      <c r="L1989" s="21"/>
      <c r="M1989" s="12"/>
      <c r="N1989" s="12"/>
      <c r="O1989" s="12"/>
      <c r="P1989" s="12"/>
      <c r="Q1989" s="12"/>
      <c r="R1989" s="12"/>
    </row>
    <row r="1990" spans="3:18" x14ac:dyDescent="0.3">
      <c r="C1990" s="12"/>
      <c r="D1990" s="12"/>
      <c r="E1990" s="12"/>
      <c r="F1990" s="12"/>
      <c r="G1990" s="21"/>
      <c r="H1990" s="21"/>
      <c r="I1990" s="21"/>
      <c r="J1990" s="21"/>
      <c r="K1990" s="21"/>
      <c r="L1990" s="21"/>
      <c r="M1990" s="12"/>
      <c r="N1990" s="12"/>
      <c r="O1990" s="12"/>
      <c r="P1990" s="12"/>
      <c r="Q1990" s="12"/>
      <c r="R1990" s="12"/>
    </row>
    <row r="1991" spans="3:18" x14ac:dyDescent="0.3">
      <c r="C1991" s="12"/>
      <c r="D1991" s="12"/>
      <c r="E1991" s="12"/>
      <c r="F1991" s="12"/>
      <c r="G1991" s="21"/>
      <c r="H1991" s="21"/>
      <c r="I1991" s="21"/>
      <c r="J1991" s="21"/>
      <c r="K1991" s="21"/>
      <c r="L1991" s="21"/>
      <c r="M1991" s="12"/>
      <c r="N1991" s="12"/>
      <c r="O1991" s="12"/>
      <c r="P1991" s="12"/>
      <c r="Q1991" s="12"/>
      <c r="R1991" s="12"/>
    </row>
    <row r="1992" spans="3:18" x14ac:dyDescent="0.3">
      <c r="C1992" s="12"/>
      <c r="D1992" s="12"/>
      <c r="E1992" s="12"/>
      <c r="F1992" s="12"/>
      <c r="G1992" s="21"/>
      <c r="H1992" s="21"/>
      <c r="I1992" s="21"/>
      <c r="J1992" s="21"/>
      <c r="K1992" s="21"/>
      <c r="L1992" s="21"/>
      <c r="M1992" s="12"/>
      <c r="N1992" s="12"/>
      <c r="O1992" s="12"/>
      <c r="P1992" s="12"/>
      <c r="Q1992" s="12"/>
      <c r="R1992" s="12"/>
    </row>
    <row r="1993" spans="3:18" x14ac:dyDescent="0.3">
      <c r="C1993" s="12"/>
      <c r="D1993" s="12"/>
      <c r="E1993" s="12"/>
      <c r="F1993" s="12"/>
      <c r="G1993" s="21"/>
      <c r="H1993" s="21"/>
      <c r="I1993" s="21"/>
      <c r="J1993" s="21"/>
      <c r="K1993" s="21"/>
      <c r="L1993" s="21"/>
      <c r="M1993" s="12"/>
      <c r="N1993" s="12"/>
      <c r="O1993" s="12"/>
      <c r="P1993" s="12"/>
      <c r="Q1993" s="12"/>
      <c r="R1993" s="12"/>
    </row>
    <row r="1994" spans="3:18" x14ac:dyDescent="0.3">
      <c r="C1994" s="12"/>
      <c r="D1994" s="12"/>
      <c r="E1994" s="12"/>
      <c r="F1994" s="12"/>
      <c r="G1994" s="21"/>
      <c r="H1994" s="21"/>
      <c r="I1994" s="21"/>
      <c r="J1994" s="21"/>
      <c r="K1994" s="21"/>
      <c r="L1994" s="21"/>
      <c r="M1994" s="12"/>
      <c r="N1994" s="12"/>
      <c r="O1994" s="12"/>
      <c r="P1994" s="12"/>
      <c r="Q1994" s="12"/>
      <c r="R1994" s="12"/>
    </row>
    <row r="1995" spans="3:18" x14ac:dyDescent="0.3">
      <c r="C1995" s="12"/>
      <c r="D1995" s="12"/>
      <c r="E1995" s="12"/>
      <c r="F1995" s="12"/>
      <c r="G1995" s="21"/>
      <c r="H1995" s="21"/>
      <c r="I1995" s="21"/>
      <c r="J1995" s="21"/>
      <c r="K1995" s="21"/>
      <c r="L1995" s="21"/>
      <c r="M1995" s="12"/>
      <c r="N1995" s="12"/>
      <c r="O1995" s="12"/>
      <c r="P1995" s="12"/>
      <c r="Q1995" s="12"/>
      <c r="R1995" s="12"/>
    </row>
    <row r="1996" spans="3:18" x14ac:dyDescent="0.3">
      <c r="C1996" s="12"/>
      <c r="D1996" s="12"/>
      <c r="E1996" s="12"/>
      <c r="F1996" s="12"/>
      <c r="G1996" s="21"/>
      <c r="H1996" s="21"/>
      <c r="I1996" s="21"/>
      <c r="J1996" s="21"/>
      <c r="K1996" s="21"/>
      <c r="L1996" s="21"/>
      <c r="M1996" s="12"/>
      <c r="N1996" s="12"/>
      <c r="O1996" s="12"/>
      <c r="P1996" s="12"/>
      <c r="Q1996" s="12"/>
      <c r="R1996" s="12"/>
    </row>
    <row r="1997" spans="3:18" x14ac:dyDescent="0.3">
      <c r="C1997" s="12"/>
      <c r="D1997" s="12"/>
      <c r="E1997" s="12"/>
      <c r="F1997" s="12"/>
      <c r="G1997" s="21"/>
      <c r="H1997" s="21"/>
      <c r="I1997" s="21"/>
      <c r="J1997" s="21"/>
      <c r="K1997" s="21"/>
      <c r="L1997" s="21"/>
      <c r="M1997" s="12"/>
      <c r="N1997" s="12"/>
      <c r="O1997" s="12"/>
      <c r="P1997" s="12"/>
      <c r="Q1997" s="12"/>
      <c r="R1997" s="12"/>
    </row>
    <row r="1998" spans="3:18" x14ac:dyDescent="0.3">
      <c r="C1998" s="12"/>
      <c r="D1998" s="12"/>
      <c r="E1998" s="12"/>
      <c r="F1998" s="12"/>
      <c r="G1998" s="21"/>
      <c r="H1998" s="21"/>
      <c r="I1998" s="21"/>
      <c r="J1998" s="21"/>
      <c r="K1998" s="21"/>
      <c r="L1998" s="21"/>
      <c r="M1998" s="12"/>
      <c r="N1998" s="12"/>
      <c r="O1998" s="12"/>
      <c r="P1998" s="12"/>
      <c r="Q1998" s="12"/>
      <c r="R1998" s="12"/>
    </row>
    <row r="1999" spans="3:18" x14ac:dyDescent="0.3">
      <c r="C1999" s="12"/>
      <c r="D1999" s="12"/>
      <c r="E1999" s="12"/>
      <c r="F1999" s="12"/>
      <c r="G1999" s="21"/>
      <c r="H1999" s="21"/>
      <c r="I1999" s="21"/>
      <c r="J1999" s="21"/>
      <c r="K1999" s="21"/>
      <c r="L1999" s="21"/>
      <c r="M1999" s="12"/>
      <c r="N1999" s="12"/>
      <c r="O1999" s="12"/>
      <c r="P1999" s="12"/>
      <c r="Q1999" s="12"/>
      <c r="R1999" s="12"/>
    </row>
    <row r="2000" spans="3:18" x14ac:dyDescent="0.3">
      <c r="C2000" s="12"/>
      <c r="D2000" s="12"/>
      <c r="E2000" s="12"/>
      <c r="F2000" s="12"/>
      <c r="G2000" s="21"/>
      <c r="H2000" s="21"/>
      <c r="I2000" s="21"/>
      <c r="J2000" s="21"/>
      <c r="K2000" s="21"/>
      <c r="L2000" s="21"/>
      <c r="M2000" s="12"/>
      <c r="N2000" s="12"/>
      <c r="O2000" s="12"/>
      <c r="P2000" s="12"/>
      <c r="Q2000" s="12"/>
      <c r="R2000" s="12"/>
    </row>
    <row r="2001" spans="3:18" x14ac:dyDescent="0.3">
      <c r="C2001" s="12"/>
      <c r="D2001" s="12"/>
      <c r="E2001" s="12"/>
      <c r="F2001" s="12"/>
      <c r="G2001" s="21"/>
      <c r="H2001" s="21"/>
      <c r="I2001" s="21"/>
      <c r="J2001" s="21"/>
      <c r="K2001" s="21"/>
      <c r="L2001" s="21"/>
      <c r="M2001" s="12"/>
      <c r="N2001" s="12"/>
      <c r="O2001" s="12"/>
      <c r="P2001" s="12"/>
      <c r="Q2001" s="12"/>
      <c r="R2001" s="12"/>
    </row>
    <row r="2002" spans="3:18" x14ac:dyDescent="0.3">
      <c r="C2002" s="12"/>
      <c r="D2002" s="12"/>
      <c r="E2002" s="12"/>
      <c r="F2002" s="12"/>
      <c r="G2002" s="21"/>
      <c r="H2002" s="21"/>
      <c r="I2002" s="21"/>
      <c r="J2002" s="21"/>
      <c r="K2002" s="21"/>
      <c r="L2002" s="21"/>
      <c r="M2002" s="12"/>
      <c r="N2002" s="12"/>
      <c r="O2002" s="12"/>
      <c r="P2002" s="12"/>
      <c r="Q2002" s="12"/>
      <c r="R2002" s="12"/>
    </row>
    <row r="2003" spans="3:18" x14ac:dyDescent="0.3">
      <c r="C2003" s="12"/>
      <c r="D2003" s="12"/>
      <c r="E2003" s="12"/>
      <c r="F2003" s="12"/>
      <c r="G2003" s="21"/>
      <c r="H2003" s="21"/>
      <c r="I2003" s="21"/>
      <c r="J2003" s="21"/>
      <c r="K2003" s="21"/>
      <c r="L2003" s="21"/>
      <c r="M2003" s="12"/>
      <c r="N2003" s="12"/>
      <c r="O2003" s="12"/>
      <c r="P2003" s="12"/>
      <c r="Q2003" s="12"/>
      <c r="R2003" s="12"/>
    </row>
    <row r="2004" spans="3:18" x14ac:dyDescent="0.3">
      <c r="C2004" s="12"/>
      <c r="D2004" s="12"/>
      <c r="E2004" s="12"/>
      <c r="F2004" s="12"/>
      <c r="G2004" s="21"/>
      <c r="H2004" s="21"/>
      <c r="I2004" s="21"/>
      <c r="J2004" s="21"/>
      <c r="K2004" s="21"/>
      <c r="L2004" s="21"/>
      <c r="M2004" s="12"/>
      <c r="N2004" s="12"/>
      <c r="O2004" s="12"/>
      <c r="P2004" s="12"/>
      <c r="Q2004" s="12"/>
      <c r="R2004" s="12"/>
    </row>
    <row r="2005" spans="3:18" x14ac:dyDescent="0.3">
      <c r="C2005" s="12"/>
      <c r="D2005" s="12"/>
      <c r="E2005" s="12"/>
      <c r="F2005" s="12"/>
      <c r="G2005" s="21"/>
      <c r="H2005" s="21"/>
      <c r="I2005" s="21"/>
      <c r="J2005" s="21"/>
      <c r="K2005" s="21"/>
      <c r="L2005" s="21"/>
      <c r="M2005" s="12"/>
      <c r="N2005" s="12"/>
      <c r="O2005" s="12"/>
      <c r="P2005" s="12"/>
      <c r="Q2005" s="12"/>
      <c r="R2005" s="12"/>
    </row>
    <row r="2006" spans="3:18" x14ac:dyDescent="0.3">
      <c r="C2006" s="12"/>
      <c r="D2006" s="12"/>
      <c r="E2006" s="12"/>
      <c r="F2006" s="12"/>
      <c r="G2006" s="21"/>
      <c r="H2006" s="21"/>
      <c r="I2006" s="21"/>
      <c r="J2006" s="21"/>
      <c r="K2006" s="21"/>
      <c r="L2006" s="21"/>
      <c r="M2006" s="12"/>
      <c r="N2006" s="12"/>
      <c r="O2006" s="12"/>
      <c r="P2006" s="12"/>
      <c r="Q2006" s="12"/>
      <c r="R2006" s="12"/>
    </row>
    <row r="2007" spans="3:18" x14ac:dyDescent="0.3">
      <c r="C2007" s="12"/>
      <c r="D2007" s="12"/>
      <c r="E2007" s="12"/>
      <c r="F2007" s="12"/>
      <c r="G2007" s="21"/>
      <c r="H2007" s="21"/>
      <c r="I2007" s="21"/>
      <c r="J2007" s="21"/>
      <c r="K2007" s="21"/>
      <c r="L2007" s="21"/>
      <c r="M2007" s="12"/>
      <c r="N2007" s="12"/>
      <c r="O2007" s="12"/>
      <c r="P2007" s="12"/>
      <c r="Q2007" s="12"/>
      <c r="R2007" s="12"/>
    </row>
    <row r="2008" spans="3:18" x14ac:dyDescent="0.3">
      <c r="C2008" s="12"/>
      <c r="D2008" s="12"/>
      <c r="E2008" s="12"/>
      <c r="F2008" s="12"/>
      <c r="G2008" s="21"/>
      <c r="H2008" s="21"/>
      <c r="I2008" s="21"/>
      <c r="J2008" s="21"/>
      <c r="K2008" s="21"/>
      <c r="L2008" s="21"/>
      <c r="M2008" s="12"/>
      <c r="N2008" s="12"/>
      <c r="O2008" s="12"/>
      <c r="P2008" s="12"/>
      <c r="Q2008" s="12"/>
      <c r="R2008" s="12"/>
    </row>
    <row r="2009" spans="3:18" x14ac:dyDescent="0.3">
      <c r="C2009" s="12"/>
      <c r="D2009" s="12"/>
      <c r="E2009" s="12"/>
      <c r="F2009" s="12"/>
      <c r="G2009" s="21"/>
      <c r="H2009" s="21"/>
      <c r="I2009" s="21"/>
      <c r="J2009" s="21"/>
      <c r="K2009" s="21"/>
      <c r="L2009" s="21"/>
      <c r="M2009" s="12"/>
      <c r="N2009" s="12"/>
      <c r="O2009" s="12"/>
      <c r="P2009" s="12"/>
      <c r="Q2009" s="12"/>
      <c r="R2009" s="12"/>
    </row>
    <row r="2010" spans="3:18" x14ac:dyDescent="0.3">
      <c r="C2010" s="12"/>
      <c r="D2010" s="12"/>
      <c r="E2010" s="12"/>
      <c r="F2010" s="12"/>
      <c r="G2010" s="21"/>
      <c r="H2010" s="21"/>
      <c r="I2010" s="21"/>
      <c r="J2010" s="21"/>
      <c r="K2010" s="21"/>
      <c r="L2010" s="21"/>
      <c r="M2010" s="12"/>
      <c r="N2010" s="12"/>
      <c r="O2010" s="12"/>
      <c r="P2010" s="12"/>
      <c r="Q2010" s="12"/>
      <c r="R2010" s="12"/>
    </row>
    <row r="2011" spans="3:18" x14ac:dyDescent="0.3">
      <c r="C2011" s="12"/>
      <c r="D2011" s="12"/>
      <c r="E2011" s="12"/>
      <c r="F2011" s="12"/>
      <c r="G2011" s="21"/>
      <c r="H2011" s="21"/>
      <c r="I2011" s="21"/>
      <c r="J2011" s="21"/>
      <c r="K2011" s="21"/>
      <c r="L2011" s="21"/>
      <c r="M2011" s="12"/>
      <c r="N2011" s="12"/>
      <c r="O2011" s="12"/>
      <c r="P2011" s="12"/>
      <c r="Q2011" s="12"/>
      <c r="R2011" s="12"/>
    </row>
    <row r="2012" spans="3:18" x14ac:dyDescent="0.3">
      <c r="C2012" s="12"/>
      <c r="D2012" s="12"/>
      <c r="E2012" s="12"/>
      <c r="F2012" s="12"/>
      <c r="G2012" s="21"/>
      <c r="H2012" s="21"/>
      <c r="I2012" s="21"/>
      <c r="J2012" s="21"/>
      <c r="K2012" s="21"/>
      <c r="L2012" s="21"/>
      <c r="M2012" s="12"/>
      <c r="N2012" s="12"/>
      <c r="O2012" s="12"/>
      <c r="P2012" s="12"/>
      <c r="Q2012" s="12"/>
      <c r="R2012" s="12"/>
    </row>
    <row r="2013" spans="3:18" x14ac:dyDescent="0.3">
      <c r="C2013" s="12"/>
      <c r="D2013" s="12"/>
      <c r="E2013" s="12"/>
      <c r="F2013" s="12"/>
      <c r="G2013" s="21"/>
      <c r="H2013" s="21"/>
      <c r="I2013" s="21"/>
      <c r="J2013" s="21"/>
      <c r="K2013" s="21"/>
      <c r="L2013" s="21"/>
      <c r="M2013" s="12"/>
      <c r="N2013" s="12"/>
      <c r="O2013" s="12"/>
      <c r="P2013" s="12"/>
      <c r="Q2013" s="12"/>
      <c r="R2013" s="12"/>
    </row>
    <row r="2014" spans="3:18" x14ac:dyDescent="0.3">
      <c r="C2014" s="12"/>
      <c r="D2014" s="12"/>
      <c r="E2014" s="12"/>
      <c r="F2014" s="12"/>
      <c r="G2014" s="21"/>
      <c r="H2014" s="21"/>
      <c r="I2014" s="21"/>
      <c r="J2014" s="21"/>
      <c r="K2014" s="21"/>
      <c r="L2014" s="21"/>
      <c r="M2014" s="12"/>
      <c r="N2014" s="12"/>
      <c r="O2014" s="12"/>
      <c r="P2014" s="12"/>
      <c r="Q2014" s="12"/>
      <c r="R2014" s="12"/>
    </row>
    <row r="2015" spans="3:18" x14ac:dyDescent="0.3">
      <c r="C2015" s="12"/>
      <c r="D2015" s="12"/>
      <c r="E2015" s="12"/>
      <c r="F2015" s="12"/>
      <c r="G2015" s="21"/>
      <c r="H2015" s="21"/>
      <c r="I2015" s="21"/>
      <c r="J2015" s="21"/>
      <c r="K2015" s="21"/>
      <c r="L2015" s="21"/>
      <c r="M2015" s="12"/>
      <c r="N2015" s="12"/>
      <c r="O2015" s="12"/>
      <c r="P2015" s="12"/>
      <c r="Q2015" s="12"/>
      <c r="R2015" s="12"/>
    </row>
    <row r="2016" spans="3:18" x14ac:dyDescent="0.3">
      <c r="C2016" s="12"/>
      <c r="D2016" s="12"/>
      <c r="E2016" s="12"/>
      <c r="F2016" s="12"/>
      <c r="G2016" s="21"/>
      <c r="H2016" s="21"/>
      <c r="I2016" s="21"/>
      <c r="J2016" s="21"/>
      <c r="K2016" s="21"/>
      <c r="L2016" s="21"/>
      <c r="M2016" s="12"/>
      <c r="N2016" s="12"/>
      <c r="O2016" s="12"/>
      <c r="P2016" s="12"/>
      <c r="Q2016" s="12"/>
      <c r="R2016" s="12"/>
    </row>
    <row r="2017" spans="3:18" x14ac:dyDescent="0.3">
      <c r="C2017" s="12"/>
      <c r="D2017" s="12"/>
      <c r="E2017" s="12"/>
      <c r="F2017" s="12"/>
      <c r="G2017" s="21"/>
      <c r="H2017" s="21"/>
      <c r="I2017" s="21"/>
      <c r="J2017" s="21"/>
      <c r="K2017" s="21"/>
      <c r="L2017" s="21"/>
      <c r="M2017" s="12"/>
      <c r="N2017" s="12"/>
      <c r="O2017" s="12"/>
      <c r="P2017" s="12"/>
      <c r="Q2017" s="12"/>
      <c r="R2017" s="12"/>
    </row>
    <row r="2018" spans="3:18" x14ac:dyDescent="0.3">
      <c r="C2018" s="12"/>
      <c r="D2018" s="12"/>
      <c r="E2018" s="12"/>
      <c r="F2018" s="12"/>
      <c r="G2018" s="21"/>
      <c r="H2018" s="21"/>
      <c r="I2018" s="21"/>
      <c r="J2018" s="21"/>
      <c r="K2018" s="21"/>
      <c r="L2018" s="21"/>
      <c r="M2018" s="12"/>
      <c r="N2018" s="12"/>
      <c r="O2018" s="12"/>
      <c r="P2018" s="12"/>
      <c r="Q2018" s="12"/>
      <c r="R2018" s="12"/>
    </row>
    <row r="2019" spans="3:18" x14ac:dyDescent="0.3">
      <c r="C2019" s="12"/>
      <c r="D2019" s="12"/>
      <c r="E2019" s="12"/>
      <c r="F2019" s="12"/>
      <c r="G2019" s="21"/>
      <c r="H2019" s="21"/>
      <c r="I2019" s="21"/>
      <c r="J2019" s="21"/>
      <c r="K2019" s="21"/>
      <c r="L2019" s="21"/>
      <c r="M2019" s="12"/>
      <c r="N2019" s="12"/>
      <c r="O2019" s="12"/>
      <c r="P2019" s="12"/>
      <c r="Q2019" s="12"/>
      <c r="R2019" s="12"/>
    </row>
    <row r="2020" spans="3:18" x14ac:dyDescent="0.3">
      <c r="C2020" s="12"/>
      <c r="D2020" s="12"/>
      <c r="E2020" s="12"/>
      <c r="F2020" s="12"/>
      <c r="G2020" s="21"/>
      <c r="H2020" s="21"/>
      <c r="I2020" s="21"/>
      <c r="J2020" s="21"/>
      <c r="K2020" s="21"/>
      <c r="L2020" s="21"/>
      <c r="M2020" s="12"/>
      <c r="N2020" s="12"/>
      <c r="O2020" s="12"/>
      <c r="P2020" s="12"/>
      <c r="Q2020" s="12"/>
      <c r="R2020" s="12"/>
    </row>
    <row r="2021" spans="3:18" x14ac:dyDescent="0.3">
      <c r="C2021" s="12"/>
      <c r="D2021" s="12"/>
      <c r="E2021" s="12"/>
      <c r="F2021" s="12"/>
      <c r="G2021" s="21"/>
      <c r="H2021" s="21"/>
      <c r="I2021" s="21"/>
      <c r="J2021" s="21"/>
      <c r="K2021" s="21"/>
      <c r="L2021" s="21"/>
      <c r="M2021" s="12"/>
      <c r="N2021" s="12"/>
      <c r="O2021" s="12"/>
      <c r="P2021" s="12"/>
      <c r="Q2021" s="12"/>
      <c r="R2021" s="12"/>
    </row>
    <row r="2022" spans="3:18" x14ac:dyDescent="0.3">
      <c r="C2022" s="12"/>
      <c r="D2022" s="12"/>
      <c r="E2022" s="12"/>
      <c r="F2022" s="12"/>
      <c r="G2022" s="21"/>
      <c r="H2022" s="21"/>
      <c r="I2022" s="21"/>
      <c r="J2022" s="21"/>
      <c r="K2022" s="21"/>
      <c r="L2022" s="21"/>
      <c r="M2022" s="12"/>
      <c r="N2022" s="12"/>
      <c r="O2022" s="12"/>
      <c r="P2022" s="12"/>
      <c r="Q2022" s="12"/>
      <c r="R2022" s="12"/>
    </row>
    <row r="2023" spans="3:18" x14ac:dyDescent="0.3">
      <c r="C2023" s="12"/>
      <c r="D2023" s="12"/>
      <c r="E2023" s="12"/>
      <c r="F2023" s="12"/>
      <c r="G2023" s="21"/>
      <c r="H2023" s="21"/>
      <c r="I2023" s="21"/>
      <c r="J2023" s="21"/>
      <c r="K2023" s="21"/>
      <c r="L2023" s="21"/>
      <c r="M2023" s="12"/>
      <c r="N2023" s="12"/>
      <c r="O2023" s="12"/>
      <c r="P2023" s="12"/>
      <c r="Q2023" s="12"/>
      <c r="R2023" s="12"/>
    </row>
    <row r="2024" spans="3:18" x14ac:dyDescent="0.3">
      <c r="C2024" s="12"/>
      <c r="D2024" s="12"/>
      <c r="E2024" s="12"/>
      <c r="F2024" s="12"/>
      <c r="G2024" s="21"/>
      <c r="H2024" s="21"/>
      <c r="I2024" s="21"/>
      <c r="J2024" s="21"/>
      <c r="K2024" s="21"/>
      <c r="L2024" s="21"/>
      <c r="M2024" s="12"/>
      <c r="N2024" s="12"/>
      <c r="O2024" s="12"/>
      <c r="P2024" s="12"/>
      <c r="Q2024" s="12"/>
      <c r="R2024" s="12"/>
    </row>
    <row r="2025" spans="3:18" x14ac:dyDescent="0.3">
      <c r="C2025" s="12"/>
      <c r="D2025" s="12"/>
      <c r="E2025" s="12"/>
      <c r="F2025" s="12"/>
      <c r="G2025" s="21"/>
      <c r="H2025" s="21"/>
      <c r="I2025" s="21"/>
      <c r="J2025" s="21"/>
      <c r="K2025" s="21"/>
      <c r="L2025" s="21"/>
      <c r="M2025" s="12"/>
      <c r="N2025" s="12"/>
      <c r="O2025" s="12"/>
      <c r="P2025" s="12"/>
      <c r="Q2025" s="12"/>
      <c r="R2025" s="12"/>
    </row>
    <row r="2026" spans="3:18" x14ac:dyDescent="0.3">
      <c r="C2026" s="12"/>
      <c r="D2026" s="12"/>
      <c r="E2026" s="12"/>
      <c r="F2026" s="12"/>
      <c r="G2026" s="21"/>
      <c r="H2026" s="21"/>
      <c r="I2026" s="21"/>
      <c r="J2026" s="21"/>
      <c r="K2026" s="21"/>
      <c r="L2026" s="21"/>
      <c r="M2026" s="12"/>
      <c r="N2026" s="12"/>
      <c r="O2026" s="12"/>
      <c r="P2026" s="12"/>
      <c r="Q2026" s="12"/>
      <c r="R2026" s="12"/>
    </row>
    <row r="2027" spans="3:18" x14ac:dyDescent="0.3">
      <c r="C2027" s="12"/>
      <c r="D2027" s="12"/>
      <c r="E2027" s="12"/>
      <c r="F2027" s="12"/>
      <c r="G2027" s="21"/>
      <c r="H2027" s="21"/>
      <c r="I2027" s="21"/>
      <c r="J2027" s="21"/>
      <c r="K2027" s="21"/>
      <c r="L2027" s="21"/>
      <c r="M2027" s="12"/>
      <c r="N2027" s="12"/>
      <c r="O2027" s="12"/>
      <c r="P2027" s="12"/>
      <c r="Q2027" s="12"/>
      <c r="R2027" s="12"/>
    </row>
    <row r="2028" spans="3:18" x14ac:dyDescent="0.3">
      <c r="C2028" s="12"/>
      <c r="D2028" s="12"/>
      <c r="E2028" s="12"/>
      <c r="F2028" s="12"/>
      <c r="G2028" s="21"/>
      <c r="H2028" s="21"/>
      <c r="I2028" s="21"/>
      <c r="J2028" s="21"/>
      <c r="K2028" s="21"/>
      <c r="L2028" s="21"/>
      <c r="M2028" s="12"/>
      <c r="N2028" s="12"/>
      <c r="O2028" s="12"/>
      <c r="P2028" s="12"/>
      <c r="Q2028" s="12"/>
      <c r="R2028" s="12"/>
    </row>
    <row r="2029" spans="3:18" x14ac:dyDescent="0.3">
      <c r="C2029" s="12"/>
      <c r="D2029" s="12"/>
      <c r="E2029" s="12"/>
      <c r="F2029" s="12"/>
      <c r="G2029" s="21"/>
      <c r="H2029" s="21"/>
      <c r="I2029" s="21"/>
      <c r="J2029" s="21"/>
      <c r="K2029" s="21"/>
      <c r="L2029" s="21"/>
      <c r="M2029" s="12"/>
      <c r="N2029" s="12"/>
      <c r="O2029" s="12"/>
      <c r="P2029" s="12"/>
      <c r="Q2029" s="12"/>
      <c r="R2029" s="12"/>
    </row>
    <row r="2030" spans="3:18" x14ac:dyDescent="0.3">
      <c r="C2030" s="12"/>
      <c r="D2030" s="12"/>
      <c r="E2030" s="12"/>
      <c r="F2030" s="12"/>
      <c r="G2030" s="21"/>
      <c r="H2030" s="21"/>
      <c r="I2030" s="21"/>
      <c r="J2030" s="21"/>
      <c r="K2030" s="21"/>
      <c r="L2030" s="21"/>
      <c r="M2030" s="12"/>
      <c r="N2030" s="12"/>
      <c r="O2030" s="12"/>
      <c r="P2030" s="12"/>
      <c r="Q2030" s="12"/>
      <c r="R2030" s="12"/>
    </row>
    <row r="2031" spans="3:18" x14ac:dyDescent="0.3">
      <c r="C2031" s="12"/>
      <c r="D2031" s="12"/>
      <c r="E2031" s="12"/>
      <c r="F2031" s="12"/>
      <c r="G2031" s="21"/>
      <c r="H2031" s="21"/>
      <c r="I2031" s="21"/>
      <c r="J2031" s="21"/>
      <c r="K2031" s="21"/>
      <c r="L2031" s="21"/>
      <c r="M2031" s="12"/>
      <c r="N2031" s="12"/>
      <c r="O2031" s="12"/>
      <c r="P2031" s="12"/>
      <c r="Q2031" s="12"/>
      <c r="R2031" s="12"/>
    </row>
    <row r="2032" spans="3:18" x14ac:dyDescent="0.3">
      <c r="C2032" s="12"/>
      <c r="D2032" s="12"/>
      <c r="E2032" s="12"/>
      <c r="F2032" s="12"/>
      <c r="G2032" s="21"/>
      <c r="H2032" s="21"/>
      <c r="I2032" s="21"/>
      <c r="J2032" s="21"/>
      <c r="K2032" s="21"/>
      <c r="L2032" s="21"/>
      <c r="M2032" s="12"/>
      <c r="N2032" s="12"/>
      <c r="O2032" s="12"/>
      <c r="P2032" s="12"/>
      <c r="Q2032" s="12"/>
      <c r="R2032" s="12"/>
    </row>
    <row r="2033" spans="3:18" x14ac:dyDescent="0.3">
      <c r="C2033" s="12"/>
      <c r="D2033" s="12"/>
      <c r="E2033" s="12"/>
      <c r="F2033" s="12"/>
      <c r="G2033" s="21"/>
      <c r="H2033" s="21"/>
      <c r="I2033" s="21"/>
      <c r="J2033" s="21"/>
      <c r="K2033" s="21"/>
      <c r="L2033" s="21"/>
      <c r="M2033" s="12"/>
      <c r="N2033" s="12"/>
      <c r="O2033" s="12"/>
      <c r="P2033" s="12"/>
      <c r="Q2033" s="12"/>
      <c r="R2033" s="12"/>
    </row>
    <row r="2034" spans="3:18" x14ac:dyDescent="0.3">
      <c r="C2034" s="12"/>
      <c r="D2034" s="12"/>
      <c r="E2034" s="12"/>
      <c r="F2034" s="12"/>
      <c r="G2034" s="21"/>
      <c r="H2034" s="21"/>
      <c r="I2034" s="21"/>
      <c r="J2034" s="21"/>
      <c r="K2034" s="21"/>
      <c r="L2034" s="21"/>
      <c r="M2034" s="12"/>
      <c r="N2034" s="12"/>
      <c r="O2034" s="12"/>
      <c r="P2034" s="12"/>
      <c r="Q2034" s="12"/>
      <c r="R2034" s="12"/>
    </row>
    <row r="2035" spans="3:18" x14ac:dyDescent="0.3">
      <c r="C2035" s="12"/>
      <c r="D2035" s="12"/>
      <c r="E2035" s="12"/>
      <c r="F2035" s="12"/>
      <c r="G2035" s="21"/>
      <c r="H2035" s="21"/>
      <c r="I2035" s="21"/>
      <c r="J2035" s="21"/>
      <c r="K2035" s="21"/>
      <c r="L2035" s="21"/>
      <c r="M2035" s="12"/>
      <c r="N2035" s="12"/>
      <c r="O2035" s="12"/>
      <c r="P2035" s="12"/>
      <c r="Q2035" s="12"/>
      <c r="R2035" s="12"/>
    </row>
    <row r="2036" spans="3:18" x14ac:dyDescent="0.3">
      <c r="C2036" s="12"/>
      <c r="D2036" s="12"/>
      <c r="E2036" s="12"/>
      <c r="F2036" s="12"/>
      <c r="G2036" s="21"/>
      <c r="H2036" s="21"/>
      <c r="I2036" s="21"/>
      <c r="J2036" s="21"/>
      <c r="K2036" s="21"/>
      <c r="L2036" s="21"/>
      <c r="M2036" s="12"/>
      <c r="N2036" s="12"/>
      <c r="O2036" s="12"/>
      <c r="P2036" s="12"/>
      <c r="Q2036" s="12"/>
      <c r="R2036" s="12"/>
    </row>
    <row r="2037" spans="3:18" x14ac:dyDescent="0.3">
      <c r="C2037" s="12"/>
      <c r="D2037" s="12"/>
      <c r="E2037" s="12"/>
      <c r="F2037" s="12"/>
      <c r="G2037" s="21"/>
      <c r="H2037" s="21"/>
      <c r="I2037" s="21"/>
      <c r="J2037" s="21"/>
      <c r="K2037" s="21"/>
      <c r="L2037" s="21"/>
      <c r="M2037" s="12"/>
      <c r="N2037" s="12"/>
      <c r="O2037" s="12"/>
      <c r="P2037" s="12"/>
      <c r="Q2037" s="12"/>
      <c r="R2037" s="12"/>
    </row>
    <row r="2038" spans="3:18" x14ac:dyDescent="0.3">
      <c r="C2038" s="12"/>
      <c r="D2038" s="12"/>
      <c r="E2038" s="12"/>
      <c r="F2038" s="12"/>
      <c r="G2038" s="21"/>
      <c r="H2038" s="21"/>
      <c r="I2038" s="21"/>
      <c r="J2038" s="21"/>
      <c r="K2038" s="21"/>
      <c r="L2038" s="21"/>
      <c r="M2038" s="12"/>
      <c r="N2038" s="12"/>
      <c r="O2038" s="12"/>
      <c r="P2038" s="12"/>
      <c r="Q2038" s="12"/>
      <c r="R2038" s="12"/>
    </row>
    <row r="2039" spans="3:18" x14ac:dyDescent="0.3">
      <c r="C2039" s="12"/>
      <c r="D2039" s="12"/>
      <c r="E2039" s="12"/>
      <c r="F2039" s="12"/>
      <c r="G2039" s="21"/>
      <c r="H2039" s="21"/>
      <c r="I2039" s="21"/>
      <c r="J2039" s="21"/>
      <c r="K2039" s="21"/>
      <c r="L2039" s="21"/>
      <c r="M2039" s="12"/>
      <c r="N2039" s="12"/>
      <c r="O2039" s="12"/>
      <c r="P2039" s="12"/>
      <c r="Q2039" s="12"/>
      <c r="R2039" s="12"/>
    </row>
    <row r="2040" spans="3:18" x14ac:dyDescent="0.3">
      <c r="C2040" s="12"/>
      <c r="D2040" s="12"/>
      <c r="E2040" s="12"/>
      <c r="F2040" s="12"/>
      <c r="G2040" s="21"/>
      <c r="H2040" s="21"/>
      <c r="I2040" s="21"/>
      <c r="J2040" s="21"/>
      <c r="K2040" s="21"/>
      <c r="L2040" s="21"/>
      <c r="M2040" s="12"/>
      <c r="N2040" s="12"/>
      <c r="O2040" s="12"/>
      <c r="P2040" s="12"/>
      <c r="Q2040" s="12"/>
      <c r="R2040" s="12"/>
    </row>
    <row r="2041" spans="3:18" x14ac:dyDescent="0.3">
      <c r="C2041" s="12"/>
      <c r="D2041" s="12"/>
      <c r="E2041" s="12"/>
      <c r="F2041" s="12"/>
      <c r="G2041" s="21"/>
      <c r="H2041" s="21"/>
      <c r="I2041" s="21"/>
      <c r="J2041" s="21"/>
      <c r="K2041" s="21"/>
      <c r="L2041" s="21"/>
      <c r="M2041" s="12"/>
      <c r="N2041" s="12"/>
      <c r="O2041" s="12"/>
      <c r="P2041" s="12"/>
      <c r="Q2041" s="12"/>
      <c r="R2041" s="12"/>
    </row>
    <row r="2042" spans="3:18" x14ac:dyDescent="0.3">
      <c r="C2042" s="12"/>
      <c r="D2042" s="12"/>
      <c r="E2042" s="12"/>
      <c r="F2042" s="12"/>
      <c r="G2042" s="21"/>
      <c r="H2042" s="21"/>
      <c r="I2042" s="21"/>
      <c r="J2042" s="21"/>
      <c r="K2042" s="21"/>
      <c r="L2042" s="21"/>
      <c r="M2042" s="12"/>
      <c r="N2042" s="12"/>
      <c r="O2042" s="12"/>
      <c r="P2042" s="12"/>
      <c r="Q2042" s="12"/>
      <c r="R2042" s="12"/>
    </row>
    <row r="2043" spans="3:18" x14ac:dyDescent="0.3">
      <c r="C2043" s="12"/>
      <c r="D2043" s="12"/>
      <c r="E2043" s="12"/>
      <c r="F2043" s="12"/>
      <c r="G2043" s="21"/>
      <c r="H2043" s="21"/>
      <c r="I2043" s="21"/>
      <c r="J2043" s="21"/>
      <c r="K2043" s="21"/>
      <c r="L2043" s="21"/>
      <c r="M2043" s="12"/>
      <c r="N2043" s="12"/>
      <c r="O2043" s="12"/>
      <c r="P2043" s="12"/>
      <c r="Q2043" s="12"/>
      <c r="R2043" s="12"/>
    </row>
    <row r="2044" spans="3:18" x14ac:dyDescent="0.3">
      <c r="C2044" s="12"/>
      <c r="D2044" s="12"/>
      <c r="E2044" s="12"/>
      <c r="F2044" s="12"/>
      <c r="G2044" s="21"/>
      <c r="H2044" s="21"/>
      <c r="I2044" s="21"/>
      <c r="J2044" s="21"/>
      <c r="K2044" s="21"/>
      <c r="L2044" s="21"/>
      <c r="M2044" s="12"/>
      <c r="N2044" s="12"/>
      <c r="O2044" s="12"/>
      <c r="P2044" s="12"/>
      <c r="Q2044" s="12"/>
      <c r="R2044" s="12"/>
    </row>
    <row r="2045" spans="3:18" x14ac:dyDescent="0.3">
      <c r="C2045" s="12"/>
      <c r="D2045" s="12"/>
      <c r="E2045" s="12"/>
      <c r="F2045" s="12"/>
      <c r="G2045" s="21"/>
      <c r="H2045" s="21"/>
      <c r="I2045" s="21"/>
      <c r="J2045" s="21"/>
      <c r="K2045" s="21"/>
      <c r="L2045" s="21"/>
      <c r="M2045" s="12"/>
      <c r="N2045" s="12"/>
      <c r="O2045" s="12"/>
      <c r="P2045" s="12"/>
      <c r="Q2045" s="12"/>
      <c r="R2045" s="12"/>
    </row>
    <row r="2046" spans="3:18" x14ac:dyDescent="0.3">
      <c r="C2046" s="12"/>
      <c r="D2046" s="12"/>
      <c r="E2046" s="12"/>
      <c r="F2046" s="12"/>
      <c r="G2046" s="21"/>
      <c r="H2046" s="21"/>
      <c r="I2046" s="21"/>
      <c r="J2046" s="21"/>
      <c r="K2046" s="21"/>
      <c r="L2046" s="21"/>
      <c r="M2046" s="12"/>
      <c r="N2046" s="12"/>
      <c r="O2046" s="12"/>
      <c r="P2046" s="12"/>
      <c r="Q2046" s="12"/>
      <c r="R2046" s="12"/>
    </row>
    <row r="2047" spans="3:18" x14ac:dyDescent="0.3">
      <c r="C2047" s="12"/>
      <c r="D2047" s="12"/>
      <c r="E2047" s="12"/>
      <c r="F2047" s="12"/>
      <c r="G2047" s="21"/>
      <c r="H2047" s="21"/>
      <c r="I2047" s="21"/>
      <c r="J2047" s="21"/>
      <c r="K2047" s="21"/>
      <c r="L2047" s="21"/>
      <c r="M2047" s="12"/>
      <c r="N2047" s="12"/>
      <c r="O2047" s="12"/>
      <c r="P2047" s="12"/>
      <c r="Q2047" s="12"/>
      <c r="R2047" s="12"/>
    </row>
    <row r="2048" spans="3:18" x14ac:dyDescent="0.3">
      <c r="C2048" s="12"/>
      <c r="D2048" s="12"/>
      <c r="E2048" s="12"/>
      <c r="F2048" s="12"/>
      <c r="G2048" s="21"/>
      <c r="H2048" s="21"/>
      <c r="I2048" s="21"/>
      <c r="J2048" s="21"/>
      <c r="K2048" s="21"/>
      <c r="L2048" s="21"/>
      <c r="M2048" s="12"/>
      <c r="N2048" s="12"/>
      <c r="O2048" s="12"/>
      <c r="P2048" s="12"/>
      <c r="Q2048" s="12"/>
      <c r="R2048" s="12"/>
    </row>
    <row r="2049" spans="3:18" x14ac:dyDescent="0.3">
      <c r="C2049" s="12"/>
      <c r="D2049" s="12"/>
      <c r="E2049" s="12"/>
      <c r="F2049" s="12"/>
      <c r="G2049" s="21"/>
      <c r="H2049" s="21"/>
      <c r="I2049" s="21"/>
      <c r="J2049" s="21"/>
      <c r="K2049" s="21"/>
      <c r="L2049" s="21"/>
      <c r="M2049" s="12"/>
      <c r="N2049" s="12"/>
      <c r="O2049" s="12"/>
      <c r="P2049" s="12"/>
      <c r="Q2049" s="12"/>
      <c r="R2049" s="12"/>
    </row>
    <row r="2050" spans="3:18" x14ac:dyDescent="0.3">
      <c r="C2050" s="12"/>
      <c r="D2050" s="12"/>
      <c r="E2050" s="12"/>
      <c r="F2050" s="12"/>
      <c r="G2050" s="21"/>
      <c r="H2050" s="21"/>
      <c r="I2050" s="21"/>
      <c r="J2050" s="21"/>
      <c r="K2050" s="21"/>
      <c r="L2050" s="21"/>
      <c r="M2050" s="12"/>
      <c r="N2050" s="12"/>
      <c r="O2050" s="12"/>
      <c r="P2050" s="12"/>
      <c r="Q2050" s="12"/>
      <c r="R2050" s="12"/>
    </row>
    <row r="2051" spans="3:18" x14ac:dyDescent="0.3">
      <c r="C2051" s="12"/>
      <c r="D2051" s="12"/>
      <c r="E2051" s="12"/>
      <c r="F2051" s="12"/>
      <c r="G2051" s="21"/>
      <c r="H2051" s="21"/>
      <c r="I2051" s="21"/>
      <c r="J2051" s="21"/>
      <c r="K2051" s="21"/>
      <c r="L2051" s="21"/>
      <c r="M2051" s="12"/>
      <c r="N2051" s="12"/>
      <c r="O2051" s="12"/>
      <c r="P2051" s="12"/>
      <c r="Q2051" s="12"/>
      <c r="R2051" s="12"/>
    </row>
    <row r="2052" spans="3:18" x14ac:dyDescent="0.3">
      <c r="C2052" s="12"/>
      <c r="D2052" s="12"/>
      <c r="E2052" s="12"/>
      <c r="F2052" s="12"/>
      <c r="G2052" s="21"/>
      <c r="H2052" s="21"/>
      <c r="I2052" s="21"/>
      <c r="J2052" s="21"/>
      <c r="K2052" s="21"/>
      <c r="L2052" s="21"/>
      <c r="M2052" s="12"/>
      <c r="N2052" s="12"/>
      <c r="O2052" s="12"/>
      <c r="P2052" s="12"/>
      <c r="Q2052" s="12"/>
      <c r="R2052" s="12"/>
    </row>
    <row r="2053" spans="3:18" x14ac:dyDescent="0.3">
      <c r="C2053" s="12"/>
      <c r="D2053" s="12"/>
      <c r="E2053" s="12"/>
      <c r="F2053" s="12"/>
      <c r="G2053" s="21"/>
      <c r="H2053" s="21"/>
      <c r="I2053" s="21"/>
      <c r="J2053" s="21"/>
      <c r="K2053" s="21"/>
      <c r="L2053" s="21"/>
      <c r="M2053" s="12"/>
      <c r="N2053" s="12"/>
      <c r="O2053" s="12"/>
      <c r="P2053" s="12"/>
      <c r="Q2053" s="12"/>
      <c r="R2053" s="12"/>
    </row>
    <row r="2054" spans="3:18" x14ac:dyDescent="0.3">
      <c r="C2054" s="12"/>
      <c r="D2054" s="12"/>
      <c r="E2054" s="12"/>
      <c r="F2054" s="12"/>
      <c r="G2054" s="21"/>
      <c r="H2054" s="21"/>
      <c r="I2054" s="21"/>
      <c r="J2054" s="21"/>
      <c r="K2054" s="21"/>
      <c r="L2054" s="21"/>
      <c r="M2054" s="12"/>
      <c r="N2054" s="12"/>
      <c r="O2054" s="12"/>
      <c r="P2054" s="12"/>
      <c r="Q2054" s="12"/>
      <c r="R2054" s="12"/>
    </row>
    <row r="2055" spans="3:18" x14ac:dyDescent="0.3">
      <c r="C2055" s="12"/>
      <c r="D2055" s="12"/>
      <c r="E2055" s="12"/>
      <c r="F2055" s="12"/>
      <c r="G2055" s="21"/>
      <c r="H2055" s="21"/>
      <c r="I2055" s="21"/>
      <c r="J2055" s="21"/>
      <c r="K2055" s="21"/>
      <c r="L2055" s="21"/>
      <c r="M2055" s="12"/>
      <c r="N2055" s="12"/>
      <c r="O2055" s="12"/>
      <c r="P2055" s="12"/>
      <c r="Q2055" s="12"/>
      <c r="R2055" s="12"/>
    </row>
    <row r="2056" spans="3:18" x14ac:dyDescent="0.3">
      <c r="C2056" s="12"/>
      <c r="D2056" s="12"/>
      <c r="E2056" s="12"/>
      <c r="F2056" s="12"/>
      <c r="G2056" s="21"/>
      <c r="H2056" s="21"/>
      <c r="I2056" s="21"/>
      <c r="J2056" s="21"/>
      <c r="K2056" s="21"/>
      <c r="L2056" s="21"/>
      <c r="M2056" s="12"/>
      <c r="N2056" s="12"/>
      <c r="O2056" s="12"/>
      <c r="P2056" s="12"/>
      <c r="Q2056" s="12"/>
      <c r="R2056" s="12"/>
    </row>
    <row r="2057" spans="3:18" x14ac:dyDescent="0.3">
      <c r="C2057" s="12"/>
      <c r="D2057" s="12"/>
      <c r="E2057" s="12"/>
      <c r="F2057" s="12"/>
      <c r="G2057" s="21"/>
      <c r="H2057" s="21"/>
      <c r="I2057" s="21"/>
      <c r="J2057" s="21"/>
      <c r="K2057" s="21"/>
      <c r="L2057" s="21"/>
      <c r="M2057" s="12"/>
      <c r="N2057" s="12"/>
      <c r="O2057" s="12"/>
      <c r="P2057" s="12"/>
      <c r="Q2057" s="12"/>
      <c r="R2057" s="12"/>
    </row>
    <row r="2058" spans="3:18" x14ac:dyDescent="0.3">
      <c r="C2058" s="12"/>
      <c r="D2058" s="12"/>
      <c r="E2058" s="12"/>
      <c r="F2058" s="12"/>
      <c r="G2058" s="21"/>
      <c r="H2058" s="21"/>
      <c r="I2058" s="21"/>
      <c r="J2058" s="21"/>
      <c r="K2058" s="21"/>
      <c r="L2058" s="21"/>
      <c r="M2058" s="12"/>
      <c r="N2058" s="12"/>
      <c r="O2058" s="12"/>
      <c r="P2058" s="12"/>
      <c r="Q2058" s="12"/>
      <c r="R2058" s="12"/>
    </row>
    <row r="2059" spans="3:18" x14ac:dyDescent="0.3">
      <c r="C2059" s="12"/>
      <c r="D2059" s="12"/>
      <c r="E2059" s="12"/>
      <c r="F2059" s="12"/>
      <c r="G2059" s="21"/>
      <c r="H2059" s="21"/>
      <c r="I2059" s="21"/>
      <c r="J2059" s="21"/>
      <c r="K2059" s="21"/>
      <c r="L2059" s="21"/>
      <c r="M2059" s="12"/>
      <c r="N2059" s="12"/>
      <c r="O2059" s="12"/>
      <c r="P2059" s="12"/>
      <c r="Q2059" s="12"/>
      <c r="R2059" s="12"/>
    </row>
    <row r="2060" spans="3:18" x14ac:dyDescent="0.3">
      <c r="C2060" s="12"/>
      <c r="D2060" s="12"/>
      <c r="E2060" s="12"/>
      <c r="F2060" s="12"/>
      <c r="G2060" s="21"/>
      <c r="H2060" s="21"/>
      <c r="I2060" s="21"/>
      <c r="J2060" s="21"/>
      <c r="K2060" s="21"/>
      <c r="L2060" s="21"/>
      <c r="M2060" s="12"/>
      <c r="N2060" s="12"/>
      <c r="O2060" s="12"/>
      <c r="P2060" s="12"/>
      <c r="Q2060" s="12"/>
      <c r="R2060" s="12"/>
    </row>
    <row r="2061" spans="3:18" x14ac:dyDescent="0.3">
      <c r="C2061" s="12"/>
      <c r="D2061" s="12"/>
      <c r="E2061" s="12"/>
      <c r="F2061" s="12"/>
      <c r="G2061" s="21"/>
      <c r="H2061" s="21"/>
      <c r="I2061" s="21"/>
      <c r="J2061" s="21"/>
      <c r="K2061" s="21"/>
      <c r="L2061" s="21"/>
      <c r="M2061" s="12"/>
      <c r="N2061" s="12"/>
      <c r="O2061" s="12"/>
      <c r="P2061" s="12"/>
      <c r="Q2061" s="12"/>
      <c r="R2061" s="12"/>
    </row>
    <row r="2062" spans="3:18" x14ac:dyDescent="0.3">
      <c r="C2062" s="12"/>
      <c r="D2062" s="12"/>
      <c r="E2062" s="12"/>
      <c r="F2062" s="12"/>
      <c r="G2062" s="21"/>
      <c r="H2062" s="21"/>
      <c r="I2062" s="21"/>
      <c r="J2062" s="21"/>
      <c r="K2062" s="21"/>
      <c r="L2062" s="21"/>
      <c r="M2062" s="12"/>
      <c r="N2062" s="12"/>
      <c r="O2062" s="12"/>
      <c r="P2062" s="12"/>
      <c r="Q2062" s="12"/>
      <c r="R2062" s="12"/>
    </row>
    <row r="2063" spans="3:18" x14ac:dyDescent="0.3">
      <c r="C2063" s="12"/>
      <c r="D2063" s="12"/>
      <c r="E2063" s="12"/>
      <c r="F2063" s="12"/>
      <c r="G2063" s="21"/>
      <c r="H2063" s="21"/>
      <c r="I2063" s="21"/>
      <c r="J2063" s="21"/>
      <c r="K2063" s="21"/>
      <c r="L2063" s="21"/>
      <c r="M2063" s="12"/>
      <c r="N2063" s="12"/>
      <c r="O2063" s="12"/>
      <c r="P2063" s="12"/>
      <c r="Q2063" s="12"/>
      <c r="R2063" s="12"/>
    </row>
    <row r="2064" spans="3:18" x14ac:dyDescent="0.3">
      <c r="C2064" s="12"/>
      <c r="D2064" s="12"/>
      <c r="E2064" s="12"/>
      <c r="F2064" s="12"/>
      <c r="G2064" s="21"/>
      <c r="H2064" s="21"/>
      <c r="I2064" s="21"/>
      <c r="J2064" s="21"/>
      <c r="K2064" s="21"/>
      <c r="L2064" s="21"/>
      <c r="M2064" s="12"/>
      <c r="N2064" s="12"/>
      <c r="O2064" s="12"/>
      <c r="P2064" s="12"/>
      <c r="Q2064" s="12"/>
      <c r="R2064" s="12"/>
    </row>
    <row r="2065" spans="3:18" x14ac:dyDescent="0.3">
      <c r="C2065" s="12"/>
      <c r="D2065" s="12"/>
      <c r="E2065" s="12"/>
      <c r="F2065" s="12"/>
      <c r="G2065" s="21"/>
      <c r="H2065" s="21"/>
      <c r="I2065" s="21"/>
      <c r="J2065" s="21"/>
      <c r="K2065" s="21"/>
      <c r="L2065" s="21"/>
      <c r="M2065" s="12"/>
      <c r="N2065" s="12"/>
      <c r="O2065" s="12"/>
      <c r="P2065" s="12"/>
      <c r="Q2065" s="12"/>
      <c r="R2065" s="12"/>
    </row>
    <row r="2066" spans="3:18" x14ac:dyDescent="0.3">
      <c r="C2066" s="12"/>
      <c r="D2066" s="12"/>
      <c r="E2066" s="12"/>
      <c r="F2066" s="12"/>
      <c r="G2066" s="21"/>
      <c r="H2066" s="21"/>
      <c r="I2066" s="21"/>
      <c r="J2066" s="21"/>
      <c r="K2066" s="21"/>
      <c r="L2066" s="21"/>
      <c r="M2066" s="12"/>
      <c r="N2066" s="12"/>
      <c r="O2066" s="12"/>
      <c r="P2066" s="12"/>
      <c r="Q2066" s="12"/>
      <c r="R2066" s="12"/>
    </row>
    <row r="2067" spans="3:18" x14ac:dyDescent="0.3">
      <c r="C2067" s="12"/>
      <c r="D2067" s="12"/>
      <c r="E2067" s="12"/>
      <c r="F2067" s="12"/>
      <c r="G2067" s="21"/>
      <c r="H2067" s="21"/>
      <c r="I2067" s="21"/>
      <c r="J2067" s="21"/>
      <c r="K2067" s="21"/>
      <c r="L2067" s="21"/>
      <c r="M2067" s="12"/>
      <c r="N2067" s="12"/>
      <c r="O2067" s="12"/>
      <c r="P2067" s="12"/>
      <c r="Q2067" s="12"/>
      <c r="R2067" s="12"/>
    </row>
    <row r="2068" spans="3:18" x14ac:dyDescent="0.3">
      <c r="C2068" s="12"/>
      <c r="D2068" s="12"/>
      <c r="E2068" s="12"/>
      <c r="F2068" s="12"/>
      <c r="G2068" s="21"/>
      <c r="H2068" s="21"/>
      <c r="I2068" s="21"/>
      <c r="J2068" s="21"/>
      <c r="K2068" s="21"/>
      <c r="L2068" s="21"/>
      <c r="M2068" s="12"/>
      <c r="N2068" s="12"/>
      <c r="O2068" s="12"/>
      <c r="P2068" s="12"/>
      <c r="Q2068" s="12"/>
      <c r="R2068" s="12"/>
    </row>
    <row r="2069" spans="3:18" x14ac:dyDescent="0.3">
      <c r="C2069" s="12"/>
      <c r="D2069" s="12"/>
      <c r="E2069" s="12"/>
      <c r="F2069" s="12"/>
      <c r="G2069" s="21"/>
      <c r="H2069" s="21"/>
      <c r="I2069" s="21"/>
      <c r="J2069" s="21"/>
      <c r="K2069" s="21"/>
      <c r="L2069" s="21"/>
      <c r="M2069" s="12"/>
      <c r="N2069" s="12"/>
      <c r="O2069" s="12"/>
      <c r="P2069" s="12"/>
      <c r="Q2069" s="12"/>
      <c r="R2069" s="12"/>
    </row>
    <row r="2070" spans="3:18" x14ac:dyDescent="0.3">
      <c r="C2070" s="12"/>
      <c r="D2070" s="12"/>
      <c r="E2070" s="12"/>
      <c r="F2070" s="12"/>
      <c r="G2070" s="21"/>
      <c r="H2070" s="21"/>
      <c r="I2070" s="21"/>
      <c r="J2070" s="21"/>
      <c r="K2070" s="21"/>
      <c r="L2070" s="21"/>
      <c r="M2070" s="12"/>
      <c r="N2070" s="12"/>
      <c r="O2070" s="12"/>
      <c r="P2070" s="12"/>
      <c r="Q2070" s="12"/>
      <c r="R2070" s="12"/>
    </row>
    <row r="2071" spans="3:18" x14ac:dyDescent="0.3">
      <c r="C2071" s="12"/>
      <c r="D2071" s="12"/>
      <c r="E2071" s="12"/>
      <c r="F2071" s="12"/>
      <c r="G2071" s="21"/>
      <c r="H2071" s="21"/>
      <c r="I2071" s="21"/>
      <c r="J2071" s="21"/>
      <c r="K2071" s="21"/>
      <c r="L2071" s="21"/>
      <c r="M2071" s="12"/>
      <c r="N2071" s="12"/>
      <c r="O2071" s="12"/>
      <c r="P2071" s="12"/>
      <c r="Q2071" s="12"/>
      <c r="R2071" s="12"/>
    </row>
    <row r="2072" spans="3:18" x14ac:dyDescent="0.3">
      <c r="C2072" s="12"/>
      <c r="D2072" s="12"/>
      <c r="E2072" s="12"/>
      <c r="F2072" s="12"/>
      <c r="G2072" s="21"/>
      <c r="H2072" s="21"/>
      <c r="I2072" s="21"/>
      <c r="J2072" s="21"/>
      <c r="K2072" s="21"/>
      <c r="L2072" s="21"/>
      <c r="M2072" s="12"/>
      <c r="N2072" s="12"/>
      <c r="O2072" s="12"/>
      <c r="P2072" s="12"/>
      <c r="Q2072" s="12"/>
      <c r="R2072" s="12"/>
    </row>
    <row r="2073" spans="3:18" x14ac:dyDescent="0.3">
      <c r="C2073" s="12"/>
      <c r="D2073" s="12"/>
      <c r="E2073" s="12"/>
      <c r="F2073" s="12"/>
      <c r="G2073" s="21"/>
      <c r="H2073" s="21"/>
      <c r="I2073" s="21"/>
      <c r="J2073" s="21"/>
      <c r="K2073" s="21"/>
      <c r="L2073" s="21"/>
      <c r="M2073" s="12"/>
      <c r="N2073" s="12"/>
      <c r="O2073" s="12"/>
      <c r="P2073" s="12"/>
      <c r="Q2073" s="12"/>
      <c r="R2073" s="12"/>
    </row>
    <row r="2074" spans="3:18" x14ac:dyDescent="0.3">
      <c r="C2074" s="12"/>
      <c r="D2074" s="12"/>
      <c r="E2074" s="12"/>
      <c r="F2074" s="12"/>
      <c r="G2074" s="21"/>
      <c r="H2074" s="21"/>
      <c r="I2074" s="21"/>
      <c r="J2074" s="21"/>
      <c r="K2074" s="21"/>
      <c r="L2074" s="21"/>
      <c r="M2074" s="12"/>
      <c r="N2074" s="12"/>
      <c r="O2074" s="12"/>
      <c r="P2074" s="12"/>
      <c r="Q2074" s="12"/>
      <c r="R2074" s="12"/>
    </row>
    <row r="2075" spans="3:18" x14ac:dyDescent="0.3">
      <c r="C2075" s="12"/>
      <c r="D2075" s="12"/>
      <c r="E2075" s="12"/>
      <c r="F2075" s="12"/>
      <c r="G2075" s="21"/>
      <c r="H2075" s="21"/>
      <c r="I2075" s="21"/>
      <c r="J2075" s="21"/>
      <c r="K2075" s="21"/>
      <c r="L2075" s="21"/>
      <c r="M2075" s="12"/>
      <c r="N2075" s="12"/>
      <c r="O2075" s="12"/>
      <c r="P2075" s="12"/>
      <c r="Q2075" s="12"/>
      <c r="R2075" s="12"/>
    </row>
    <row r="2076" spans="3:18" x14ac:dyDescent="0.3">
      <c r="C2076" s="12"/>
      <c r="D2076" s="12"/>
      <c r="E2076" s="12"/>
      <c r="F2076" s="12"/>
      <c r="G2076" s="21"/>
      <c r="H2076" s="21"/>
      <c r="I2076" s="21"/>
      <c r="J2076" s="21"/>
      <c r="K2076" s="21"/>
      <c r="L2076" s="21"/>
      <c r="M2076" s="12"/>
      <c r="N2076" s="12"/>
      <c r="O2076" s="12"/>
      <c r="P2076" s="12"/>
      <c r="Q2076" s="12"/>
      <c r="R2076" s="12"/>
    </row>
    <row r="2077" spans="3:18" x14ac:dyDescent="0.3">
      <c r="C2077" s="12"/>
      <c r="D2077" s="12"/>
      <c r="E2077" s="12"/>
      <c r="F2077" s="12"/>
      <c r="G2077" s="21"/>
      <c r="H2077" s="21"/>
      <c r="I2077" s="21"/>
      <c r="J2077" s="21"/>
      <c r="K2077" s="21"/>
      <c r="L2077" s="21"/>
      <c r="M2077" s="12"/>
      <c r="N2077" s="12"/>
      <c r="O2077" s="12"/>
      <c r="P2077" s="12"/>
      <c r="Q2077" s="12"/>
      <c r="R2077" s="12"/>
    </row>
    <row r="2078" spans="3:18" x14ac:dyDescent="0.3">
      <c r="C2078" s="12"/>
      <c r="D2078" s="12"/>
      <c r="E2078" s="12"/>
      <c r="F2078" s="12"/>
      <c r="G2078" s="21"/>
      <c r="H2078" s="21"/>
      <c r="I2078" s="21"/>
      <c r="J2078" s="21"/>
      <c r="K2078" s="21"/>
      <c r="L2078" s="21"/>
      <c r="M2078" s="12"/>
      <c r="N2078" s="12"/>
      <c r="O2078" s="12"/>
      <c r="P2078" s="12"/>
      <c r="Q2078" s="12"/>
      <c r="R2078" s="12"/>
    </row>
    <row r="2079" spans="3:18" x14ac:dyDescent="0.3">
      <c r="C2079" s="12"/>
      <c r="D2079" s="12"/>
      <c r="E2079" s="12"/>
      <c r="F2079" s="12"/>
      <c r="G2079" s="21"/>
      <c r="H2079" s="21"/>
      <c r="I2079" s="21"/>
      <c r="J2079" s="21"/>
      <c r="K2079" s="21"/>
      <c r="L2079" s="21"/>
      <c r="M2079" s="12"/>
      <c r="N2079" s="12"/>
      <c r="O2079" s="12"/>
      <c r="P2079" s="12"/>
      <c r="Q2079" s="12"/>
      <c r="R2079" s="12"/>
    </row>
    <row r="2080" spans="3:18" x14ac:dyDescent="0.3">
      <c r="C2080" s="12"/>
      <c r="D2080" s="12"/>
      <c r="E2080" s="12"/>
      <c r="F2080" s="12"/>
      <c r="G2080" s="21"/>
      <c r="H2080" s="21"/>
      <c r="I2080" s="21"/>
      <c r="J2080" s="21"/>
      <c r="K2080" s="21"/>
      <c r="L2080" s="21"/>
      <c r="M2080" s="12"/>
      <c r="N2080" s="12"/>
      <c r="O2080" s="12"/>
      <c r="P2080" s="12"/>
      <c r="Q2080" s="12"/>
      <c r="R2080" s="12"/>
    </row>
    <row r="2081" spans="3:18" x14ac:dyDescent="0.3">
      <c r="C2081" s="12"/>
      <c r="D2081" s="12"/>
      <c r="E2081" s="12"/>
      <c r="F2081" s="12"/>
      <c r="G2081" s="21"/>
      <c r="H2081" s="21"/>
      <c r="I2081" s="21"/>
      <c r="J2081" s="21"/>
      <c r="K2081" s="21"/>
      <c r="L2081" s="21"/>
      <c r="M2081" s="12"/>
      <c r="N2081" s="12"/>
      <c r="O2081" s="12"/>
      <c r="P2081" s="12"/>
      <c r="Q2081" s="12"/>
      <c r="R2081" s="12"/>
    </row>
    <row r="2082" spans="3:18" x14ac:dyDescent="0.3">
      <c r="C2082" s="12"/>
      <c r="D2082" s="12"/>
      <c r="E2082" s="12"/>
      <c r="F2082" s="12"/>
      <c r="G2082" s="21"/>
      <c r="H2082" s="21"/>
      <c r="I2082" s="21"/>
      <c r="J2082" s="21"/>
      <c r="K2082" s="21"/>
      <c r="L2082" s="21"/>
      <c r="M2082" s="12"/>
      <c r="N2082" s="12"/>
      <c r="O2082" s="12"/>
      <c r="P2082" s="12"/>
      <c r="Q2082" s="12"/>
      <c r="R2082" s="12"/>
    </row>
    <row r="2083" spans="3:18" x14ac:dyDescent="0.3">
      <c r="C2083" s="12"/>
      <c r="D2083" s="12"/>
      <c r="E2083" s="12"/>
      <c r="F2083" s="12"/>
      <c r="G2083" s="21"/>
      <c r="H2083" s="21"/>
      <c r="I2083" s="21"/>
      <c r="J2083" s="21"/>
      <c r="K2083" s="21"/>
      <c r="L2083" s="21"/>
      <c r="M2083" s="12"/>
      <c r="N2083" s="12"/>
      <c r="O2083" s="12"/>
      <c r="P2083" s="12"/>
      <c r="Q2083" s="12"/>
      <c r="R2083" s="12"/>
    </row>
    <row r="2084" spans="3:18" x14ac:dyDescent="0.3">
      <c r="C2084" s="12"/>
      <c r="D2084" s="12"/>
      <c r="E2084" s="12"/>
      <c r="F2084" s="12"/>
      <c r="G2084" s="21"/>
      <c r="H2084" s="21"/>
      <c r="I2084" s="21"/>
      <c r="J2084" s="21"/>
      <c r="K2084" s="21"/>
      <c r="L2084" s="21"/>
      <c r="M2084" s="12"/>
      <c r="N2084" s="12"/>
      <c r="O2084" s="12"/>
      <c r="P2084" s="12"/>
      <c r="Q2084" s="12"/>
      <c r="R2084" s="12"/>
    </row>
    <row r="2085" spans="3:18" x14ac:dyDescent="0.3">
      <c r="C2085" s="12"/>
      <c r="D2085" s="12"/>
      <c r="E2085" s="12"/>
      <c r="F2085" s="12"/>
      <c r="G2085" s="21"/>
      <c r="H2085" s="21"/>
      <c r="I2085" s="21"/>
      <c r="J2085" s="21"/>
      <c r="K2085" s="21"/>
      <c r="L2085" s="21"/>
      <c r="M2085" s="12"/>
      <c r="N2085" s="12"/>
      <c r="O2085" s="12"/>
      <c r="P2085" s="12"/>
      <c r="Q2085" s="12"/>
      <c r="R2085" s="12"/>
    </row>
    <row r="2086" spans="3:18" x14ac:dyDescent="0.3">
      <c r="C2086" s="12"/>
      <c r="D2086" s="12"/>
      <c r="E2086" s="12"/>
      <c r="F2086" s="12"/>
      <c r="G2086" s="21"/>
      <c r="H2086" s="21"/>
      <c r="I2086" s="21"/>
      <c r="J2086" s="21"/>
      <c r="K2086" s="21"/>
      <c r="L2086" s="21"/>
      <c r="M2086" s="12"/>
      <c r="N2086" s="12"/>
      <c r="O2086" s="12"/>
      <c r="P2086" s="12"/>
      <c r="Q2086" s="12"/>
      <c r="R2086" s="12"/>
    </row>
    <row r="2087" spans="3:18" x14ac:dyDescent="0.3">
      <c r="C2087" s="12"/>
      <c r="D2087" s="12"/>
      <c r="E2087" s="12"/>
      <c r="F2087" s="12"/>
      <c r="G2087" s="21"/>
      <c r="H2087" s="21"/>
      <c r="I2087" s="21"/>
      <c r="J2087" s="21"/>
      <c r="K2087" s="21"/>
      <c r="L2087" s="21"/>
      <c r="M2087" s="12"/>
      <c r="N2087" s="12"/>
      <c r="O2087" s="12"/>
      <c r="P2087" s="12"/>
      <c r="Q2087" s="12"/>
      <c r="R2087" s="12"/>
    </row>
    <row r="2088" spans="3:18" x14ac:dyDescent="0.3">
      <c r="C2088" s="12"/>
      <c r="D2088" s="12"/>
      <c r="E2088" s="12"/>
      <c r="F2088" s="12"/>
      <c r="G2088" s="21"/>
      <c r="H2088" s="21"/>
      <c r="I2088" s="21"/>
      <c r="J2088" s="21"/>
      <c r="K2088" s="21"/>
      <c r="L2088" s="21"/>
      <c r="M2088" s="12"/>
      <c r="N2088" s="12"/>
      <c r="O2088" s="12"/>
      <c r="P2088" s="12"/>
      <c r="Q2088" s="12"/>
      <c r="R2088" s="12"/>
    </row>
    <row r="2089" spans="3:18" x14ac:dyDescent="0.3">
      <c r="C2089" s="12"/>
      <c r="D2089" s="12"/>
      <c r="E2089" s="12"/>
      <c r="F2089" s="12"/>
      <c r="G2089" s="21"/>
      <c r="H2089" s="21"/>
      <c r="I2089" s="21"/>
      <c r="J2089" s="21"/>
      <c r="K2089" s="21"/>
      <c r="L2089" s="21"/>
      <c r="M2089" s="12"/>
      <c r="N2089" s="12"/>
      <c r="O2089" s="12"/>
      <c r="P2089" s="12"/>
      <c r="Q2089" s="12"/>
      <c r="R2089" s="12"/>
    </row>
    <row r="2090" spans="3:18" x14ac:dyDescent="0.3">
      <c r="C2090" s="12"/>
      <c r="D2090" s="12"/>
      <c r="E2090" s="12"/>
      <c r="F2090" s="12"/>
      <c r="G2090" s="21"/>
      <c r="H2090" s="21"/>
      <c r="I2090" s="21"/>
      <c r="J2090" s="21"/>
      <c r="K2090" s="21"/>
      <c r="L2090" s="21"/>
      <c r="M2090" s="12"/>
      <c r="N2090" s="12"/>
      <c r="O2090" s="12"/>
      <c r="P2090" s="12"/>
      <c r="Q2090" s="12"/>
      <c r="R2090" s="12"/>
    </row>
    <row r="2091" spans="3:18" x14ac:dyDescent="0.3">
      <c r="C2091" s="12"/>
      <c r="D2091" s="12"/>
      <c r="E2091" s="12"/>
      <c r="F2091" s="12"/>
      <c r="G2091" s="21"/>
      <c r="H2091" s="21"/>
      <c r="I2091" s="21"/>
      <c r="J2091" s="21"/>
      <c r="K2091" s="21"/>
      <c r="L2091" s="21"/>
      <c r="M2091" s="12"/>
      <c r="N2091" s="12"/>
      <c r="O2091" s="12"/>
      <c r="P2091" s="12"/>
      <c r="Q2091" s="12"/>
      <c r="R2091" s="12"/>
    </row>
    <row r="2092" spans="3:18" x14ac:dyDescent="0.3">
      <c r="C2092" s="12"/>
      <c r="D2092" s="12"/>
      <c r="E2092" s="12"/>
      <c r="F2092" s="12"/>
      <c r="G2092" s="21"/>
      <c r="H2092" s="21"/>
      <c r="I2092" s="21"/>
      <c r="J2092" s="21"/>
      <c r="K2092" s="21"/>
      <c r="L2092" s="21"/>
      <c r="M2092" s="12"/>
      <c r="N2092" s="12"/>
      <c r="O2092" s="12"/>
      <c r="P2092" s="12"/>
      <c r="Q2092" s="12"/>
      <c r="R2092" s="12"/>
    </row>
    <row r="2093" spans="3:18" x14ac:dyDescent="0.3">
      <c r="C2093" s="12"/>
      <c r="D2093" s="12"/>
      <c r="E2093" s="12"/>
      <c r="F2093" s="12"/>
      <c r="G2093" s="21"/>
      <c r="H2093" s="21"/>
      <c r="I2093" s="21"/>
      <c r="J2093" s="21"/>
      <c r="K2093" s="21"/>
      <c r="L2093" s="21"/>
      <c r="M2093" s="12"/>
      <c r="N2093" s="12"/>
      <c r="O2093" s="12"/>
      <c r="P2093" s="12"/>
      <c r="Q2093" s="12"/>
      <c r="R2093" s="12"/>
    </row>
    <row r="2094" spans="3:18" x14ac:dyDescent="0.3">
      <c r="C2094" s="12"/>
      <c r="D2094" s="12"/>
      <c r="E2094" s="12"/>
      <c r="F2094" s="12"/>
      <c r="G2094" s="21"/>
      <c r="H2094" s="21"/>
      <c r="I2094" s="21"/>
      <c r="J2094" s="21"/>
      <c r="K2094" s="21"/>
      <c r="L2094" s="21"/>
      <c r="M2094" s="12"/>
      <c r="N2094" s="12"/>
      <c r="O2094" s="12"/>
      <c r="P2094" s="12"/>
      <c r="Q2094" s="12"/>
      <c r="R2094" s="12"/>
    </row>
    <row r="2095" spans="3:18" x14ac:dyDescent="0.3">
      <c r="C2095" s="12"/>
      <c r="D2095" s="12"/>
      <c r="E2095" s="12"/>
      <c r="F2095" s="12"/>
      <c r="G2095" s="21"/>
      <c r="H2095" s="21"/>
      <c r="I2095" s="21"/>
      <c r="J2095" s="21"/>
      <c r="K2095" s="21"/>
      <c r="L2095" s="21"/>
      <c r="M2095" s="12"/>
      <c r="N2095" s="12"/>
      <c r="O2095" s="12"/>
      <c r="P2095" s="12"/>
      <c r="Q2095" s="12"/>
      <c r="R2095" s="12"/>
    </row>
    <row r="2096" spans="3:18" x14ac:dyDescent="0.3">
      <c r="C2096" s="12"/>
      <c r="D2096" s="12"/>
      <c r="E2096" s="12"/>
      <c r="F2096" s="12"/>
      <c r="G2096" s="21"/>
      <c r="H2096" s="21"/>
      <c r="I2096" s="21"/>
      <c r="J2096" s="21"/>
      <c r="K2096" s="21"/>
      <c r="L2096" s="21"/>
      <c r="M2096" s="12"/>
      <c r="N2096" s="12"/>
      <c r="O2096" s="12"/>
      <c r="P2096" s="12"/>
      <c r="Q2096" s="12"/>
      <c r="R2096" s="12"/>
    </row>
    <row r="2097" spans="3:18" x14ac:dyDescent="0.3">
      <c r="C2097" s="12"/>
      <c r="D2097" s="12"/>
      <c r="E2097" s="12"/>
      <c r="F2097" s="12"/>
      <c r="G2097" s="21"/>
      <c r="H2097" s="21"/>
      <c r="I2097" s="21"/>
      <c r="J2097" s="21"/>
      <c r="K2097" s="21"/>
      <c r="L2097" s="21"/>
      <c r="M2097" s="12"/>
      <c r="N2097" s="12"/>
      <c r="O2097" s="12"/>
      <c r="P2097" s="12"/>
      <c r="Q2097" s="12"/>
      <c r="R2097" s="12"/>
    </row>
    <row r="2098" spans="3:18" x14ac:dyDescent="0.3">
      <c r="C2098" s="12"/>
      <c r="D2098" s="12"/>
      <c r="E2098" s="12"/>
      <c r="F2098" s="12"/>
      <c r="G2098" s="21"/>
      <c r="H2098" s="21"/>
      <c r="I2098" s="21"/>
      <c r="J2098" s="21"/>
      <c r="K2098" s="21"/>
      <c r="L2098" s="21"/>
      <c r="M2098" s="12"/>
      <c r="N2098" s="12"/>
      <c r="O2098" s="12"/>
      <c r="P2098" s="12"/>
      <c r="Q2098" s="12"/>
      <c r="R2098" s="12"/>
    </row>
    <row r="2099" spans="3:18" x14ac:dyDescent="0.3">
      <c r="C2099" s="12"/>
      <c r="D2099" s="12"/>
      <c r="E2099" s="12"/>
      <c r="F2099" s="12"/>
      <c r="G2099" s="21"/>
      <c r="H2099" s="21"/>
      <c r="I2099" s="21"/>
      <c r="J2099" s="21"/>
      <c r="K2099" s="21"/>
      <c r="L2099" s="21"/>
      <c r="M2099" s="12"/>
      <c r="N2099" s="12"/>
      <c r="O2099" s="12"/>
      <c r="P2099" s="12"/>
      <c r="Q2099" s="12"/>
      <c r="R2099" s="12"/>
    </row>
    <row r="2100" spans="3:18" x14ac:dyDescent="0.3">
      <c r="C2100" s="12"/>
      <c r="D2100" s="12"/>
      <c r="E2100" s="12"/>
      <c r="F2100" s="12"/>
      <c r="G2100" s="21"/>
      <c r="H2100" s="21"/>
      <c r="I2100" s="21"/>
      <c r="J2100" s="21"/>
      <c r="K2100" s="21"/>
      <c r="L2100" s="21"/>
      <c r="M2100" s="12"/>
      <c r="N2100" s="12"/>
      <c r="O2100" s="12"/>
      <c r="P2100" s="12"/>
      <c r="Q2100" s="12"/>
      <c r="R2100" s="12"/>
    </row>
    <row r="2101" spans="3:18" x14ac:dyDescent="0.3">
      <c r="C2101" s="12"/>
      <c r="D2101" s="12"/>
      <c r="E2101" s="12"/>
      <c r="F2101" s="12"/>
      <c r="G2101" s="21"/>
      <c r="H2101" s="21"/>
      <c r="I2101" s="21"/>
      <c r="J2101" s="21"/>
      <c r="K2101" s="21"/>
      <c r="L2101" s="21"/>
      <c r="M2101" s="12"/>
      <c r="N2101" s="12"/>
      <c r="O2101" s="12"/>
      <c r="P2101" s="12"/>
      <c r="Q2101" s="12"/>
      <c r="R2101" s="12"/>
    </row>
    <row r="2102" spans="3:18" x14ac:dyDescent="0.3">
      <c r="C2102" s="12"/>
      <c r="D2102" s="12"/>
      <c r="E2102" s="12"/>
      <c r="F2102" s="12"/>
      <c r="G2102" s="21"/>
      <c r="H2102" s="21"/>
      <c r="I2102" s="21"/>
      <c r="J2102" s="21"/>
      <c r="K2102" s="21"/>
      <c r="L2102" s="21"/>
      <c r="M2102" s="12"/>
      <c r="N2102" s="12"/>
      <c r="O2102" s="12"/>
      <c r="P2102" s="12"/>
      <c r="Q2102" s="12"/>
      <c r="R2102" s="12"/>
    </row>
    <row r="2103" spans="3:18" x14ac:dyDescent="0.3">
      <c r="C2103" s="12"/>
      <c r="D2103" s="12"/>
      <c r="E2103" s="12"/>
      <c r="F2103" s="12"/>
      <c r="G2103" s="21"/>
      <c r="H2103" s="21"/>
      <c r="I2103" s="21"/>
      <c r="J2103" s="21"/>
      <c r="K2103" s="21"/>
      <c r="L2103" s="21"/>
      <c r="M2103" s="12"/>
      <c r="N2103" s="12"/>
      <c r="O2103" s="12"/>
      <c r="P2103" s="12"/>
      <c r="Q2103" s="12"/>
      <c r="R2103" s="12"/>
    </row>
    <row r="2104" spans="3:18" x14ac:dyDescent="0.3">
      <c r="C2104" s="12"/>
      <c r="D2104" s="12"/>
      <c r="E2104" s="12"/>
      <c r="F2104" s="12"/>
      <c r="G2104" s="21"/>
      <c r="H2104" s="21"/>
      <c r="I2104" s="21"/>
      <c r="J2104" s="21"/>
      <c r="K2104" s="21"/>
      <c r="L2104" s="21"/>
      <c r="M2104" s="12"/>
      <c r="N2104" s="12"/>
      <c r="O2104" s="12"/>
      <c r="P2104" s="12"/>
      <c r="Q2104" s="12"/>
      <c r="R2104" s="12"/>
    </row>
    <row r="2105" spans="3:18" x14ac:dyDescent="0.3">
      <c r="C2105" s="12"/>
      <c r="D2105" s="12"/>
      <c r="E2105" s="12"/>
      <c r="F2105" s="12"/>
      <c r="G2105" s="21"/>
      <c r="H2105" s="21"/>
      <c r="I2105" s="21"/>
      <c r="J2105" s="21"/>
      <c r="K2105" s="21"/>
      <c r="L2105" s="21"/>
      <c r="M2105" s="12"/>
      <c r="N2105" s="12"/>
      <c r="O2105" s="12"/>
      <c r="P2105" s="12"/>
      <c r="Q2105" s="12"/>
      <c r="R2105" s="12"/>
    </row>
    <row r="2106" spans="3:18" x14ac:dyDescent="0.3">
      <c r="C2106" s="12"/>
      <c r="D2106" s="12"/>
      <c r="E2106" s="12"/>
      <c r="F2106" s="12"/>
      <c r="G2106" s="21"/>
      <c r="H2106" s="21"/>
      <c r="I2106" s="21"/>
      <c r="J2106" s="21"/>
      <c r="K2106" s="21"/>
      <c r="L2106" s="21"/>
      <c r="M2106" s="12"/>
      <c r="N2106" s="12"/>
      <c r="O2106" s="12"/>
      <c r="P2106" s="12"/>
      <c r="Q2106" s="12"/>
      <c r="R2106" s="12"/>
    </row>
    <row r="2107" spans="3:18" x14ac:dyDescent="0.3">
      <c r="C2107" s="12"/>
      <c r="D2107" s="12"/>
      <c r="E2107" s="12"/>
      <c r="F2107" s="12"/>
      <c r="G2107" s="21"/>
      <c r="H2107" s="21"/>
      <c r="I2107" s="21"/>
      <c r="J2107" s="21"/>
      <c r="K2107" s="21"/>
      <c r="L2107" s="21"/>
      <c r="M2107" s="12"/>
      <c r="N2107" s="12"/>
      <c r="O2107" s="12"/>
      <c r="P2107" s="12"/>
      <c r="Q2107" s="12"/>
      <c r="R2107" s="12"/>
    </row>
    <row r="2108" spans="3:18" x14ac:dyDescent="0.3">
      <c r="C2108" s="12"/>
      <c r="D2108" s="12"/>
      <c r="E2108" s="12"/>
      <c r="F2108" s="12"/>
      <c r="G2108" s="21"/>
      <c r="H2108" s="21"/>
      <c r="I2108" s="21"/>
      <c r="J2108" s="21"/>
      <c r="K2108" s="21"/>
      <c r="L2108" s="21"/>
      <c r="M2108" s="12"/>
      <c r="N2108" s="12"/>
      <c r="O2108" s="12"/>
      <c r="P2108" s="12"/>
      <c r="Q2108" s="12"/>
      <c r="R2108" s="12"/>
    </row>
    <row r="2109" spans="3:18" x14ac:dyDescent="0.3">
      <c r="C2109" s="12"/>
      <c r="D2109" s="12"/>
      <c r="E2109" s="12"/>
      <c r="F2109" s="12"/>
      <c r="G2109" s="21"/>
      <c r="H2109" s="21"/>
      <c r="I2109" s="21"/>
      <c r="J2109" s="21"/>
      <c r="K2109" s="21"/>
      <c r="L2109" s="21"/>
      <c r="M2109" s="12"/>
      <c r="N2109" s="12"/>
      <c r="O2109" s="12"/>
      <c r="P2109" s="12"/>
      <c r="Q2109" s="12"/>
      <c r="R2109" s="12"/>
    </row>
    <row r="2110" spans="3:18" x14ac:dyDescent="0.3">
      <c r="C2110" s="12"/>
      <c r="D2110" s="12"/>
      <c r="E2110" s="12"/>
      <c r="F2110" s="12"/>
      <c r="G2110" s="21"/>
      <c r="H2110" s="21"/>
      <c r="I2110" s="21"/>
      <c r="J2110" s="21"/>
      <c r="K2110" s="21"/>
      <c r="L2110" s="21"/>
      <c r="M2110" s="12"/>
      <c r="N2110" s="12"/>
      <c r="O2110" s="12"/>
      <c r="P2110" s="12"/>
      <c r="Q2110" s="12"/>
      <c r="R2110" s="12"/>
    </row>
    <row r="2111" spans="3:18" x14ac:dyDescent="0.3">
      <c r="C2111" s="12"/>
      <c r="D2111" s="12"/>
      <c r="E2111" s="12"/>
      <c r="F2111" s="12"/>
      <c r="G2111" s="21"/>
      <c r="H2111" s="21"/>
      <c r="I2111" s="21"/>
      <c r="J2111" s="21"/>
      <c r="K2111" s="21"/>
      <c r="L2111" s="21"/>
      <c r="M2111" s="12"/>
      <c r="N2111" s="12"/>
      <c r="O2111" s="12"/>
      <c r="P2111" s="12"/>
      <c r="Q2111" s="12"/>
      <c r="R2111" s="12"/>
    </row>
    <row r="2112" spans="3:18" x14ac:dyDescent="0.3">
      <c r="C2112" s="12"/>
      <c r="D2112" s="12"/>
      <c r="E2112" s="12"/>
      <c r="F2112" s="12"/>
      <c r="G2112" s="21"/>
      <c r="H2112" s="21"/>
      <c r="I2112" s="21"/>
      <c r="J2112" s="21"/>
      <c r="K2112" s="21"/>
      <c r="L2112" s="21"/>
      <c r="M2112" s="12"/>
      <c r="N2112" s="12"/>
      <c r="O2112" s="12"/>
      <c r="P2112" s="12"/>
      <c r="Q2112" s="12"/>
      <c r="R2112" s="12"/>
    </row>
    <row r="2113" spans="3:18" x14ac:dyDescent="0.3">
      <c r="C2113" s="12"/>
      <c r="D2113" s="12"/>
      <c r="E2113" s="12"/>
      <c r="F2113" s="12"/>
      <c r="G2113" s="21"/>
      <c r="H2113" s="21"/>
      <c r="I2113" s="21"/>
      <c r="J2113" s="21"/>
      <c r="K2113" s="21"/>
      <c r="L2113" s="21"/>
      <c r="M2113" s="12"/>
      <c r="N2113" s="12"/>
      <c r="O2113" s="12"/>
      <c r="P2113" s="12"/>
      <c r="Q2113" s="12"/>
      <c r="R2113" s="12"/>
    </row>
    <row r="2114" spans="3:18" x14ac:dyDescent="0.3">
      <c r="C2114" s="12"/>
      <c r="D2114" s="12"/>
      <c r="E2114" s="12"/>
      <c r="F2114" s="12"/>
      <c r="G2114" s="21"/>
      <c r="H2114" s="21"/>
      <c r="I2114" s="21"/>
      <c r="J2114" s="21"/>
      <c r="K2114" s="21"/>
      <c r="L2114" s="21"/>
      <c r="M2114" s="12"/>
      <c r="N2114" s="12"/>
      <c r="O2114" s="12"/>
      <c r="P2114" s="12"/>
      <c r="Q2114" s="12"/>
      <c r="R2114" s="12"/>
    </row>
    <row r="2115" spans="3:18" x14ac:dyDescent="0.3">
      <c r="C2115" s="12"/>
      <c r="D2115" s="12"/>
      <c r="E2115" s="12"/>
      <c r="F2115" s="12"/>
      <c r="G2115" s="21"/>
      <c r="H2115" s="21"/>
      <c r="I2115" s="21"/>
      <c r="J2115" s="21"/>
      <c r="K2115" s="21"/>
      <c r="L2115" s="21"/>
      <c r="M2115" s="12"/>
      <c r="N2115" s="12"/>
      <c r="O2115" s="12"/>
      <c r="P2115" s="12"/>
      <c r="Q2115" s="12"/>
      <c r="R2115" s="12"/>
    </row>
    <row r="2116" spans="3:18" x14ac:dyDescent="0.3">
      <c r="C2116" s="12"/>
      <c r="D2116" s="12"/>
      <c r="E2116" s="12"/>
      <c r="F2116" s="12"/>
      <c r="G2116" s="21"/>
      <c r="H2116" s="21"/>
      <c r="I2116" s="21"/>
      <c r="J2116" s="21"/>
      <c r="K2116" s="21"/>
      <c r="L2116" s="21"/>
      <c r="M2116" s="12"/>
      <c r="N2116" s="12"/>
      <c r="O2116" s="12"/>
      <c r="P2116" s="12"/>
      <c r="Q2116" s="12"/>
      <c r="R2116" s="12"/>
    </row>
    <row r="2117" spans="3:18" x14ac:dyDescent="0.3">
      <c r="C2117" s="12"/>
      <c r="D2117" s="12"/>
      <c r="E2117" s="12"/>
      <c r="F2117" s="12"/>
      <c r="G2117" s="21"/>
      <c r="H2117" s="21"/>
      <c r="I2117" s="21"/>
      <c r="J2117" s="21"/>
      <c r="K2117" s="21"/>
      <c r="L2117" s="21"/>
      <c r="M2117" s="12"/>
      <c r="N2117" s="12"/>
      <c r="O2117" s="12"/>
      <c r="P2117" s="12"/>
      <c r="Q2117" s="12"/>
      <c r="R2117" s="12"/>
    </row>
    <row r="2118" spans="3:18" x14ac:dyDescent="0.3">
      <c r="C2118" s="12"/>
      <c r="D2118" s="12"/>
      <c r="E2118" s="12"/>
      <c r="F2118" s="12"/>
      <c r="G2118" s="21"/>
      <c r="H2118" s="21"/>
      <c r="I2118" s="21"/>
      <c r="J2118" s="21"/>
      <c r="K2118" s="21"/>
      <c r="L2118" s="21"/>
      <c r="M2118" s="12"/>
      <c r="N2118" s="12"/>
      <c r="O2118" s="12"/>
      <c r="P2118" s="12"/>
      <c r="Q2118" s="12"/>
      <c r="R2118" s="12"/>
    </row>
    <row r="2119" spans="3:18" x14ac:dyDescent="0.3">
      <c r="C2119" s="12"/>
      <c r="D2119" s="12"/>
      <c r="E2119" s="12"/>
      <c r="F2119" s="12"/>
      <c r="G2119" s="21"/>
      <c r="H2119" s="21"/>
      <c r="I2119" s="21"/>
      <c r="J2119" s="21"/>
      <c r="K2119" s="21"/>
      <c r="L2119" s="21"/>
      <c r="M2119" s="12"/>
      <c r="N2119" s="12"/>
      <c r="O2119" s="12"/>
      <c r="P2119" s="12"/>
      <c r="Q2119" s="12"/>
      <c r="R2119" s="12"/>
    </row>
    <row r="2120" spans="3:18" x14ac:dyDescent="0.3">
      <c r="C2120" s="12"/>
      <c r="D2120" s="12"/>
      <c r="E2120" s="12"/>
      <c r="F2120" s="12"/>
      <c r="G2120" s="21"/>
      <c r="H2120" s="21"/>
      <c r="I2120" s="21"/>
      <c r="J2120" s="21"/>
      <c r="K2120" s="21"/>
      <c r="L2120" s="21"/>
      <c r="M2120" s="12"/>
      <c r="N2120" s="12"/>
      <c r="O2120" s="12"/>
      <c r="P2120" s="12"/>
      <c r="Q2120" s="12"/>
      <c r="R2120" s="12"/>
    </row>
    <row r="2121" spans="3:18" x14ac:dyDescent="0.3">
      <c r="C2121" s="12"/>
      <c r="D2121" s="12"/>
      <c r="E2121" s="12"/>
      <c r="F2121" s="12"/>
      <c r="G2121" s="21"/>
      <c r="H2121" s="21"/>
      <c r="I2121" s="21"/>
      <c r="J2121" s="21"/>
      <c r="K2121" s="21"/>
      <c r="L2121" s="21"/>
      <c r="M2121" s="12"/>
      <c r="N2121" s="12"/>
      <c r="O2121" s="12"/>
      <c r="P2121" s="12"/>
      <c r="Q2121" s="12"/>
      <c r="R2121" s="12"/>
    </row>
    <row r="2122" spans="3:18" x14ac:dyDescent="0.3">
      <c r="C2122" s="12"/>
      <c r="D2122" s="12"/>
      <c r="E2122" s="12"/>
      <c r="F2122" s="12"/>
      <c r="G2122" s="21"/>
      <c r="H2122" s="21"/>
      <c r="I2122" s="21"/>
      <c r="J2122" s="21"/>
      <c r="K2122" s="21"/>
      <c r="L2122" s="21"/>
      <c r="M2122" s="12"/>
      <c r="N2122" s="12"/>
      <c r="O2122" s="12"/>
      <c r="P2122" s="12"/>
      <c r="Q2122" s="12"/>
      <c r="R2122" s="12"/>
    </row>
    <row r="2123" spans="3:18" x14ac:dyDescent="0.3">
      <c r="C2123" s="12"/>
      <c r="D2123" s="12"/>
      <c r="E2123" s="12"/>
      <c r="F2123" s="12"/>
      <c r="G2123" s="21"/>
      <c r="H2123" s="21"/>
      <c r="I2123" s="21"/>
      <c r="J2123" s="21"/>
      <c r="K2123" s="21"/>
      <c r="L2123" s="21"/>
      <c r="M2123" s="12"/>
      <c r="N2123" s="12"/>
      <c r="O2123" s="12"/>
      <c r="P2123" s="12"/>
      <c r="Q2123" s="12"/>
      <c r="R2123" s="12"/>
    </row>
    <row r="2124" spans="3:18" x14ac:dyDescent="0.3">
      <c r="C2124" s="12"/>
      <c r="D2124" s="12"/>
      <c r="E2124" s="12"/>
      <c r="F2124" s="12"/>
      <c r="G2124" s="21"/>
      <c r="H2124" s="21"/>
      <c r="I2124" s="21"/>
      <c r="J2124" s="21"/>
      <c r="K2124" s="21"/>
      <c r="L2124" s="21"/>
      <c r="M2124" s="12"/>
      <c r="N2124" s="12"/>
      <c r="O2124" s="12"/>
      <c r="P2124" s="12"/>
      <c r="Q2124" s="12"/>
      <c r="R2124" s="12"/>
    </row>
    <row r="2125" spans="3:18" x14ac:dyDescent="0.3">
      <c r="C2125" s="12"/>
      <c r="D2125" s="12"/>
      <c r="E2125" s="12"/>
      <c r="F2125" s="12"/>
      <c r="G2125" s="21"/>
      <c r="H2125" s="21"/>
      <c r="I2125" s="21"/>
      <c r="J2125" s="21"/>
      <c r="K2125" s="21"/>
      <c r="L2125" s="21"/>
      <c r="M2125" s="12"/>
      <c r="N2125" s="12"/>
      <c r="O2125" s="12"/>
      <c r="P2125" s="12"/>
      <c r="Q2125" s="12"/>
      <c r="R2125" s="12"/>
    </row>
    <row r="2126" spans="3:18" x14ac:dyDescent="0.3">
      <c r="C2126" s="12"/>
      <c r="D2126" s="12"/>
      <c r="E2126" s="12"/>
      <c r="F2126" s="12"/>
      <c r="G2126" s="21"/>
      <c r="H2126" s="21"/>
      <c r="I2126" s="21"/>
      <c r="J2126" s="21"/>
      <c r="K2126" s="21"/>
      <c r="L2126" s="21"/>
      <c r="M2126" s="12"/>
      <c r="N2126" s="12"/>
      <c r="O2126" s="12"/>
      <c r="P2126" s="12"/>
      <c r="Q2126" s="12"/>
      <c r="R2126" s="12"/>
    </row>
    <row r="2127" spans="3:18" x14ac:dyDescent="0.3">
      <c r="C2127" s="12"/>
      <c r="D2127" s="12"/>
      <c r="E2127" s="12"/>
      <c r="F2127" s="12"/>
      <c r="G2127" s="21"/>
      <c r="H2127" s="21"/>
      <c r="I2127" s="21"/>
      <c r="J2127" s="21"/>
      <c r="K2127" s="21"/>
      <c r="L2127" s="21"/>
      <c r="M2127" s="12"/>
      <c r="N2127" s="12"/>
      <c r="O2127" s="12"/>
      <c r="P2127" s="12"/>
      <c r="Q2127" s="12"/>
      <c r="R2127" s="12"/>
    </row>
    <row r="2128" spans="3:18" x14ac:dyDescent="0.3">
      <c r="C2128" s="12"/>
      <c r="D2128" s="12"/>
      <c r="E2128" s="12"/>
      <c r="F2128" s="12"/>
      <c r="G2128" s="21"/>
      <c r="H2128" s="21"/>
      <c r="I2128" s="21"/>
      <c r="J2128" s="21"/>
      <c r="K2128" s="21"/>
      <c r="L2128" s="21"/>
      <c r="M2128" s="12"/>
      <c r="N2128" s="12"/>
      <c r="O2128" s="12"/>
      <c r="P2128" s="12"/>
      <c r="Q2128" s="12"/>
      <c r="R2128" s="12"/>
    </row>
    <row r="2129" spans="3:18" x14ac:dyDescent="0.3">
      <c r="C2129" s="12"/>
      <c r="D2129" s="12"/>
      <c r="E2129" s="12"/>
      <c r="F2129" s="12"/>
      <c r="G2129" s="21"/>
      <c r="H2129" s="21"/>
      <c r="I2129" s="21"/>
      <c r="J2129" s="21"/>
      <c r="K2129" s="21"/>
      <c r="L2129" s="21"/>
      <c r="M2129" s="12"/>
      <c r="N2129" s="12"/>
      <c r="O2129" s="12"/>
      <c r="P2129" s="12"/>
      <c r="Q2129" s="12"/>
      <c r="R2129" s="12"/>
    </row>
    <row r="2130" spans="3:18" x14ac:dyDescent="0.3">
      <c r="C2130" s="12"/>
      <c r="D2130" s="12"/>
      <c r="E2130" s="12"/>
      <c r="F2130" s="12"/>
      <c r="G2130" s="21"/>
      <c r="H2130" s="21"/>
      <c r="I2130" s="21"/>
      <c r="J2130" s="21"/>
      <c r="K2130" s="21"/>
      <c r="L2130" s="21"/>
      <c r="M2130" s="12"/>
      <c r="N2130" s="12"/>
      <c r="O2130" s="12"/>
      <c r="P2130" s="12"/>
      <c r="Q2130" s="12"/>
      <c r="R2130" s="12"/>
    </row>
    <row r="2131" spans="3:18" x14ac:dyDescent="0.3">
      <c r="C2131" s="12"/>
      <c r="D2131" s="12"/>
      <c r="E2131" s="12"/>
      <c r="F2131" s="12"/>
      <c r="G2131" s="21"/>
      <c r="H2131" s="21"/>
      <c r="I2131" s="21"/>
      <c r="J2131" s="21"/>
      <c r="K2131" s="21"/>
      <c r="L2131" s="21"/>
      <c r="M2131" s="12"/>
      <c r="N2131" s="12"/>
      <c r="O2131" s="12"/>
      <c r="P2131" s="12"/>
      <c r="Q2131" s="12"/>
      <c r="R2131" s="12"/>
    </row>
    <row r="2132" spans="3:18" x14ac:dyDescent="0.3">
      <c r="C2132" s="12"/>
      <c r="D2132" s="12"/>
      <c r="E2132" s="12"/>
      <c r="F2132" s="12"/>
      <c r="G2132" s="21"/>
      <c r="H2132" s="21"/>
      <c r="I2132" s="21"/>
      <c r="J2132" s="21"/>
      <c r="K2132" s="21"/>
      <c r="L2132" s="21"/>
      <c r="M2132" s="12"/>
      <c r="N2132" s="12"/>
      <c r="O2132" s="12"/>
      <c r="P2132" s="12"/>
      <c r="Q2132" s="12"/>
      <c r="R2132" s="12"/>
    </row>
    <row r="2133" spans="3:18" x14ac:dyDescent="0.3">
      <c r="C2133" s="12"/>
      <c r="D2133" s="12"/>
      <c r="E2133" s="12"/>
      <c r="F2133" s="12"/>
      <c r="G2133" s="21"/>
      <c r="H2133" s="21"/>
      <c r="I2133" s="21"/>
      <c r="J2133" s="21"/>
      <c r="K2133" s="21"/>
      <c r="L2133" s="21"/>
      <c r="M2133" s="12"/>
      <c r="N2133" s="12"/>
      <c r="O2133" s="12"/>
      <c r="P2133" s="12"/>
      <c r="Q2133" s="12"/>
      <c r="R2133" s="12"/>
    </row>
    <row r="2134" spans="3:18" x14ac:dyDescent="0.3">
      <c r="C2134" s="12"/>
      <c r="D2134" s="12"/>
      <c r="E2134" s="12"/>
      <c r="F2134" s="12"/>
      <c r="G2134" s="21"/>
      <c r="H2134" s="21"/>
      <c r="I2134" s="21"/>
      <c r="J2134" s="21"/>
      <c r="K2134" s="21"/>
      <c r="L2134" s="21"/>
      <c r="M2134" s="12"/>
      <c r="N2134" s="12"/>
      <c r="O2134" s="12"/>
      <c r="P2134" s="12"/>
      <c r="Q2134" s="12"/>
      <c r="R2134" s="12"/>
    </row>
    <row r="2135" spans="3:18" x14ac:dyDescent="0.3">
      <c r="C2135" s="12"/>
      <c r="D2135" s="12"/>
      <c r="E2135" s="12"/>
      <c r="F2135" s="12"/>
      <c r="G2135" s="21"/>
      <c r="H2135" s="21"/>
      <c r="I2135" s="21"/>
      <c r="J2135" s="21"/>
      <c r="K2135" s="21"/>
      <c r="L2135" s="21"/>
      <c r="M2135" s="12"/>
      <c r="N2135" s="12"/>
      <c r="O2135" s="12"/>
      <c r="P2135" s="12"/>
      <c r="Q2135" s="12"/>
      <c r="R2135" s="12"/>
    </row>
    <row r="2136" spans="3:18" x14ac:dyDescent="0.3">
      <c r="C2136" s="12"/>
      <c r="D2136" s="12"/>
      <c r="E2136" s="12"/>
      <c r="F2136" s="12"/>
      <c r="G2136" s="21"/>
      <c r="H2136" s="21"/>
      <c r="I2136" s="21"/>
      <c r="J2136" s="21"/>
      <c r="K2136" s="21"/>
      <c r="L2136" s="21"/>
      <c r="M2136" s="12"/>
      <c r="N2136" s="12"/>
      <c r="O2136" s="12"/>
      <c r="P2136" s="12"/>
      <c r="Q2136" s="12"/>
      <c r="R2136" s="12"/>
    </row>
    <row r="2137" spans="3:18" x14ac:dyDescent="0.3">
      <c r="C2137" s="12"/>
      <c r="D2137" s="12"/>
      <c r="E2137" s="12"/>
      <c r="F2137" s="12"/>
      <c r="G2137" s="21"/>
      <c r="H2137" s="21"/>
      <c r="I2137" s="21"/>
      <c r="J2137" s="21"/>
      <c r="K2137" s="21"/>
      <c r="L2137" s="21"/>
      <c r="M2137" s="12"/>
      <c r="N2137" s="12"/>
      <c r="O2137" s="12"/>
      <c r="P2137" s="12"/>
      <c r="Q2137" s="12"/>
      <c r="R2137" s="12"/>
    </row>
    <row r="2138" spans="3:18" x14ac:dyDescent="0.3">
      <c r="C2138" s="12"/>
      <c r="D2138" s="12"/>
      <c r="E2138" s="12"/>
      <c r="F2138" s="12"/>
      <c r="G2138" s="21"/>
      <c r="H2138" s="21"/>
      <c r="I2138" s="21"/>
      <c r="J2138" s="21"/>
      <c r="K2138" s="21"/>
      <c r="L2138" s="21"/>
      <c r="M2138" s="12"/>
      <c r="N2138" s="12"/>
      <c r="O2138" s="12"/>
      <c r="P2138" s="12"/>
      <c r="Q2138" s="12"/>
      <c r="R2138" s="12"/>
    </row>
    <row r="2139" spans="3:18" x14ac:dyDescent="0.3">
      <c r="C2139" s="12"/>
      <c r="D2139" s="12"/>
      <c r="E2139" s="12"/>
      <c r="F2139" s="12"/>
      <c r="G2139" s="21"/>
      <c r="H2139" s="21"/>
      <c r="I2139" s="21"/>
      <c r="J2139" s="21"/>
      <c r="K2139" s="21"/>
      <c r="L2139" s="21"/>
      <c r="M2139" s="12"/>
      <c r="N2139" s="12"/>
      <c r="O2139" s="12"/>
      <c r="P2139" s="12"/>
      <c r="Q2139" s="12"/>
      <c r="R2139" s="12"/>
    </row>
    <row r="2140" spans="3:18" x14ac:dyDescent="0.3">
      <c r="C2140" s="12"/>
      <c r="D2140" s="12"/>
      <c r="E2140" s="12"/>
      <c r="F2140" s="12"/>
      <c r="G2140" s="21"/>
      <c r="H2140" s="21"/>
      <c r="I2140" s="21"/>
      <c r="J2140" s="21"/>
      <c r="K2140" s="21"/>
      <c r="L2140" s="21"/>
      <c r="M2140" s="12"/>
      <c r="N2140" s="12"/>
      <c r="O2140" s="12"/>
      <c r="P2140" s="12"/>
      <c r="Q2140" s="12"/>
      <c r="R2140" s="12"/>
    </row>
    <row r="2141" spans="3:18" x14ac:dyDescent="0.3">
      <c r="C2141" s="12"/>
      <c r="D2141" s="12"/>
      <c r="E2141" s="12"/>
      <c r="F2141" s="12"/>
      <c r="G2141" s="21"/>
      <c r="H2141" s="21"/>
      <c r="I2141" s="21"/>
      <c r="J2141" s="21"/>
      <c r="K2141" s="21"/>
      <c r="L2141" s="21"/>
      <c r="M2141" s="12"/>
      <c r="N2141" s="12"/>
      <c r="O2141" s="12"/>
      <c r="P2141" s="12"/>
      <c r="Q2141" s="12"/>
      <c r="R2141" s="12"/>
    </row>
    <row r="2142" spans="3:18" x14ac:dyDescent="0.3">
      <c r="C2142" s="12"/>
      <c r="D2142" s="12"/>
      <c r="E2142" s="12"/>
      <c r="F2142" s="12"/>
      <c r="G2142" s="21"/>
      <c r="H2142" s="21"/>
      <c r="I2142" s="21"/>
      <c r="J2142" s="21"/>
      <c r="K2142" s="21"/>
      <c r="L2142" s="21"/>
      <c r="M2142" s="12"/>
      <c r="N2142" s="12"/>
      <c r="O2142" s="12"/>
      <c r="P2142" s="12"/>
      <c r="Q2142" s="12"/>
      <c r="R2142" s="12"/>
    </row>
    <row r="2143" spans="3:18" x14ac:dyDescent="0.3">
      <c r="C2143" s="12"/>
      <c r="D2143" s="12"/>
      <c r="E2143" s="12"/>
      <c r="F2143" s="12"/>
      <c r="G2143" s="21"/>
      <c r="H2143" s="21"/>
      <c r="I2143" s="21"/>
      <c r="J2143" s="21"/>
      <c r="K2143" s="21"/>
      <c r="L2143" s="21"/>
      <c r="M2143" s="12"/>
      <c r="N2143" s="12"/>
      <c r="O2143" s="12"/>
      <c r="P2143" s="12"/>
      <c r="Q2143" s="12"/>
      <c r="R2143" s="12"/>
    </row>
    <row r="2144" spans="3:18" x14ac:dyDescent="0.3">
      <c r="C2144" s="12"/>
      <c r="D2144" s="12"/>
      <c r="E2144" s="12"/>
      <c r="F2144" s="12"/>
      <c r="G2144" s="21"/>
      <c r="H2144" s="21"/>
      <c r="I2144" s="21"/>
      <c r="J2144" s="21"/>
      <c r="K2144" s="21"/>
      <c r="L2144" s="21"/>
      <c r="M2144" s="12"/>
      <c r="N2144" s="12"/>
      <c r="O2144" s="12"/>
      <c r="P2144" s="12"/>
      <c r="Q2144" s="12"/>
      <c r="R2144" s="12"/>
    </row>
    <row r="2145" spans="3:18" x14ac:dyDescent="0.3">
      <c r="C2145" s="12"/>
      <c r="D2145" s="12"/>
      <c r="E2145" s="12"/>
      <c r="F2145" s="12"/>
      <c r="G2145" s="21"/>
      <c r="H2145" s="21"/>
      <c r="I2145" s="21"/>
      <c r="J2145" s="21"/>
      <c r="K2145" s="21"/>
      <c r="L2145" s="21"/>
      <c r="M2145" s="12"/>
      <c r="N2145" s="12"/>
      <c r="O2145" s="12"/>
      <c r="P2145" s="12"/>
      <c r="Q2145" s="12"/>
      <c r="R2145" s="12"/>
    </row>
    <row r="2146" spans="3:18" x14ac:dyDescent="0.3">
      <c r="C2146" s="12"/>
      <c r="D2146" s="12"/>
      <c r="E2146" s="12"/>
      <c r="F2146" s="12"/>
      <c r="G2146" s="21"/>
      <c r="H2146" s="21"/>
      <c r="I2146" s="21"/>
      <c r="J2146" s="21"/>
      <c r="K2146" s="21"/>
      <c r="L2146" s="21"/>
      <c r="M2146" s="12"/>
      <c r="N2146" s="12"/>
      <c r="O2146" s="12"/>
      <c r="P2146" s="12"/>
      <c r="Q2146" s="12"/>
      <c r="R2146" s="12"/>
    </row>
    <row r="2147" spans="3:18" x14ac:dyDescent="0.3">
      <c r="C2147" s="12"/>
      <c r="D2147" s="12"/>
      <c r="E2147" s="12"/>
      <c r="F2147" s="12"/>
      <c r="G2147" s="21"/>
      <c r="H2147" s="21"/>
      <c r="I2147" s="21"/>
      <c r="J2147" s="21"/>
      <c r="K2147" s="21"/>
      <c r="L2147" s="21"/>
      <c r="M2147" s="12"/>
      <c r="N2147" s="12"/>
      <c r="O2147" s="12"/>
      <c r="P2147" s="12"/>
      <c r="Q2147" s="12"/>
      <c r="R2147" s="12"/>
    </row>
    <row r="2148" spans="3:18" x14ac:dyDescent="0.3">
      <c r="C2148" s="12"/>
      <c r="D2148" s="12"/>
      <c r="E2148" s="12"/>
      <c r="F2148" s="12"/>
      <c r="G2148" s="21"/>
      <c r="H2148" s="21"/>
      <c r="I2148" s="21"/>
      <c r="J2148" s="21"/>
      <c r="K2148" s="21"/>
      <c r="L2148" s="21"/>
      <c r="M2148" s="12"/>
      <c r="N2148" s="12"/>
      <c r="O2148" s="12"/>
      <c r="P2148" s="12"/>
      <c r="Q2148" s="12"/>
      <c r="R2148" s="12"/>
    </row>
    <row r="2149" spans="3:18" x14ac:dyDescent="0.3">
      <c r="C2149" s="12"/>
      <c r="D2149" s="12"/>
      <c r="E2149" s="12"/>
      <c r="F2149" s="12"/>
      <c r="G2149" s="21"/>
      <c r="H2149" s="21"/>
      <c r="I2149" s="21"/>
      <c r="J2149" s="21"/>
      <c r="K2149" s="21"/>
      <c r="L2149" s="21"/>
      <c r="M2149" s="12"/>
      <c r="N2149" s="12"/>
      <c r="O2149" s="12"/>
      <c r="P2149" s="12"/>
      <c r="Q2149" s="12"/>
      <c r="R2149" s="12"/>
    </row>
    <row r="2150" spans="3:18" x14ac:dyDescent="0.3">
      <c r="C2150" s="12"/>
      <c r="D2150" s="12"/>
      <c r="E2150" s="12"/>
      <c r="F2150" s="12"/>
      <c r="G2150" s="21"/>
      <c r="H2150" s="21"/>
      <c r="I2150" s="21"/>
      <c r="J2150" s="21"/>
      <c r="K2150" s="21"/>
      <c r="L2150" s="21"/>
      <c r="M2150" s="12"/>
      <c r="N2150" s="12"/>
      <c r="O2150" s="12"/>
      <c r="P2150" s="12"/>
      <c r="Q2150" s="12"/>
      <c r="R2150" s="12"/>
    </row>
    <row r="2151" spans="3:18" x14ac:dyDescent="0.3">
      <c r="C2151" s="12"/>
      <c r="D2151" s="12"/>
      <c r="E2151" s="12"/>
      <c r="F2151" s="12"/>
      <c r="G2151" s="21"/>
      <c r="H2151" s="21"/>
      <c r="I2151" s="21"/>
      <c r="J2151" s="21"/>
      <c r="K2151" s="21"/>
      <c r="L2151" s="21"/>
      <c r="M2151" s="12"/>
      <c r="N2151" s="12"/>
      <c r="O2151" s="12"/>
      <c r="P2151" s="12"/>
      <c r="Q2151" s="12"/>
      <c r="R2151" s="12"/>
    </row>
    <row r="2152" spans="3:18" x14ac:dyDescent="0.3">
      <c r="C2152" s="12"/>
      <c r="D2152" s="12"/>
      <c r="E2152" s="12"/>
      <c r="F2152" s="12"/>
      <c r="G2152" s="21"/>
      <c r="H2152" s="21"/>
      <c r="I2152" s="21"/>
      <c r="J2152" s="21"/>
      <c r="K2152" s="21"/>
      <c r="L2152" s="21"/>
      <c r="M2152" s="12"/>
      <c r="N2152" s="12"/>
      <c r="O2152" s="12"/>
      <c r="P2152" s="12"/>
      <c r="Q2152" s="12"/>
      <c r="R2152" s="12"/>
    </row>
    <row r="2153" spans="3:18" x14ac:dyDescent="0.3">
      <c r="C2153" s="12"/>
      <c r="D2153" s="12"/>
      <c r="E2153" s="12"/>
      <c r="F2153" s="12"/>
      <c r="G2153" s="21"/>
      <c r="H2153" s="21"/>
      <c r="I2153" s="21"/>
      <c r="J2153" s="21"/>
      <c r="K2153" s="21"/>
      <c r="L2153" s="21"/>
      <c r="M2153" s="12"/>
      <c r="N2153" s="12"/>
      <c r="O2153" s="12"/>
      <c r="P2153" s="12"/>
      <c r="Q2153" s="12"/>
      <c r="R2153" s="12"/>
    </row>
    <row r="2154" spans="3:18" x14ac:dyDescent="0.3">
      <c r="C2154" s="12"/>
      <c r="D2154" s="12"/>
      <c r="E2154" s="12"/>
      <c r="F2154" s="12"/>
      <c r="G2154" s="21"/>
      <c r="H2154" s="21"/>
      <c r="I2154" s="21"/>
      <c r="J2154" s="21"/>
      <c r="K2154" s="21"/>
      <c r="L2154" s="21"/>
      <c r="M2154" s="12"/>
      <c r="N2154" s="12"/>
      <c r="O2154" s="12"/>
      <c r="P2154" s="12"/>
      <c r="Q2154" s="12"/>
      <c r="R2154" s="12"/>
    </row>
    <row r="2155" spans="3:18" x14ac:dyDescent="0.3">
      <c r="C2155" s="12"/>
      <c r="D2155" s="12"/>
      <c r="E2155" s="12"/>
      <c r="F2155" s="12"/>
      <c r="G2155" s="21"/>
      <c r="H2155" s="21"/>
      <c r="I2155" s="21"/>
      <c r="J2155" s="21"/>
      <c r="K2155" s="21"/>
      <c r="L2155" s="21"/>
      <c r="M2155" s="12"/>
      <c r="N2155" s="12"/>
      <c r="O2155" s="12"/>
      <c r="P2155" s="12"/>
      <c r="Q2155" s="12"/>
      <c r="R2155" s="12"/>
    </row>
    <row r="2156" spans="3:18" x14ac:dyDescent="0.3">
      <c r="C2156" s="12"/>
      <c r="D2156" s="12"/>
      <c r="E2156" s="12"/>
      <c r="F2156" s="12"/>
      <c r="G2156" s="21"/>
      <c r="H2156" s="21"/>
      <c r="I2156" s="21"/>
      <c r="J2156" s="21"/>
      <c r="K2156" s="21"/>
      <c r="L2156" s="21"/>
      <c r="M2156" s="12"/>
      <c r="N2156" s="12"/>
      <c r="O2156" s="12"/>
      <c r="P2156" s="12"/>
      <c r="Q2156" s="12"/>
      <c r="R2156" s="12"/>
    </row>
    <row r="2157" spans="3:18" x14ac:dyDescent="0.3">
      <c r="C2157" s="12"/>
      <c r="D2157" s="12"/>
      <c r="E2157" s="12"/>
      <c r="F2157" s="12"/>
      <c r="G2157" s="21"/>
      <c r="H2157" s="21"/>
      <c r="I2157" s="21"/>
      <c r="J2157" s="21"/>
      <c r="K2157" s="21"/>
      <c r="L2157" s="21"/>
      <c r="M2157" s="12"/>
      <c r="N2157" s="12"/>
      <c r="O2157" s="12"/>
      <c r="P2157" s="12"/>
      <c r="Q2157" s="12"/>
      <c r="R2157" s="12"/>
    </row>
    <row r="2158" spans="3:18" x14ac:dyDescent="0.3">
      <c r="C2158" s="12"/>
      <c r="D2158" s="12"/>
      <c r="E2158" s="12"/>
      <c r="F2158" s="12"/>
      <c r="G2158" s="21"/>
      <c r="H2158" s="21"/>
      <c r="I2158" s="21"/>
      <c r="J2158" s="21"/>
      <c r="K2158" s="21"/>
      <c r="L2158" s="21"/>
      <c r="M2158" s="12"/>
      <c r="N2158" s="12"/>
      <c r="O2158" s="12"/>
      <c r="P2158" s="12"/>
      <c r="Q2158" s="12"/>
      <c r="R2158" s="12"/>
    </row>
    <row r="2159" spans="3:18" x14ac:dyDescent="0.3">
      <c r="C2159" s="12"/>
      <c r="D2159" s="12"/>
      <c r="E2159" s="12"/>
      <c r="F2159" s="12"/>
      <c r="G2159" s="21"/>
      <c r="H2159" s="21"/>
      <c r="I2159" s="21"/>
      <c r="J2159" s="21"/>
      <c r="K2159" s="21"/>
      <c r="L2159" s="21"/>
      <c r="M2159" s="12"/>
      <c r="N2159" s="12"/>
      <c r="O2159" s="12"/>
      <c r="P2159" s="12"/>
      <c r="Q2159" s="12"/>
      <c r="R2159" s="12"/>
    </row>
    <row r="2160" spans="3:18" x14ac:dyDescent="0.3">
      <c r="C2160" s="12"/>
      <c r="D2160" s="12"/>
      <c r="E2160" s="12"/>
      <c r="F2160" s="12"/>
      <c r="G2160" s="21"/>
      <c r="H2160" s="21"/>
      <c r="I2160" s="21"/>
      <c r="J2160" s="21"/>
      <c r="K2160" s="21"/>
      <c r="L2160" s="21"/>
      <c r="M2160" s="12"/>
      <c r="N2160" s="12"/>
      <c r="O2160" s="12"/>
      <c r="P2160" s="12"/>
      <c r="Q2160" s="12"/>
      <c r="R2160" s="12"/>
    </row>
    <row r="2161" spans="3:18" x14ac:dyDescent="0.3">
      <c r="C2161" s="12"/>
      <c r="D2161" s="12"/>
      <c r="E2161" s="12"/>
      <c r="F2161" s="12"/>
      <c r="G2161" s="21"/>
      <c r="H2161" s="21"/>
      <c r="I2161" s="21"/>
      <c r="J2161" s="21"/>
      <c r="K2161" s="21"/>
      <c r="L2161" s="21"/>
      <c r="M2161" s="12"/>
      <c r="N2161" s="12"/>
      <c r="O2161" s="12"/>
      <c r="P2161" s="12"/>
      <c r="Q2161" s="12"/>
      <c r="R2161" s="12"/>
    </row>
    <row r="2162" spans="3:18" x14ac:dyDescent="0.3">
      <c r="C2162" s="12"/>
      <c r="D2162" s="12"/>
      <c r="E2162" s="12"/>
      <c r="F2162" s="12"/>
      <c r="G2162" s="21"/>
      <c r="H2162" s="21"/>
      <c r="I2162" s="21"/>
      <c r="J2162" s="21"/>
      <c r="K2162" s="21"/>
      <c r="L2162" s="21"/>
      <c r="M2162" s="12"/>
      <c r="N2162" s="12"/>
      <c r="O2162" s="12"/>
      <c r="P2162" s="12"/>
      <c r="Q2162" s="12"/>
      <c r="R2162" s="12"/>
    </row>
    <row r="2163" spans="3:18" x14ac:dyDescent="0.3">
      <c r="C2163" s="12"/>
      <c r="D2163" s="12"/>
      <c r="E2163" s="12"/>
      <c r="F2163" s="12"/>
      <c r="G2163" s="21"/>
      <c r="H2163" s="21"/>
      <c r="I2163" s="21"/>
      <c r="J2163" s="21"/>
      <c r="K2163" s="21"/>
      <c r="L2163" s="21"/>
      <c r="M2163" s="12"/>
      <c r="N2163" s="12"/>
      <c r="O2163" s="12"/>
      <c r="P2163" s="12"/>
      <c r="Q2163" s="12"/>
      <c r="R2163" s="12"/>
    </row>
    <row r="2164" spans="3:18" x14ac:dyDescent="0.3">
      <c r="C2164" s="12"/>
      <c r="D2164" s="12"/>
      <c r="E2164" s="12"/>
      <c r="F2164" s="12"/>
      <c r="G2164" s="21"/>
      <c r="H2164" s="21"/>
      <c r="I2164" s="21"/>
      <c r="J2164" s="21"/>
      <c r="K2164" s="21"/>
      <c r="L2164" s="21"/>
      <c r="M2164" s="12"/>
      <c r="N2164" s="12"/>
      <c r="O2164" s="12"/>
      <c r="P2164" s="12"/>
      <c r="Q2164" s="12"/>
      <c r="R2164" s="12"/>
    </row>
    <row r="2165" spans="3:18" x14ac:dyDescent="0.3">
      <c r="C2165" s="12"/>
      <c r="D2165" s="12"/>
      <c r="E2165" s="12"/>
      <c r="F2165" s="12"/>
      <c r="G2165" s="21"/>
      <c r="H2165" s="21"/>
      <c r="I2165" s="21"/>
      <c r="J2165" s="21"/>
      <c r="K2165" s="21"/>
      <c r="L2165" s="21"/>
      <c r="M2165" s="12"/>
      <c r="N2165" s="12"/>
      <c r="O2165" s="12"/>
      <c r="P2165" s="12"/>
      <c r="Q2165" s="12"/>
      <c r="R2165" s="12"/>
    </row>
    <row r="2166" spans="3:18" x14ac:dyDescent="0.3">
      <c r="C2166" s="12"/>
      <c r="D2166" s="12"/>
      <c r="E2166" s="12"/>
      <c r="F2166" s="12"/>
      <c r="G2166" s="21"/>
      <c r="H2166" s="21"/>
      <c r="I2166" s="21"/>
      <c r="J2166" s="21"/>
      <c r="K2166" s="21"/>
      <c r="L2166" s="21"/>
      <c r="M2166" s="12"/>
      <c r="N2166" s="12"/>
      <c r="O2166" s="12"/>
      <c r="P2166" s="12"/>
      <c r="Q2166" s="12"/>
      <c r="R2166" s="12"/>
    </row>
    <row r="2167" spans="3:18" x14ac:dyDescent="0.3">
      <c r="C2167" s="12"/>
      <c r="D2167" s="12"/>
      <c r="E2167" s="12"/>
      <c r="F2167" s="12"/>
      <c r="G2167" s="21"/>
      <c r="H2167" s="21"/>
      <c r="I2167" s="21"/>
      <c r="J2167" s="21"/>
      <c r="K2167" s="21"/>
      <c r="L2167" s="21"/>
      <c r="M2167" s="12"/>
      <c r="N2167" s="12"/>
      <c r="O2167" s="12"/>
      <c r="P2167" s="12"/>
      <c r="Q2167" s="12"/>
      <c r="R2167" s="12"/>
    </row>
    <row r="2168" spans="3:18" x14ac:dyDescent="0.3">
      <c r="C2168" s="12"/>
      <c r="D2168" s="12"/>
      <c r="E2168" s="12"/>
      <c r="F2168" s="12"/>
      <c r="G2168" s="21"/>
      <c r="H2168" s="21"/>
      <c r="I2168" s="21"/>
      <c r="J2168" s="21"/>
      <c r="K2168" s="21"/>
      <c r="L2168" s="21"/>
      <c r="M2168" s="12"/>
      <c r="N2168" s="12"/>
      <c r="O2168" s="12"/>
      <c r="P2168" s="12"/>
      <c r="Q2168" s="12"/>
      <c r="R2168" s="12"/>
    </row>
    <row r="2169" spans="3:18" x14ac:dyDescent="0.3">
      <c r="C2169" s="12"/>
      <c r="D2169" s="12"/>
      <c r="E2169" s="12"/>
      <c r="F2169" s="12"/>
      <c r="G2169" s="21"/>
      <c r="H2169" s="21"/>
      <c r="I2169" s="21"/>
      <c r="J2169" s="21"/>
      <c r="K2169" s="21"/>
      <c r="L2169" s="21"/>
      <c r="M2169" s="12"/>
      <c r="N2169" s="12"/>
      <c r="O2169" s="12"/>
      <c r="P2169" s="12"/>
      <c r="Q2169" s="12"/>
      <c r="R2169" s="12"/>
    </row>
    <row r="2170" spans="3:18" x14ac:dyDescent="0.3">
      <c r="C2170" s="12"/>
      <c r="D2170" s="12"/>
      <c r="E2170" s="12"/>
      <c r="F2170" s="12"/>
      <c r="G2170" s="21"/>
      <c r="H2170" s="21"/>
      <c r="I2170" s="21"/>
      <c r="J2170" s="21"/>
      <c r="K2170" s="21"/>
      <c r="L2170" s="21"/>
      <c r="M2170" s="12"/>
      <c r="N2170" s="12"/>
      <c r="O2170" s="12"/>
      <c r="P2170" s="12"/>
      <c r="Q2170" s="12"/>
      <c r="R2170" s="12"/>
    </row>
    <row r="2171" spans="3:18" x14ac:dyDescent="0.3">
      <c r="C2171" s="12"/>
      <c r="D2171" s="12"/>
      <c r="E2171" s="12"/>
      <c r="F2171" s="12"/>
      <c r="G2171" s="21"/>
      <c r="H2171" s="21"/>
      <c r="I2171" s="21"/>
      <c r="J2171" s="21"/>
      <c r="K2171" s="21"/>
      <c r="L2171" s="21"/>
      <c r="M2171" s="12"/>
      <c r="N2171" s="12"/>
      <c r="O2171" s="12"/>
      <c r="P2171" s="12"/>
      <c r="Q2171" s="12"/>
      <c r="R2171" s="12"/>
    </row>
    <row r="2172" spans="3:18" x14ac:dyDescent="0.3">
      <c r="C2172" s="12"/>
      <c r="D2172" s="12"/>
      <c r="E2172" s="12"/>
      <c r="F2172" s="12"/>
      <c r="G2172" s="21"/>
      <c r="H2172" s="21"/>
      <c r="I2172" s="21"/>
      <c r="J2172" s="21"/>
      <c r="K2172" s="21"/>
      <c r="L2172" s="21"/>
      <c r="M2172" s="12"/>
      <c r="N2172" s="12"/>
      <c r="O2172" s="12"/>
      <c r="P2172" s="12"/>
      <c r="Q2172" s="12"/>
      <c r="R2172" s="12"/>
    </row>
    <row r="2173" spans="3:18" x14ac:dyDescent="0.3">
      <c r="C2173" s="12"/>
      <c r="D2173" s="12"/>
      <c r="E2173" s="12"/>
      <c r="F2173" s="12"/>
      <c r="G2173" s="21"/>
      <c r="H2173" s="21"/>
      <c r="I2173" s="21"/>
      <c r="J2173" s="21"/>
      <c r="K2173" s="21"/>
      <c r="L2173" s="21"/>
      <c r="M2173" s="12"/>
      <c r="N2173" s="12"/>
      <c r="O2173" s="12"/>
      <c r="P2173" s="12"/>
      <c r="Q2173" s="12"/>
      <c r="R2173" s="12"/>
    </row>
    <row r="2174" spans="3:18" x14ac:dyDescent="0.3">
      <c r="C2174" s="12"/>
      <c r="D2174" s="12"/>
      <c r="E2174" s="12"/>
      <c r="F2174" s="12"/>
      <c r="G2174" s="21"/>
      <c r="H2174" s="21"/>
      <c r="I2174" s="21"/>
      <c r="J2174" s="21"/>
      <c r="K2174" s="21"/>
      <c r="L2174" s="21"/>
      <c r="M2174" s="12"/>
      <c r="N2174" s="12"/>
      <c r="O2174" s="12"/>
      <c r="P2174" s="12"/>
      <c r="Q2174" s="12"/>
      <c r="R2174" s="12"/>
    </row>
    <row r="2175" spans="3:18" x14ac:dyDescent="0.3">
      <c r="C2175" s="12"/>
      <c r="D2175" s="12"/>
      <c r="E2175" s="12"/>
      <c r="F2175" s="12"/>
      <c r="G2175" s="21"/>
      <c r="H2175" s="21"/>
      <c r="I2175" s="21"/>
      <c r="J2175" s="21"/>
      <c r="K2175" s="21"/>
      <c r="L2175" s="21"/>
      <c r="M2175" s="12"/>
      <c r="N2175" s="12"/>
      <c r="O2175" s="12"/>
      <c r="P2175" s="12"/>
      <c r="Q2175" s="12"/>
      <c r="R2175" s="12"/>
    </row>
    <row r="2176" spans="3:18" x14ac:dyDescent="0.3">
      <c r="C2176" s="12"/>
      <c r="D2176" s="12"/>
      <c r="E2176" s="12"/>
      <c r="F2176" s="12"/>
      <c r="G2176" s="21"/>
      <c r="H2176" s="21"/>
      <c r="I2176" s="21"/>
      <c r="J2176" s="21"/>
      <c r="K2176" s="21"/>
      <c r="L2176" s="21"/>
      <c r="M2176" s="12"/>
      <c r="N2176" s="12"/>
      <c r="O2176" s="12"/>
      <c r="P2176" s="12"/>
      <c r="Q2176" s="12"/>
      <c r="R2176" s="12"/>
    </row>
    <row r="2177" spans="3:18" x14ac:dyDescent="0.3">
      <c r="C2177" s="12"/>
      <c r="D2177" s="12"/>
      <c r="E2177" s="12"/>
      <c r="F2177" s="12"/>
      <c r="G2177" s="21"/>
      <c r="H2177" s="21"/>
      <c r="I2177" s="21"/>
      <c r="J2177" s="21"/>
      <c r="K2177" s="21"/>
      <c r="L2177" s="21"/>
      <c r="M2177" s="12"/>
      <c r="N2177" s="12"/>
      <c r="O2177" s="12"/>
      <c r="P2177" s="12"/>
      <c r="Q2177" s="12"/>
      <c r="R2177" s="12"/>
    </row>
    <row r="2178" spans="3:18" x14ac:dyDescent="0.3">
      <c r="C2178" s="12"/>
      <c r="D2178" s="12"/>
      <c r="E2178" s="12"/>
      <c r="F2178" s="12"/>
      <c r="G2178" s="21"/>
      <c r="H2178" s="21"/>
      <c r="I2178" s="21"/>
      <c r="J2178" s="21"/>
      <c r="K2178" s="21"/>
      <c r="L2178" s="21"/>
      <c r="M2178" s="12"/>
      <c r="N2178" s="12"/>
      <c r="O2178" s="12"/>
      <c r="P2178" s="12"/>
      <c r="Q2178" s="12"/>
      <c r="R2178" s="12"/>
    </row>
    <row r="2179" spans="3:18" x14ac:dyDescent="0.3">
      <c r="C2179" s="12"/>
      <c r="D2179" s="12"/>
      <c r="E2179" s="12"/>
      <c r="F2179" s="12"/>
      <c r="G2179" s="21"/>
      <c r="H2179" s="21"/>
      <c r="I2179" s="21"/>
      <c r="J2179" s="21"/>
      <c r="K2179" s="21"/>
      <c r="L2179" s="21"/>
      <c r="M2179" s="12"/>
      <c r="N2179" s="12"/>
      <c r="O2179" s="12"/>
      <c r="P2179" s="12"/>
      <c r="Q2179" s="12"/>
      <c r="R2179" s="12"/>
    </row>
    <row r="2180" spans="3:18" x14ac:dyDescent="0.3">
      <c r="C2180" s="12"/>
      <c r="D2180" s="12"/>
      <c r="E2180" s="12"/>
      <c r="F2180" s="12"/>
      <c r="G2180" s="21"/>
      <c r="H2180" s="21"/>
      <c r="I2180" s="21"/>
      <c r="J2180" s="21"/>
      <c r="K2180" s="21"/>
      <c r="L2180" s="21"/>
      <c r="M2180" s="12"/>
      <c r="N2180" s="12"/>
      <c r="O2180" s="12"/>
      <c r="P2180" s="12"/>
      <c r="Q2180" s="12"/>
      <c r="R2180" s="12"/>
    </row>
    <row r="2181" spans="3:18" x14ac:dyDescent="0.3">
      <c r="C2181" s="12"/>
      <c r="D2181" s="12"/>
      <c r="E2181" s="12"/>
      <c r="F2181" s="12"/>
      <c r="G2181" s="21"/>
      <c r="H2181" s="21"/>
      <c r="I2181" s="21"/>
      <c r="J2181" s="21"/>
      <c r="K2181" s="21"/>
      <c r="L2181" s="21"/>
      <c r="M2181" s="12"/>
      <c r="N2181" s="12"/>
      <c r="O2181" s="12"/>
      <c r="P2181" s="12"/>
      <c r="Q2181" s="12"/>
      <c r="R2181" s="12"/>
    </row>
    <row r="2182" spans="3:18" x14ac:dyDescent="0.3">
      <c r="C2182" s="12"/>
      <c r="D2182" s="12"/>
      <c r="E2182" s="12"/>
      <c r="F2182" s="12"/>
      <c r="G2182" s="21"/>
      <c r="H2182" s="21"/>
      <c r="I2182" s="21"/>
      <c r="J2182" s="21"/>
      <c r="K2182" s="21"/>
      <c r="L2182" s="21"/>
      <c r="M2182" s="12"/>
      <c r="N2182" s="12"/>
      <c r="O2182" s="12"/>
      <c r="P2182" s="12"/>
      <c r="Q2182" s="12"/>
      <c r="R2182" s="12"/>
    </row>
    <row r="2183" spans="3:18" x14ac:dyDescent="0.3">
      <c r="C2183" s="12"/>
      <c r="D2183" s="12"/>
      <c r="E2183" s="12"/>
      <c r="F2183" s="12"/>
      <c r="G2183" s="21"/>
      <c r="H2183" s="21"/>
      <c r="I2183" s="21"/>
      <c r="J2183" s="21"/>
      <c r="K2183" s="21"/>
      <c r="L2183" s="21"/>
      <c r="M2183" s="12"/>
      <c r="N2183" s="12"/>
      <c r="O2183" s="12"/>
      <c r="P2183" s="12"/>
      <c r="Q2183" s="12"/>
      <c r="R2183" s="12"/>
    </row>
    <row r="2184" spans="3:18" x14ac:dyDescent="0.3">
      <c r="C2184" s="12"/>
      <c r="D2184" s="12"/>
      <c r="E2184" s="12"/>
      <c r="F2184" s="12"/>
      <c r="G2184" s="21"/>
      <c r="H2184" s="21"/>
      <c r="I2184" s="21"/>
      <c r="J2184" s="21"/>
      <c r="K2184" s="21"/>
      <c r="L2184" s="21"/>
      <c r="M2184" s="12"/>
      <c r="N2184" s="12"/>
      <c r="O2184" s="12"/>
      <c r="P2184" s="12"/>
      <c r="Q2184" s="12"/>
      <c r="R2184" s="12"/>
    </row>
    <row r="2185" spans="3:18" x14ac:dyDescent="0.3">
      <c r="C2185" s="12"/>
      <c r="D2185" s="12"/>
      <c r="E2185" s="12"/>
      <c r="F2185" s="12"/>
      <c r="G2185" s="21"/>
      <c r="H2185" s="21"/>
      <c r="I2185" s="21"/>
      <c r="J2185" s="21"/>
      <c r="K2185" s="21"/>
      <c r="L2185" s="21"/>
      <c r="M2185" s="12"/>
      <c r="N2185" s="12"/>
      <c r="O2185" s="12"/>
      <c r="P2185" s="12"/>
      <c r="Q2185" s="12"/>
      <c r="R2185" s="12"/>
    </row>
    <row r="2186" spans="3:18" x14ac:dyDescent="0.3">
      <c r="C2186" s="12"/>
      <c r="D2186" s="12"/>
      <c r="E2186" s="12"/>
      <c r="F2186" s="12"/>
      <c r="G2186" s="21"/>
      <c r="H2186" s="21"/>
      <c r="I2186" s="21"/>
      <c r="J2186" s="21"/>
      <c r="K2186" s="21"/>
      <c r="L2186" s="21"/>
      <c r="M2186" s="12"/>
      <c r="N2186" s="12"/>
      <c r="O2186" s="12"/>
      <c r="P2186" s="12"/>
      <c r="Q2186" s="12"/>
      <c r="R2186" s="12"/>
    </row>
    <row r="2187" spans="3:18" x14ac:dyDescent="0.3">
      <c r="C2187" s="12"/>
      <c r="D2187" s="12"/>
      <c r="E2187" s="12"/>
      <c r="F2187" s="12"/>
      <c r="G2187" s="21"/>
      <c r="H2187" s="21"/>
      <c r="I2187" s="21"/>
      <c r="J2187" s="21"/>
      <c r="K2187" s="21"/>
      <c r="L2187" s="21"/>
      <c r="M2187" s="12"/>
      <c r="N2187" s="12"/>
      <c r="O2187" s="12"/>
      <c r="P2187" s="12"/>
      <c r="Q2187" s="12"/>
      <c r="R2187" s="12"/>
    </row>
    <row r="2188" spans="3:18" x14ac:dyDescent="0.3">
      <c r="C2188" s="12"/>
      <c r="D2188" s="12"/>
      <c r="E2188" s="12"/>
      <c r="F2188" s="12"/>
      <c r="G2188" s="21"/>
      <c r="H2188" s="21"/>
      <c r="I2188" s="21"/>
      <c r="J2188" s="21"/>
      <c r="K2188" s="21"/>
      <c r="L2188" s="21"/>
      <c r="M2188" s="12"/>
      <c r="N2188" s="12"/>
      <c r="O2188" s="12"/>
      <c r="P2188" s="12"/>
      <c r="Q2188" s="12"/>
      <c r="R2188" s="12"/>
    </row>
    <row r="2189" spans="3:18" x14ac:dyDescent="0.3">
      <c r="C2189" s="12"/>
      <c r="D2189" s="12"/>
      <c r="E2189" s="12"/>
      <c r="F2189" s="12"/>
      <c r="G2189" s="21"/>
      <c r="H2189" s="21"/>
      <c r="I2189" s="21"/>
      <c r="J2189" s="21"/>
      <c r="K2189" s="21"/>
      <c r="L2189" s="21"/>
      <c r="M2189" s="12"/>
      <c r="N2189" s="12"/>
      <c r="O2189" s="12"/>
      <c r="P2189" s="12"/>
      <c r="Q2189" s="12"/>
      <c r="R2189" s="12"/>
    </row>
    <row r="2190" spans="3:18" x14ac:dyDescent="0.3">
      <c r="C2190" s="12"/>
      <c r="D2190" s="12"/>
      <c r="E2190" s="12"/>
      <c r="F2190" s="12"/>
      <c r="G2190" s="21"/>
      <c r="H2190" s="21"/>
      <c r="I2190" s="21"/>
      <c r="J2190" s="21"/>
      <c r="K2190" s="21"/>
      <c r="L2190" s="21"/>
      <c r="M2190" s="12"/>
      <c r="N2190" s="12"/>
      <c r="O2190" s="12"/>
      <c r="P2190" s="12"/>
      <c r="Q2190" s="12"/>
      <c r="R2190" s="12"/>
    </row>
    <row r="2191" spans="3:18" x14ac:dyDescent="0.3">
      <c r="C2191" s="12"/>
      <c r="D2191" s="12"/>
      <c r="E2191" s="12"/>
      <c r="F2191" s="12"/>
      <c r="G2191" s="21"/>
      <c r="H2191" s="21"/>
      <c r="I2191" s="21"/>
      <c r="J2191" s="21"/>
      <c r="K2191" s="21"/>
      <c r="L2191" s="21"/>
      <c r="M2191" s="12"/>
      <c r="N2191" s="12"/>
      <c r="O2191" s="12"/>
      <c r="P2191" s="12"/>
      <c r="Q2191" s="12"/>
      <c r="R2191" s="12"/>
    </row>
    <row r="2192" spans="3:18" x14ac:dyDescent="0.3">
      <c r="C2192" s="12"/>
      <c r="D2192" s="12"/>
      <c r="E2192" s="12"/>
      <c r="F2192" s="12"/>
      <c r="G2192" s="21"/>
      <c r="H2192" s="21"/>
      <c r="I2192" s="21"/>
      <c r="J2192" s="21"/>
      <c r="K2192" s="21"/>
      <c r="L2192" s="21"/>
      <c r="M2192" s="12"/>
      <c r="N2192" s="12"/>
      <c r="O2192" s="12"/>
      <c r="P2192" s="12"/>
      <c r="Q2192" s="12"/>
      <c r="R2192" s="12"/>
    </row>
    <row r="2193" spans="3:18" x14ac:dyDescent="0.3">
      <c r="C2193" s="12"/>
      <c r="D2193" s="12"/>
      <c r="E2193" s="12"/>
      <c r="F2193" s="12"/>
      <c r="G2193" s="21"/>
      <c r="H2193" s="21"/>
      <c r="I2193" s="21"/>
      <c r="J2193" s="21"/>
      <c r="K2193" s="21"/>
      <c r="L2193" s="21"/>
      <c r="M2193" s="12"/>
      <c r="N2193" s="12"/>
      <c r="O2193" s="12"/>
      <c r="P2193" s="12"/>
      <c r="Q2193" s="12"/>
      <c r="R2193" s="12"/>
    </row>
    <row r="2194" spans="3:18" x14ac:dyDescent="0.3">
      <c r="C2194" s="12"/>
      <c r="D2194" s="12"/>
      <c r="E2194" s="12"/>
      <c r="F2194" s="12"/>
      <c r="G2194" s="21"/>
      <c r="H2194" s="21"/>
      <c r="I2194" s="21"/>
      <c r="J2194" s="21"/>
      <c r="K2194" s="21"/>
      <c r="L2194" s="21"/>
      <c r="M2194" s="12"/>
      <c r="N2194" s="12"/>
      <c r="O2194" s="12"/>
      <c r="P2194" s="12"/>
      <c r="Q2194" s="12"/>
      <c r="R2194" s="12"/>
    </row>
    <row r="2195" spans="3:18" x14ac:dyDescent="0.3">
      <c r="C2195" s="12"/>
      <c r="D2195" s="12"/>
      <c r="E2195" s="12"/>
      <c r="F2195" s="12"/>
      <c r="G2195" s="21"/>
      <c r="H2195" s="21"/>
      <c r="I2195" s="21"/>
      <c r="J2195" s="21"/>
      <c r="K2195" s="21"/>
      <c r="L2195" s="21"/>
      <c r="M2195" s="12"/>
      <c r="N2195" s="12"/>
      <c r="O2195" s="12"/>
      <c r="P2195" s="12"/>
      <c r="Q2195" s="12"/>
      <c r="R2195" s="12"/>
    </row>
    <row r="2196" spans="3:18" x14ac:dyDescent="0.3">
      <c r="C2196" s="12"/>
      <c r="D2196" s="12"/>
      <c r="E2196" s="12"/>
      <c r="F2196" s="12"/>
      <c r="G2196" s="21"/>
      <c r="H2196" s="21"/>
      <c r="I2196" s="21"/>
      <c r="J2196" s="21"/>
      <c r="K2196" s="21"/>
      <c r="L2196" s="21"/>
      <c r="M2196" s="12"/>
      <c r="N2196" s="12"/>
      <c r="O2196" s="12"/>
      <c r="P2196" s="12"/>
      <c r="Q2196" s="12"/>
      <c r="R2196" s="12"/>
    </row>
    <row r="2197" spans="3:18" x14ac:dyDescent="0.3">
      <c r="C2197" s="12"/>
      <c r="D2197" s="12"/>
      <c r="E2197" s="12"/>
      <c r="F2197" s="12"/>
      <c r="G2197" s="21"/>
      <c r="H2197" s="21"/>
      <c r="I2197" s="21"/>
      <c r="J2197" s="21"/>
      <c r="K2197" s="21"/>
      <c r="L2197" s="21"/>
      <c r="M2197" s="12"/>
      <c r="N2197" s="12"/>
      <c r="O2197" s="12"/>
      <c r="P2197" s="12"/>
      <c r="Q2197" s="12"/>
      <c r="R2197" s="12"/>
    </row>
    <row r="2198" spans="3:18" x14ac:dyDescent="0.3">
      <c r="C2198" s="12"/>
      <c r="D2198" s="12"/>
      <c r="E2198" s="12"/>
      <c r="F2198" s="12"/>
      <c r="G2198" s="21"/>
      <c r="H2198" s="21"/>
      <c r="I2198" s="21"/>
      <c r="J2198" s="21"/>
      <c r="K2198" s="21"/>
      <c r="L2198" s="21"/>
      <c r="M2198" s="12"/>
      <c r="N2198" s="12"/>
      <c r="O2198" s="12"/>
      <c r="P2198" s="12"/>
      <c r="Q2198" s="12"/>
      <c r="R2198" s="12"/>
    </row>
    <row r="2199" spans="3:18" x14ac:dyDescent="0.3">
      <c r="C2199" s="12"/>
      <c r="D2199" s="12"/>
      <c r="E2199" s="12"/>
      <c r="F2199" s="12"/>
      <c r="G2199" s="21"/>
      <c r="H2199" s="21"/>
      <c r="I2199" s="21"/>
      <c r="J2199" s="21"/>
      <c r="K2199" s="21"/>
      <c r="L2199" s="21"/>
      <c r="M2199" s="12"/>
      <c r="N2199" s="12"/>
      <c r="O2199" s="12"/>
      <c r="P2199" s="12"/>
      <c r="Q2199" s="12"/>
      <c r="R2199" s="12"/>
    </row>
    <row r="2200" spans="3:18" x14ac:dyDescent="0.3">
      <c r="C2200" s="12"/>
      <c r="D2200" s="12"/>
      <c r="E2200" s="12"/>
      <c r="F2200" s="12"/>
      <c r="G2200" s="21"/>
      <c r="H2200" s="21"/>
      <c r="I2200" s="21"/>
      <c r="J2200" s="21"/>
      <c r="K2200" s="21"/>
      <c r="L2200" s="21"/>
      <c r="M2200" s="12"/>
      <c r="N2200" s="12"/>
      <c r="O2200" s="12"/>
      <c r="P2200" s="12"/>
      <c r="Q2200" s="12"/>
      <c r="R2200" s="12"/>
    </row>
    <row r="2201" spans="3:18" x14ac:dyDescent="0.3">
      <c r="C2201" s="12"/>
      <c r="D2201" s="12"/>
      <c r="E2201" s="12"/>
      <c r="F2201" s="12"/>
      <c r="G2201" s="21"/>
      <c r="H2201" s="21"/>
      <c r="I2201" s="21"/>
      <c r="J2201" s="21"/>
      <c r="K2201" s="21"/>
      <c r="L2201" s="21"/>
      <c r="M2201" s="12"/>
      <c r="N2201" s="12"/>
      <c r="O2201" s="12"/>
      <c r="P2201" s="12"/>
      <c r="Q2201" s="12"/>
      <c r="R2201" s="12"/>
    </row>
    <row r="2202" spans="3:18" x14ac:dyDescent="0.3">
      <c r="C2202" s="12"/>
      <c r="D2202" s="12"/>
      <c r="E2202" s="12"/>
      <c r="F2202" s="12"/>
      <c r="G2202" s="21"/>
      <c r="H2202" s="21"/>
      <c r="I2202" s="21"/>
      <c r="J2202" s="21"/>
      <c r="K2202" s="21"/>
      <c r="L2202" s="21"/>
      <c r="M2202" s="12"/>
      <c r="N2202" s="12"/>
      <c r="O2202" s="12"/>
      <c r="P2202" s="12"/>
      <c r="Q2202" s="12"/>
      <c r="R2202" s="12"/>
    </row>
    <row r="2203" spans="3:18" x14ac:dyDescent="0.3">
      <c r="C2203" s="12"/>
      <c r="D2203" s="12"/>
      <c r="E2203" s="12"/>
      <c r="F2203" s="12"/>
      <c r="G2203" s="21"/>
      <c r="H2203" s="21"/>
      <c r="I2203" s="21"/>
      <c r="J2203" s="21"/>
      <c r="K2203" s="21"/>
      <c r="L2203" s="21"/>
      <c r="M2203" s="12"/>
      <c r="N2203" s="12"/>
      <c r="O2203" s="12"/>
      <c r="P2203" s="12"/>
      <c r="Q2203" s="12"/>
      <c r="R2203" s="12"/>
    </row>
    <row r="2204" spans="3:18" x14ac:dyDescent="0.3">
      <c r="C2204" s="12"/>
      <c r="D2204" s="12"/>
      <c r="E2204" s="12"/>
      <c r="F2204" s="12"/>
      <c r="G2204" s="21"/>
      <c r="H2204" s="21"/>
      <c r="I2204" s="21"/>
      <c r="J2204" s="21"/>
      <c r="K2204" s="21"/>
      <c r="L2204" s="21"/>
      <c r="M2204" s="12"/>
      <c r="N2204" s="12"/>
      <c r="O2204" s="12"/>
      <c r="P2204" s="12"/>
      <c r="Q2204" s="12"/>
      <c r="R2204" s="12"/>
    </row>
    <row r="2205" spans="3:18" x14ac:dyDescent="0.3">
      <c r="C2205" s="12"/>
      <c r="D2205" s="12"/>
      <c r="E2205" s="12"/>
      <c r="F2205" s="12"/>
      <c r="G2205" s="21"/>
      <c r="H2205" s="21"/>
      <c r="I2205" s="21"/>
      <c r="J2205" s="21"/>
      <c r="K2205" s="21"/>
      <c r="L2205" s="21"/>
      <c r="M2205" s="12"/>
      <c r="N2205" s="12"/>
      <c r="O2205" s="12"/>
      <c r="P2205" s="12"/>
      <c r="Q2205" s="12"/>
      <c r="R2205" s="12"/>
    </row>
    <row r="2206" spans="3:18" x14ac:dyDescent="0.3">
      <c r="C2206" s="12"/>
      <c r="D2206" s="12"/>
      <c r="E2206" s="12"/>
      <c r="F2206" s="12"/>
      <c r="G2206" s="21"/>
      <c r="H2206" s="21"/>
      <c r="I2206" s="21"/>
      <c r="J2206" s="21"/>
      <c r="K2206" s="21"/>
      <c r="L2206" s="21"/>
      <c r="M2206" s="12"/>
      <c r="N2206" s="12"/>
      <c r="O2206" s="12"/>
      <c r="P2206" s="12"/>
      <c r="Q2206" s="12"/>
      <c r="R2206" s="12"/>
    </row>
    <row r="2207" spans="3:18" x14ac:dyDescent="0.3">
      <c r="C2207" s="12"/>
      <c r="D2207" s="12"/>
      <c r="E2207" s="12"/>
      <c r="F2207" s="12"/>
      <c r="G2207" s="21"/>
      <c r="H2207" s="21"/>
      <c r="I2207" s="21"/>
      <c r="J2207" s="21"/>
      <c r="K2207" s="21"/>
      <c r="L2207" s="21"/>
      <c r="M2207" s="12"/>
      <c r="N2207" s="12"/>
      <c r="O2207" s="12"/>
      <c r="P2207" s="12"/>
      <c r="Q2207" s="12"/>
      <c r="R2207" s="12"/>
    </row>
    <row r="2208" spans="3:18" x14ac:dyDescent="0.3">
      <c r="C2208" s="12"/>
      <c r="D2208" s="12"/>
      <c r="E2208" s="12"/>
      <c r="F2208" s="12"/>
      <c r="G2208" s="21"/>
      <c r="H2208" s="21"/>
      <c r="I2208" s="21"/>
      <c r="J2208" s="21"/>
      <c r="K2208" s="21"/>
      <c r="L2208" s="21"/>
      <c r="M2208" s="12"/>
      <c r="N2208" s="12"/>
      <c r="O2208" s="12"/>
      <c r="P2208" s="12"/>
      <c r="Q2208" s="12"/>
      <c r="R2208" s="12"/>
    </row>
    <row r="2209" spans="3:18" x14ac:dyDescent="0.3">
      <c r="C2209" s="12"/>
      <c r="D2209" s="12"/>
      <c r="E2209" s="12"/>
      <c r="F2209" s="12"/>
      <c r="G2209" s="21"/>
      <c r="H2209" s="21"/>
      <c r="I2209" s="21"/>
      <c r="J2209" s="21"/>
      <c r="K2209" s="21"/>
      <c r="L2209" s="21"/>
      <c r="M2209" s="12"/>
      <c r="N2209" s="12"/>
      <c r="O2209" s="12"/>
      <c r="P2209" s="12"/>
      <c r="Q2209" s="12"/>
      <c r="R2209" s="12"/>
    </row>
    <row r="2210" spans="3:18" x14ac:dyDescent="0.3">
      <c r="C2210" s="12"/>
      <c r="D2210" s="12"/>
      <c r="E2210" s="12"/>
      <c r="F2210" s="12"/>
      <c r="G2210" s="21"/>
      <c r="H2210" s="21"/>
      <c r="I2210" s="21"/>
      <c r="J2210" s="21"/>
      <c r="K2210" s="21"/>
      <c r="L2210" s="21"/>
      <c r="M2210" s="12"/>
      <c r="N2210" s="12"/>
      <c r="O2210" s="12"/>
      <c r="P2210" s="12"/>
      <c r="Q2210" s="12"/>
      <c r="R2210" s="12"/>
    </row>
    <row r="2211" spans="3:18" x14ac:dyDescent="0.3">
      <c r="C2211" s="12"/>
      <c r="D2211" s="12"/>
      <c r="E2211" s="12"/>
      <c r="F2211" s="12"/>
      <c r="G2211" s="21"/>
      <c r="H2211" s="21"/>
      <c r="I2211" s="21"/>
      <c r="J2211" s="21"/>
      <c r="K2211" s="21"/>
      <c r="L2211" s="21"/>
      <c r="M2211" s="12"/>
      <c r="N2211" s="12"/>
      <c r="O2211" s="12"/>
      <c r="P2211" s="12"/>
      <c r="Q2211" s="12"/>
      <c r="R2211" s="12"/>
    </row>
    <row r="2212" spans="3:18" x14ac:dyDescent="0.3">
      <c r="C2212" s="12"/>
      <c r="D2212" s="12"/>
      <c r="E2212" s="12"/>
      <c r="F2212" s="12"/>
      <c r="G2212" s="21"/>
      <c r="H2212" s="21"/>
      <c r="I2212" s="21"/>
      <c r="J2212" s="21"/>
      <c r="K2212" s="21"/>
      <c r="L2212" s="21"/>
      <c r="M2212" s="12"/>
      <c r="N2212" s="12"/>
      <c r="O2212" s="12"/>
      <c r="P2212" s="12"/>
      <c r="Q2212" s="12"/>
      <c r="R2212" s="12"/>
    </row>
    <row r="2213" spans="3:18" x14ac:dyDescent="0.3">
      <c r="C2213" s="12"/>
      <c r="D2213" s="12"/>
      <c r="E2213" s="12"/>
      <c r="F2213" s="12"/>
      <c r="G2213" s="21"/>
      <c r="H2213" s="21"/>
      <c r="I2213" s="21"/>
      <c r="J2213" s="21"/>
      <c r="K2213" s="21"/>
      <c r="L2213" s="21"/>
      <c r="M2213" s="12"/>
      <c r="N2213" s="12"/>
      <c r="O2213" s="12"/>
      <c r="P2213" s="12"/>
      <c r="Q2213" s="12"/>
      <c r="R2213" s="12"/>
    </row>
    <row r="2214" spans="3:18" x14ac:dyDescent="0.3">
      <c r="C2214" s="12"/>
      <c r="D2214" s="12"/>
      <c r="E2214" s="12"/>
      <c r="F2214" s="12"/>
      <c r="G2214" s="21"/>
      <c r="H2214" s="21"/>
      <c r="I2214" s="21"/>
      <c r="J2214" s="21"/>
      <c r="K2214" s="21"/>
      <c r="L2214" s="21"/>
      <c r="M2214" s="12"/>
      <c r="N2214" s="12"/>
      <c r="O2214" s="12"/>
      <c r="P2214" s="12"/>
      <c r="Q2214" s="12"/>
      <c r="R2214" s="12"/>
    </row>
    <row r="2215" spans="3:18" x14ac:dyDescent="0.3">
      <c r="C2215" s="12"/>
      <c r="D2215" s="12"/>
      <c r="E2215" s="12"/>
      <c r="F2215" s="12"/>
      <c r="G2215" s="21"/>
      <c r="H2215" s="21"/>
      <c r="I2215" s="21"/>
      <c r="J2215" s="21"/>
      <c r="K2215" s="21"/>
      <c r="L2215" s="21"/>
      <c r="M2215" s="12"/>
      <c r="N2215" s="12"/>
      <c r="O2215" s="12"/>
      <c r="P2215" s="12"/>
      <c r="Q2215" s="12"/>
      <c r="R2215" s="12"/>
    </row>
    <row r="2216" spans="3:18" x14ac:dyDescent="0.3">
      <c r="C2216" s="12"/>
      <c r="D2216" s="12"/>
      <c r="E2216" s="12"/>
      <c r="F2216" s="12"/>
      <c r="G2216" s="21"/>
      <c r="H2216" s="21"/>
      <c r="I2216" s="21"/>
      <c r="J2216" s="21"/>
      <c r="K2216" s="21"/>
      <c r="L2216" s="21"/>
      <c r="M2216" s="12"/>
      <c r="N2216" s="12"/>
      <c r="O2216" s="12"/>
      <c r="P2216" s="12"/>
      <c r="Q2216" s="12"/>
      <c r="R2216" s="12"/>
    </row>
    <row r="2217" spans="3:18" x14ac:dyDescent="0.3">
      <c r="C2217" s="12"/>
      <c r="D2217" s="12"/>
      <c r="E2217" s="12"/>
      <c r="F2217" s="12"/>
      <c r="G2217" s="21"/>
      <c r="H2217" s="21"/>
      <c r="I2217" s="21"/>
      <c r="J2217" s="21"/>
      <c r="K2217" s="21"/>
      <c r="L2217" s="21"/>
      <c r="M2217" s="12"/>
      <c r="N2217" s="12"/>
      <c r="O2217" s="12"/>
      <c r="P2217" s="12"/>
      <c r="Q2217" s="12"/>
      <c r="R2217" s="12"/>
    </row>
    <row r="2218" spans="3:18" x14ac:dyDescent="0.3">
      <c r="C2218" s="12"/>
      <c r="D2218" s="12"/>
      <c r="E2218" s="12"/>
      <c r="F2218" s="12"/>
      <c r="G2218" s="21"/>
      <c r="H2218" s="21"/>
      <c r="I2218" s="21"/>
      <c r="J2218" s="21"/>
      <c r="K2218" s="21"/>
      <c r="L2218" s="21"/>
      <c r="M2218" s="12"/>
      <c r="N2218" s="12"/>
      <c r="O2218" s="12"/>
      <c r="P2218" s="12"/>
      <c r="Q2218" s="12"/>
      <c r="R2218" s="12"/>
    </row>
    <row r="2219" spans="3:18" x14ac:dyDescent="0.3">
      <c r="C2219" s="12"/>
      <c r="D2219" s="12"/>
      <c r="E2219" s="12"/>
      <c r="F2219" s="12"/>
      <c r="G2219" s="21"/>
      <c r="H2219" s="21"/>
      <c r="I2219" s="21"/>
      <c r="J2219" s="21"/>
      <c r="K2219" s="21"/>
      <c r="L2219" s="21"/>
      <c r="M2219" s="12"/>
      <c r="N2219" s="12"/>
      <c r="O2219" s="12"/>
      <c r="P2219" s="12"/>
      <c r="Q2219" s="12"/>
      <c r="R2219" s="12"/>
    </row>
    <row r="2220" spans="3:18" x14ac:dyDescent="0.3">
      <c r="C2220" s="12"/>
      <c r="D2220" s="12"/>
      <c r="E2220" s="12"/>
      <c r="F2220" s="12"/>
      <c r="G2220" s="21"/>
      <c r="H2220" s="21"/>
      <c r="I2220" s="21"/>
      <c r="J2220" s="21"/>
      <c r="K2220" s="21"/>
      <c r="L2220" s="21"/>
      <c r="M2220" s="12"/>
      <c r="N2220" s="12"/>
      <c r="O2220" s="12"/>
      <c r="P2220" s="12"/>
      <c r="Q2220" s="12"/>
      <c r="R2220" s="12"/>
    </row>
    <row r="2221" spans="3:18" x14ac:dyDescent="0.3">
      <c r="C2221" s="12"/>
      <c r="D2221" s="12"/>
      <c r="E2221" s="12"/>
      <c r="F2221" s="12"/>
      <c r="G2221" s="21"/>
      <c r="H2221" s="21"/>
      <c r="I2221" s="21"/>
      <c r="J2221" s="21"/>
      <c r="K2221" s="21"/>
      <c r="L2221" s="21"/>
      <c r="M2221" s="12"/>
      <c r="N2221" s="12"/>
      <c r="O2221" s="12"/>
      <c r="P2221" s="12"/>
      <c r="Q2221" s="12"/>
      <c r="R2221" s="12"/>
    </row>
    <row r="2222" spans="3:18" x14ac:dyDescent="0.3">
      <c r="C2222" s="12"/>
      <c r="D2222" s="12"/>
      <c r="E2222" s="12"/>
      <c r="F2222" s="12"/>
      <c r="G2222" s="21"/>
      <c r="H2222" s="21"/>
      <c r="I2222" s="21"/>
      <c r="J2222" s="21"/>
      <c r="K2222" s="21"/>
      <c r="L2222" s="21"/>
      <c r="M2222" s="12"/>
      <c r="N2222" s="12"/>
      <c r="O2222" s="12"/>
      <c r="P2222" s="12"/>
      <c r="Q2222" s="12"/>
      <c r="R2222" s="12"/>
    </row>
    <row r="2223" spans="3:18" x14ac:dyDescent="0.3">
      <c r="C2223" s="12"/>
      <c r="D2223" s="12"/>
      <c r="E2223" s="12"/>
      <c r="F2223" s="12"/>
      <c r="G2223" s="21"/>
      <c r="H2223" s="21"/>
      <c r="I2223" s="21"/>
      <c r="J2223" s="21"/>
      <c r="K2223" s="21"/>
      <c r="L2223" s="21"/>
      <c r="M2223" s="12"/>
      <c r="N2223" s="12"/>
      <c r="O2223" s="12"/>
      <c r="P2223" s="12"/>
      <c r="Q2223" s="12"/>
      <c r="R2223" s="12"/>
    </row>
    <row r="2224" spans="3:18" x14ac:dyDescent="0.3">
      <c r="C2224" s="12"/>
      <c r="D2224" s="12"/>
      <c r="E2224" s="12"/>
      <c r="F2224" s="12"/>
      <c r="G2224" s="21"/>
      <c r="H2224" s="21"/>
      <c r="I2224" s="21"/>
      <c r="J2224" s="21"/>
      <c r="K2224" s="21"/>
      <c r="L2224" s="21"/>
      <c r="M2224" s="12"/>
      <c r="N2224" s="12"/>
      <c r="O2224" s="12"/>
      <c r="P2224" s="12"/>
      <c r="Q2224" s="12"/>
      <c r="R2224" s="12"/>
    </row>
    <row r="2225" spans="3:18" x14ac:dyDescent="0.3">
      <c r="C2225" s="12"/>
      <c r="D2225" s="12"/>
      <c r="E2225" s="12"/>
      <c r="F2225" s="12"/>
      <c r="G2225" s="21"/>
      <c r="H2225" s="21"/>
      <c r="I2225" s="21"/>
      <c r="J2225" s="21"/>
      <c r="K2225" s="21"/>
      <c r="L2225" s="21"/>
      <c r="M2225" s="12"/>
      <c r="N2225" s="12"/>
      <c r="O2225" s="12"/>
      <c r="P2225" s="12"/>
      <c r="Q2225" s="12"/>
      <c r="R2225" s="12"/>
    </row>
    <row r="2226" spans="3:18" x14ac:dyDescent="0.3">
      <c r="C2226" s="12"/>
      <c r="D2226" s="12"/>
      <c r="E2226" s="12"/>
      <c r="F2226" s="12"/>
      <c r="G2226" s="21"/>
      <c r="H2226" s="21"/>
      <c r="I2226" s="21"/>
      <c r="J2226" s="21"/>
      <c r="K2226" s="21"/>
      <c r="L2226" s="21"/>
      <c r="M2226" s="12"/>
      <c r="N2226" s="12"/>
      <c r="O2226" s="12"/>
      <c r="P2226" s="12"/>
      <c r="Q2226" s="12"/>
      <c r="R2226" s="12"/>
    </row>
    <row r="2227" spans="3:18" x14ac:dyDescent="0.3">
      <c r="C2227" s="12"/>
      <c r="D2227" s="12"/>
      <c r="E2227" s="12"/>
      <c r="F2227" s="12"/>
      <c r="G2227" s="21"/>
      <c r="H2227" s="21"/>
      <c r="I2227" s="21"/>
      <c r="J2227" s="21"/>
      <c r="K2227" s="21"/>
      <c r="L2227" s="21"/>
      <c r="M2227" s="12"/>
      <c r="N2227" s="12"/>
      <c r="O2227" s="12"/>
      <c r="P2227" s="12"/>
      <c r="Q2227" s="12"/>
      <c r="R2227" s="12"/>
    </row>
    <row r="2228" spans="3:18" x14ac:dyDescent="0.3">
      <c r="C2228" s="12"/>
      <c r="D2228" s="12"/>
      <c r="E2228" s="12"/>
      <c r="F2228" s="12"/>
      <c r="G2228" s="21"/>
      <c r="H2228" s="21"/>
      <c r="I2228" s="21"/>
      <c r="J2228" s="21"/>
      <c r="K2228" s="21"/>
      <c r="L2228" s="21"/>
      <c r="M2228" s="12"/>
      <c r="N2228" s="12"/>
      <c r="O2228" s="12"/>
      <c r="P2228" s="12"/>
      <c r="Q2228" s="12"/>
      <c r="R2228" s="12"/>
    </row>
    <row r="2229" spans="3:18" x14ac:dyDescent="0.3">
      <c r="C2229" s="12"/>
      <c r="D2229" s="12"/>
      <c r="E2229" s="12"/>
      <c r="F2229" s="12"/>
      <c r="G2229" s="21"/>
      <c r="H2229" s="21"/>
      <c r="I2229" s="21"/>
      <c r="J2229" s="21"/>
      <c r="K2229" s="21"/>
      <c r="L2229" s="21"/>
      <c r="M2229" s="12"/>
      <c r="N2229" s="12"/>
      <c r="O2229" s="12"/>
      <c r="P2229" s="12"/>
      <c r="Q2229" s="12"/>
      <c r="R2229" s="12"/>
    </row>
    <row r="2230" spans="3:18" x14ac:dyDescent="0.3">
      <c r="C2230" s="12"/>
      <c r="D2230" s="12"/>
      <c r="E2230" s="12"/>
      <c r="F2230" s="12"/>
      <c r="G2230" s="21"/>
      <c r="H2230" s="21"/>
      <c r="I2230" s="21"/>
      <c r="J2230" s="21"/>
      <c r="K2230" s="21"/>
      <c r="L2230" s="21"/>
      <c r="M2230" s="12"/>
      <c r="N2230" s="12"/>
      <c r="O2230" s="12"/>
      <c r="P2230" s="12"/>
      <c r="Q2230" s="12"/>
      <c r="R2230" s="12"/>
    </row>
    <row r="2231" spans="3:18" x14ac:dyDescent="0.3">
      <c r="C2231" s="12"/>
      <c r="D2231" s="12"/>
      <c r="E2231" s="12"/>
      <c r="F2231" s="12"/>
      <c r="G2231" s="21"/>
      <c r="H2231" s="21"/>
      <c r="I2231" s="21"/>
      <c r="J2231" s="21"/>
      <c r="K2231" s="21"/>
      <c r="L2231" s="21"/>
      <c r="M2231" s="12"/>
      <c r="N2231" s="12"/>
      <c r="O2231" s="12"/>
      <c r="P2231" s="12"/>
      <c r="Q2231" s="12"/>
      <c r="R2231" s="12"/>
    </row>
    <row r="2232" spans="3:18" x14ac:dyDescent="0.3">
      <c r="C2232" s="12"/>
      <c r="D2232" s="12"/>
      <c r="E2232" s="12"/>
      <c r="F2232" s="12"/>
      <c r="G2232" s="21"/>
      <c r="H2232" s="21"/>
      <c r="I2232" s="21"/>
      <c r="J2232" s="21"/>
      <c r="K2232" s="21"/>
      <c r="L2232" s="21"/>
      <c r="M2232" s="12"/>
      <c r="N2232" s="12"/>
      <c r="O2232" s="12"/>
      <c r="P2232" s="12"/>
      <c r="Q2232" s="12"/>
      <c r="R2232" s="12"/>
    </row>
    <row r="2233" spans="3:18" x14ac:dyDescent="0.3">
      <c r="C2233" s="12"/>
      <c r="D2233" s="12"/>
      <c r="E2233" s="12"/>
      <c r="F2233" s="12"/>
      <c r="G2233" s="21"/>
      <c r="H2233" s="21"/>
      <c r="I2233" s="21"/>
      <c r="J2233" s="21"/>
      <c r="K2233" s="21"/>
      <c r="L2233" s="21"/>
      <c r="M2233" s="12"/>
      <c r="N2233" s="12"/>
      <c r="O2233" s="12"/>
      <c r="P2233" s="12"/>
      <c r="Q2233" s="12"/>
      <c r="R2233" s="12"/>
    </row>
    <row r="2234" spans="3:18" x14ac:dyDescent="0.3">
      <c r="C2234" s="12"/>
      <c r="D2234" s="12"/>
      <c r="E2234" s="12"/>
      <c r="F2234" s="12"/>
      <c r="G2234" s="21"/>
      <c r="H2234" s="21"/>
      <c r="I2234" s="21"/>
      <c r="J2234" s="21"/>
      <c r="K2234" s="21"/>
      <c r="L2234" s="21"/>
      <c r="M2234" s="12"/>
      <c r="N2234" s="12"/>
      <c r="O2234" s="12"/>
      <c r="P2234" s="12"/>
      <c r="Q2234" s="12"/>
      <c r="R2234" s="12"/>
    </row>
    <row r="2235" spans="3:18" x14ac:dyDescent="0.3">
      <c r="C2235" s="12"/>
      <c r="D2235" s="12"/>
      <c r="E2235" s="12"/>
      <c r="F2235" s="12"/>
      <c r="G2235" s="21"/>
      <c r="H2235" s="21"/>
      <c r="I2235" s="21"/>
      <c r="J2235" s="21"/>
      <c r="K2235" s="21"/>
      <c r="L2235" s="21"/>
      <c r="M2235" s="12"/>
      <c r="N2235" s="12"/>
      <c r="O2235" s="12"/>
      <c r="P2235" s="12"/>
      <c r="Q2235" s="12"/>
      <c r="R2235" s="12"/>
    </row>
    <row r="2236" spans="3:18" x14ac:dyDescent="0.3">
      <c r="C2236" s="12"/>
      <c r="D2236" s="12"/>
      <c r="E2236" s="12"/>
      <c r="F2236" s="12"/>
      <c r="G2236" s="21"/>
      <c r="H2236" s="21"/>
      <c r="I2236" s="21"/>
      <c r="J2236" s="21"/>
      <c r="K2236" s="21"/>
      <c r="L2236" s="21"/>
      <c r="M2236" s="12"/>
      <c r="N2236" s="12"/>
      <c r="O2236" s="12"/>
      <c r="P2236" s="12"/>
      <c r="Q2236" s="12"/>
      <c r="R2236" s="12"/>
    </row>
    <row r="2237" spans="3:18" x14ac:dyDescent="0.3">
      <c r="C2237" s="12"/>
      <c r="D2237" s="12"/>
      <c r="E2237" s="12"/>
      <c r="F2237" s="12"/>
      <c r="G2237" s="21"/>
      <c r="H2237" s="21"/>
      <c r="I2237" s="21"/>
      <c r="J2237" s="21"/>
      <c r="K2237" s="21"/>
      <c r="L2237" s="21"/>
      <c r="M2237" s="12"/>
      <c r="N2237" s="12"/>
      <c r="O2237" s="12"/>
      <c r="P2237" s="12"/>
      <c r="Q2237" s="12"/>
      <c r="R2237" s="12"/>
    </row>
    <row r="2238" spans="3:18" x14ac:dyDescent="0.3">
      <c r="C2238" s="12"/>
      <c r="D2238" s="12"/>
      <c r="E2238" s="12"/>
      <c r="F2238" s="12"/>
      <c r="G2238" s="21"/>
      <c r="H2238" s="21"/>
      <c r="I2238" s="21"/>
      <c r="J2238" s="21"/>
      <c r="K2238" s="21"/>
      <c r="L2238" s="21"/>
      <c r="M2238" s="12"/>
      <c r="N2238" s="12"/>
      <c r="O2238" s="12"/>
      <c r="P2238" s="12"/>
      <c r="Q2238" s="12"/>
      <c r="R2238" s="12"/>
    </row>
    <row r="2239" spans="3:18" x14ac:dyDescent="0.3">
      <c r="C2239" s="12"/>
      <c r="D2239" s="12"/>
      <c r="E2239" s="12"/>
      <c r="F2239" s="12"/>
      <c r="G2239" s="21"/>
      <c r="H2239" s="21"/>
      <c r="I2239" s="21"/>
      <c r="J2239" s="21"/>
      <c r="K2239" s="21"/>
      <c r="L2239" s="21"/>
      <c r="M2239" s="12"/>
      <c r="N2239" s="12"/>
      <c r="O2239" s="12"/>
      <c r="P2239" s="12"/>
      <c r="Q2239" s="12"/>
      <c r="R2239" s="12"/>
    </row>
    <row r="2240" spans="3:18" x14ac:dyDescent="0.3">
      <c r="C2240" s="12"/>
      <c r="D2240" s="12"/>
      <c r="E2240" s="12"/>
      <c r="F2240" s="12"/>
      <c r="G2240" s="21"/>
      <c r="H2240" s="21"/>
      <c r="I2240" s="21"/>
      <c r="J2240" s="21"/>
      <c r="K2240" s="21"/>
      <c r="L2240" s="21"/>
      <c r="M2240" s="12"/>
      <c r="N2240" s="12"/>
      <c r="O2240" s="12"/>
      <c r="P2240" s="12"/>
      <c r="Q2240" s="12"/>
      <c r="R2240" s="12"/>
    </row>
    <row r="2241" spans="3:18" x14ac:dyDescent="0.3">
      <c r="C2241" s="12"/>
      <c r="D2241" s="12"/>
      <c r="E2241" s="12"/>
      <c r="F2241" s="12"/>
      <c r="G2241" s="21"/>
      <c r="H2241" s="21"/>
      <c r="I2241" s="21"/>
      <c r="J2241" s="21"/>
      <c r="K2241" s="21"/>
      <c r="L2241" s="21"/>
      <c r="M2241" s="12"/>
      <c r="N2241" s="12"/>
      <c r="O2241" s="12"/>
      <c r="P2241" s="12"/>
      <c r="Q2241" s="12"/>
      <c r="R2241" s="12"/>
    </row>
    <row r="2242" spans="3:18" x14ac:dyDescent="0.3">
      <c r="C2242" s="12"/>
      <c r="D2242" s="12"/>
      <c r="E2242" s="12"/>
      <c r="F2242" s="12"/>
      <c r="G2242" s="21"/>
      <c r="H2242" s="21"/>
      <c r="I2242" s="21"/>
      <c r="J2242" s="21"/>
      <c r="K2242" s="21"/>
      <c r="L2242" s="21"/>
      <c r="M2242" s="12"/>
      <c r="N2242" s="12"/>
      <c r="O2242" s="12"/>
      <c r="P2242" s="12"/>
      <c r="Q2242" s="12"/>
      <c r="R2242" s="12"/>
    </row>
    <row r="2243" spans="3:18" x14ac:dyDescent="0.3">
      <c r="C2243" s="12"/>
      <c r="D2243" s="12"/>
      <c r="E2243" s="12"/>
      <c r="F2243" s="12"/>
      <c r="G2243" s="21"/>
      <c r="H2243" s="21"/>
      <c r="I2243" s="21"/>
      <c r="J2243" s="21"/>
      <c r="K2243" s="21"/>
      <c r="L2243" s="21"/>
      <c r="M2243" s="12"/>
      <c r="N2243" s="12"/>
      <c r="O2243" s="12"/>
      <c r="P2243" s="12"/>
      <c r="Q2243" s="12"/>
      <c r="R2243" s="12"/>
    </row>
    <row r="2244" spans="3:18" x14ac:dyDescent="0.3">
      <c r="C2244" s="12"/>
      <c r="D2244" s="12"/>
      <c r="E2244" s="12"/>
      <c r="F2244" s="12"/>
      <c r="G2244" s="21"/>
      <c r="H2244" s="21"/>
      <c r="I2244" s="21"/>
      <c r="J2244" s="21"/>
      <c r="K2244" s="21"/>
      <c r="L2244" s="21"/>
      <c r="M2244" s="12"/>
      <c r="N2244" s="12"/>
      <c r="O2244" s="12"/>
      <c r="P2244" s="12"/>
      <c r="Q2244" s="12"/>
      <c r="R2244" s="12"/>
    </row>
    <row r="2245" spans="3:18" x14ac:dyDescent="0.3">
      <c r="C2245" s="12"/>
      <c r="D2245" s="12"/>
      <c r="E2245" s="12"/>
      <c r="F2245" s="12"/>
      <c r="G2245" s="21"/>
      <c r="H2245" s="21"/>
      <c r="I2245" s="21"/>
      <c r="J2245" s="21"/>
      <c r="K2245" s="21"/>
      <c r="L2245" s="21"/>
      <c r="M2245" s="12"/>
      <c r="N2245" s="12"/>
      <c r="O2245" s="12"/>
      <c r="P2245" s="12"/>
      <c r="Q2245" s="12"/>
      <c r="R2245" s="12"/>
    </row>
    <row r="2246" spans="3:18" x14ac:dyDescent="0.3">
      <c r="C2246" s="12"/>
      <c r="D2246" s="12"/>
      <c r="E2246" s="12"/>
      <c r="F2246" s="12"/>
      <c r="G2246" s="21"/>
      <c r="H2246" s="21"/>
      <c r="I2246" s="21"/>
      <c r="J2246" s="21"/>
      <c r="K2246" s="21"/>
      <c r="L2246" s="21"/>
      <c r="M2246" s="12"/>
      <c r="N2246" s="12"/>
      <c r="O2246" s="12"/>
      <c r="P2246" s="12"/>
      <c r="Q2246" s="12"/>
      <c r="R2246" s="12"/>
    </row>
    <row r="2247" spans="3:18" x14ac:dyDescent="0.3">
      <c r="C2247" s="12"/>
      <c r="D2247" s="12"/>
      <c r="E2247" s="12"/>
      <c r="F2247" s="12"/>
      <c r="G2247" s="21"/>
      <c r="H2247" s="21"/>
      <c r="I2247" s="21"/>
      <c r="J2247" s="21"/>
      <c r="K2247" s="21"/>
      <c r="L2247" s="21"/>
      <c r="M2247" s="12"/>
      <c r="N2247" s="12"/>
      <c r="O2247" s="12"/>
      <c r="P2247" s="12"/>
      <c r="Q2247" s="12"/>
      <c r="R2247" s="12"/>
    </row>
    <row r="2248" spans="3:18" x14ac:dyDescent="0.3">
      <c r="C2248" s="12"/>
      <c r="D2248" s="12"/>
      <c r="E2248" s="12"/>
      <c r="F2248" s="12"/>
      <c r="G2248" s="21"/>
      <c r="H2248" s="21"/>
      <c r="I2248" s="21"/>
      <c r="J2248" s="21"/>
      <c r="K2248" s="21"/>
      <c r="L2248" s="21"/>
      <c r="M2248" s="12"/>
      <c r="N2248" s="12"/>
      <c r="O2248" s="12"/>
      <c r="P2248" s="12"/>
      <c r="Q2248" s="12"/>
      <c r="R2248" s="12"/>
    </row>
    <row r="2249" spans="3:18" x14ac:dyDescent="0.3">
      <c r="C2249" s="12"/>
      <c r="D2249" s="12"/>
      <c r="E2249" s="12"/>
      <c r="F2249" s="12"/>
      <c r="G2249" s="21"/>
      <c r="H2249" s="21"/>
      <c r="I2249" s="21"/>
      <c r="J2249" s="21"/>
      <c r="K2249" s="21"/>
      <c r="L2249" s="21"/>
      <c r="M2249" s="12"/>
      <c r="N2249" s="12"/>
      <c r="O2249" s="12"/>
      <c r="P2249" s="12"/>
      <c r="Q2249" s="12"/>
      <c r="R2249" s="12"/>
    </row>
    <row r="2250" spans="3:18" x14ac:dyDescent="0.3">
      <c r="C2250" s="12"/>
      <c r="D2250" s="12"/>
      <c r="E2250" s="12"/>
      <c r="F2250" s="12"/>
      <c r="G2250" s="21"/>
      <c r="H2250" s="21"/>
      <c r="I2250" s="21"/>
      <c r="J2250" s="21"/>
      <c r="K2250" s="21"/>
      <c r="L2250" s="21"/>
      <c r="M2250" s="12"/>
      <c r="N2250" s="12"/>
      <c r="O2250" s="12"/>
      <c r="P2250" s="12"/>
      <c r="Q2250" s="12"/>
      <c r="R2250" s="12"/>
    </row>
    <row r="2251" spans="3:18" x14ac:dyDescent="0.3">
      <c r="C2251" s="12"/>
      <c r="D2251" s="12"/>
      <c r="E2251" s="12"/>
      <c r="F2251" s="12"/>
      <c r="G2251" s="21"/>
      <c r="H2251" s="21"/>
      <c r="I2251" s="21"/>
      <c r="J2251" s="21"/>
      <c r="K2251" s="21"/>
      <c r="L2251" s="21"/>
      <c r="M2251" s="12"/>
      <c r="N2251" s="12"/>
      <c r="O2251" s="12"/>
      <c r="P2251" s="12"/>
      <c r="Q2251" s="12"/>
      <c r="R2251" s="12"/>
    </row>
    <row r="2252" spans="3:18" x14ac:dyDescent="0.3">
      <c r="C2252" s="12"/>
      <c r="D2252" s="12"/>
      <c r="E2252" s="12"/>
      <c r="F2252" s="12"/>
      <c r="G2252" s="21"/>
      <c r="H2252" s="21"/>
      <c r="I2252" s="21"/>
      <c r="J2252" s="21"/>
      <c r="K2252" s="21"/>
      <c r="L2252" s="21"/>
      <c r="M2252" s="12"/>
      <c r="N2252" s="12"/>
      <c r="O2252" s="12"/>
      <c r="P2252" s="12"/>
      <c r="Q2252" s="12"/>
      <c r="R2252" s="12"/>
    </row>
    <row r="2253" spans="3:18" x14ac:dyDescent="0.3">
      <c r="C2253" s="12"/>
      <c r="D2253" s="12"/>
      <c r="E2253" s="12"/>
      <c r="F2253" s="12"/>
      <c r="G2253" s="21"/>
      <c r="H2253" s="21"/>
      <c r="I2253" s="21"/>
      <c r="J2253" s="21"/>
      <c r="K2253" s="21"/>
      <c r="L2253" s="21"/>
      <c r="M2253" s="12"/>
      <c r="N2253" s="12"/>
      <c r="O2253" s="12"/>
      <c r="P2253" s="12"/>
      <c r="Q2253" s="12"/>
      <c r="R2253" s="12"/>
    </row>
    <row r="2254" spans="3:18" x14ac:dyDescent="0.3">
      <c r="C2254" s="12"/>
      <c r="D2254" s="12"/>
      <c r="E2254" s="12"/>
      <c r="F2254" s="12"/>
      <c r="G2254" s="21"/>
      <c r="H2254" s="21"/>
      <c r="I2254" s="21"/>
      <c r="J2254" s="21"/>
      <c r="K2254" s="21"/>
      <c r="L2254" s="21"/>
      <c r="M2254" s="12"/>
      <c r="N2254" s="12"/>
      <c r="O2254" s="12"/>
      <c r="P2254" s="12"/>
      <c r="Q2254" s="12"/>
      <c r="R2254" s="12"/>
    </row>
    <row r="2255" spans="3:18" x14ac:dyDescent="0.3">
      <c r="C2255" s="12"/>
      <c r="D2255" s="12"/>
      <c r="E2255" s="12"/>
      <c r="F2255" s="12"/>
      <c r="G2255" s="21"/>
      <c r="H2255" s="21"/>
      <c r="I2255" s="21"/>
      <c r="J2255" s="21"/>
      <c r="K2255" s="21"/>
      <c r="L2255" s="21"/>
      <c r="M2255" s="12"/>
      <c r="N2255" s="12"/>
      <c r="O2255" s="12"/>
      <c r="P2255" s="12"/>
      <c r="Q2255" s="12"/>
      <c r="R2255" s="12"/>
    </row>
    <row r="2256" spans="3:18" x14ac:dyDescent="0.3">
      <c r="C2256" s="12"/>
      <c r="D2256" s="12"/>
      <c r="E2256" s="12"/>
      <c r="F2256" s="12"/>
      <c r="G2256" s="21"/>
      <c r="H2256" s="21"/>
      <c r="I2256" s="21"/>
      <c r="J2256" s="21"/>
      <c r="K2256" s="21"/>
      <c r="L2256" s="21"/>
      <c r="M2256" s="12"/>
      <c r="N2256" s="12"/>
      <c r="O2256" s="12"/>
      <c r="P2256" s="12"/>
      <c r="Q2256" s="12"/>
      <c r="R2256" s="12"/>
    </row>
    <row r="2257" spans="3:18" x14ac:dyDescent="0.3">
      <c r="C2257" s="12"/>
      <c r="D2257" s="12"/>
      <c r="E2257" s="12"/>
      <c r="F2257" s="12"/>
      <c r="G2257" s="21"/>
      <c r="H2257" s="21"/>
      <c r="I2257" s="21"/>
      <c r="J2257" s="21"/>
      <c r="K2257" s="21"/>
      <c r="L2257" s="21"/>
      <c r="M2257" s="12"/>
      <c r="N2257" s="12"/>
      <c r="O2257" s="12"/>
      <c r="P2257" s="12"/>
      <c r="Q2257" s="12"/>
      <c r="R2257" s="12"/>
    </row>
    <row r="2258" spans="3:18" x14ac:dyDescent="0.3">
      <c r="C2258" s="12"/>
      <c r="D2258" s="12"/>
      <c r="E2258" s="12"/>
      <c r="F2258" s="12"/>
      <c r="G2258" s="21"/>
      <c r="H2258" s="21"/>
      <c r="I2258" s="21"/>
      <c r="J2258" s="21"/>
      <c r="K2258" s="21"/>
      <c r="L2258" s="21"/>
      <c r="M2258" s="12"/>
      <c r="N2258" s="12"/>
      <c r="O2258" s="12"/>
      <c r="P2258" s="12"/>
      <c r="Q2258" s="12"/>
      <c r="R2258" s="12"/>
    </row>
    <row r="2259" spans="3:18" x14ac:dyDescent="0.3">
      <c r="C2259" s="12"/>
      <c r="D2259" s="12"/>
      <c r="E2259" s="12"/>
      <c r="F2259" s="12"/>
      <c r="G2259" s="21"/>
      <c r="H2259" s="21"/>
      <c r="I2259" s="21"/>
      <c r="J2259" s="21"/>
      <c r="K2259" s="21"/>
      <c r="L2259" s="21"/>
      <c r="M2259" s="12"/>
      <c r="N2259" s="12"/>
      <c r="O2259" s="12"/>
      <c r="P2259" s="12"/>
      <c r="Q2259" s="12"/>
      <c r="R2259" s="12"/>
    </row>
    <row r="2260" spans="3:18" x14ac:dyDescent="0.3">
      <c r="C2260" s="12"/>
      <c r="D2260" s="12"/>
      <c r="E2260" s="12"/>
      <c r="F2260" s="12"/>
      <c r="G2260" s="21"/>
      <c r="H2260" s="21"/>
      <c r="I2260" s="21"/>
      <c r="J2260" s="21"/>
      <c r="K2260" s="21"/>
      <c r="L2260" s="21"/>
      <c r="M2260" s="12"/>
      <c r="N2260" s="12"/>
      <c r="O2260" s="12"/>
      <c r="P2260" s="12"/>
      <c r="Q2260" s="12"/>
      <c r="R2260" s="12"/>
    </row>
    <row r="2261" spans="3:18" x14ac:dyDescent="0.3">
      <c r="C2261" s="12"/>
      <c r="D2261" s="12"/>
      <c r="E2261" s="12"/>
      <c r="F2261" s="12"/>
      <c r="G2261" s="21"/>
      <c r="H2261" s="21"/>
      <c r="I2261" s="21"/>
      <c r="J2261" s="21"/>
      <c r="K2261" s="21"/>
      <c r="L2261" s="21"/>
      <c r="M2261" s="12"/>
      <c r="N2261" s="12"/>
      <c r="O2261" s="12"/>
      <c r="P2261" s="12"/>
      <c r="Q2261" s="12"/>
      <c r="R2261" s="12"/>
    </row>
    <row r="2262" spans="3:18" x14ac:dyDescent="0.3">
      <c r="C2262" s="12"/>
      <c r="D2262" s="12"/>
      <c r="E2262" s="12"/>
      <c r="F2262" s="12"/>
      <c r="G2262" s="21"/>
      <c r="H2262" s="21"/>
      <c r="I2262" s="21"/>
      <c r="J2262" s="21"/>
      <c r="K2262" s="21"/>
      <c r="L2262" s="21"/>
      <c r="M2262" s="12"/>
      <c r="N2262" s="12"/>
      <c r="O2262" s="12"/>
      <c r="P2262" s="12"/>
      <c r="Q2262" s="12"/>
      <c r="R2262" s="12"/>
    </row>
    <row r="2263" spans="3:18" x14ac:dyDescent="0.3">
      <c r="C2263" s="12"/>
      <c r="D2263" s="12"/>
      <c r="E2263" s="12"/>
      <c r="F2263" s="12"/>
      <c r="G2263" s="21"/>
      <c r="H2263" s="21"/>
      <c r="I2263" s="21"/>
      <c r="J2263" s="21"/>
      <c r="K2263" s="21"/>
      <c r="L2263" s="21"/>
      <c r="M2263" s="12"/>
      <c r="N2263" s="12"/>
      <c r="O2263" s="12"/>
      <c r="P2263" s="12"/>
      <c r="Q2263" s="12"/>
      <c r="R2263" s="12"/>
    </row>
    <row r="2264" spans="3:18" x14ac:dyDescent="0.3">
      <c r="C2264" s="12"/>
      <c r="D2264" s="12"/>
      <c r="E2264" s="12"/>
      <c r="F2264" s="12"/>
      <c r="G2264" s="21"/>
      <c r="H2264" s="21"/>
      <c r="I2264" s="21"/>
      <c r="J2264" s="21"/>
      <c r="K2264" s="21"/>
      <c r="L2264" s="21"/>
      <c r="M2264" s="12"/>
      <c r="N2264" s="12"/>
      <c r="O2264" s="12"/>
      <c r="P2264" s="12"/>
      <c r="Q2264" s="12"/>
      <c r="R2264" s="12"/>
    </row>
    <row r="2265" spans="3:18" x14ac:dyDescent="0.3">
      <c r="C2265" s="12"/>
      <c r="D2265" s="12"/>
      <c r="E2265" s="12"/>
      <c r="F2265" s="12"/>
      <c r="G2265" s="21"/>
      <c r="H2265" s="21"/>
      <c r="I2265" s="21"/>
      <c r="J2265" s="21"/>
      <c r="K2265" s="21"/>
      <c r="L2265" s="21"/>
      <c r="M2265" s="12"/>
      <c r="N2265" s="12"/>
      <c r="O2265" s="12"/>
      <c r="P2265" s="12"/>
      <c r="Q2265" s="12"/>
      <c r="R2265" s="12"/>
    </row>
    <row r="2266" spans="3:18" x14ac:dyDescent="0.3">
      <c r="C2266" s="12"/>
      <c r="D2266" s="12"/>
      <c r="E2266" s="12"/>
      <c r="F2266" s="12"/>
      <c r="G2266" s="21"/>
      <c r="H2266" s="21"/>
      <c r="I2266" s="21"/>
      <c r="J2266" s="21"/>
      <c r="K2266" s="21"/>
      <c r="L2266" s="21"/>
      <c r="M2266" s="12"/>
      <c r="N2266" s="12"/>
      <c r="O2266" s="12"/>
      <c r="P2266" s="12"/>
      <c r="Q2266" s="12"/>
      <c r="R2266" s="12"/>
    </row>
    <row r="2267" spans="3:18" x14ac:dyDescent="0.3">
      <c r="C2267" s="12"/>
      <c r="D2267" s="12"/>
      <c r="E2267" s="12"/>
      <c r="F2267" s="12"/>
      <c r="G2267" s="21"/>
      <c r="H2267" s="21"/>
      <c r="I2267" s="21"/>
      <c r="J2267" s="21"/>
      <c r="K2267" s="21"/>
      <c r="L2267" s="21"/>
      <c r="M2267" s="12"/>
      <c r="N2267" s="12"/>
      <c r="O2267" s="12"/>
      <c r="P2267" s="12"/>
      <c r="Q2267" s="12"/>
      <c r="R2267" s="12"/>
    </row>
    <row r="2268" spans="3:18" x14ac:dyDescent="0.3">
      <c r="C2268" s="12"/>
      <c r="D2268" s="12"/>
      <c r="E2268" s="12"/>
      <c r="F2268" s="12"/>
      <c r="G2268" s="21"/>
      <c r="H2268" s="21"/>
      <c r="I2268" s="21"/>
      <c r="J2268" s="21"/>
      <c r="K2268" s="21"/>
      <c r="L2268" s="21"/>
      <c r="M2268" s="12"/>
      <c r="N2268" s="12"/>
      <c r="O2268" s="12"/>
      <c r="P2268" s="12"/>
      <c r="Q2268" s="12"/>
      <c r="R2268" s="12"/>
    </row>
    <row r="2269" spans="3:18" x14ac:dyDescent="0.3">
      <c r="C2269" s="12"/>
      <c r="D2269" s="12"/>
      <c r="E2269" s="12"/>
      <c r="F2269" s="12"/>
      <c r="G2269" s="21"/>
      <c r="H2269" s="21"/>
      <c r="I2269" s="21"/>
      <c r="J2269" s="21"/>
      <c r="K2269" s="21"/>
      <c r="L2269" s="21"/>
      <c r="M2269" s="12"/>
      <c r="N2269" s="12"/>
      <c r="O2269" s="12"/>
      <c r="P2269" s="12"/>
      <c r="Q2269" s="12"/>
      <c r="R2269" s="12"/>
    </row>
    <row r="2270" spans="3:18" x14ac:dyDescent="0.3">
      <c r="C2270" s="12"/>
      <c r="D2270" s="12"/>
      <c r="E2270" s="12"/>
      <c r="F2270" s="12"/>
      <c r="G2270" s="21"/>
      <c r="H2270" s="21"/>
      <c r="I2270" s="21"/>
      <c r="J2270" s="21"/>
      <c r="K2270" s="21"/>
      <c r="L2270" s="21"/>
      <c r="M2270" s="12"/>
      <c r="N2270" s="12"/>
      <c r="O2270" s="12"/>
      <c r="P2270" s="12"/>
      <c r="Q2270" s="12"/>
      <c r="R2270" s="12"/>
    </row>
    <row r="2271" spans="3:18" x14ac:dyDescent="0.3">
      <c r="C2271" s="12"/>
      <c r="D2271" s="12"/>
      <c r="E2271" s="12"/>
      <c r="F2271" s="12"/>
      <c r="G2271" s="21"/>
      <c r="H2271" s="21"/>
      <c r="I2271" s="21"/>
      <c r="J2271" s="21"/>
      <c r="K2271" s="21"/>
      <c r="L2271" s="21"/>
      <c r="M2271" s="12"/>
      <c r="N2271" s="12"/>
      <c r="O2271" s="12"/>
      <c r="P2271" s="12"/>
      <c r="Q2271" s="12"/>
      <c r="R2271" s="12"/>
    </row>
    <row r="2272" spans="3:18" x14ac:dyDescent="0.3">
      <c r="C2272" s="12"/>
      <c r="D2272" s="12"/>
      <c r="E2272" s="12"/>
      <c r="F2272" s="12"/>
      <c r="G2272" s="21"/>
      <c r="H2272" s="21"/>
      <c r="I2272" s="21"/>
      <c r="J2272" s="21"/>
      <c r="K2272" s="21"/>
      <c r="L2272" s="21"/>
      <c r="M2272" s="12"/>
      <c r="N2272" s="12"/>
      <c r="O2272" s="12"/>
      <c r="P2272" s="12"/>
      <c r="Q2272" s="12"/>
      <c r="R2272" s="12"/>
    </row>
    <row r="2273" spans="3:18" x14ac:dyDescent="0.3">
      <c r="C2273" s="12"/>
      <c r="D2273" s="12"/>
      <c r="E2273" s="12"/>
      <c r="F2273" s="12"/>
      <c r="G2273" s="21"/>
      <c r="H2273" s="21"/>
      <c r="I2273" s="21"/>
      <c r="J2273" s="21"/>
      <c r="K2273" s="21"/>
      <c r="L2273" s="21"/>
      <c r="M2273" s="12"/>
      <c r="N2273" s="12"/>
      <c r="O2273" s="12"/>
      <c r="P2273" s="12"/>
      <c r="Q2273" s="12"/>
      <c r="R2273" s="12"/>
    </row>
    <row r="2274" spans="3:18" x14ac:dyDescent="0.3">
      <c r="C2274" s="12"/>
      <c r="D2274" s="12"/>
      <c r="E2274" s="12"/>
      <c r="F2274" s="12"/>
      <c r="G2274" s="21"/>
      <c r="H2274" s="21"/>
      <c r="I2274" s="21"/>
      <c r="J2274" s="21"/>
      <c r="K2274" s="21"/>
      <c r="L2274" s="21"/>
      <c r="M2274" s="12"/>
      <c r="N2274" s="12"/>
      <c r="O2274" s="12"/>
      <c r="P2274" s="12"/>
      <c r="Q2274" s="12"/>
      <c r="R2274" s="12"/>
    </row>
    <row r="2275" spans="3:18" x14ac:dyDescent="0.3">
      <c r="C2275" s="12"/>
      <c r="D2275" s="12"/>
      <c r="E2275" s="12"/>
      <c r="F2275" s="12"/>
      <c r="G2275" s="21"/>
      <c r="H2275" s="21"/>
      <c r="I2275" s="21"/>
      <c r="J2275" s="21"/>
      <c r="K2275" s="21"/>
      <c r="L2275" s="21"/>
      <c r="M2275" s="12"/>
      <c r="N2275" s="12"/>
      <c r="O2275" s="12"/>
      <c r="P2275" s="12"/>
      <c r="Q2275" s="12"/>
      <c r="R2275" s="12"/>
    </row>
    <row r="2276" spans="3:18" x14ac:dyDescent="0.3">
      <c r="C2276" s="12"/>
      <c r="D2276" s="12"/>
      <c r="E2276" s="12"/>
      <c r="F2276" s="12"/>
      <c r="G2276" s="21"/>
      <c r="H2276" s="21"/>
      <c r="I2276" s="21"/>
      <c r="J2276" s="21"/>
      <c r="K2276" s="21"/>
      <c r="L2276" s="21"/>
      <c r="M2276" s="12"/>
      <c r="N2276" s="12"/>
      <c r="O2276" s="12"/>
      <c r="P2276" s="12"/>
      <c r="Q2276" s="12"/>
      <c r="R2276" s="12"/>
    </row>
    <row r="2277" spans="3:18" x14ac:dyDescent="0.3">
      <c r="C2277" s="12"/>
      <c r="D2277" s="12"/>
      <c r="E2277" s="12"/>
      <c r="F2277" s="12"/>
      <c r="G2277" s="21"/>
      <c r="H2277" s="21"/>
      <c r="I2277" s="21"/>
      <c r="J2277" s="21"/>
      <c r="K2277" s="21"/>
      <c r="L2277" s="21"/>
      <c r="M2277" s="12"/>
      <c r="N2277" s="12"/>
      <c r="O2277" s="12"/>
      <c r="P2277" s="12"/>
      <c r="Q2277" s="12"/>
      <c r="R2277" s="12"/>
    </row>
    <row r="2278" spans="3:18" x14ac:dyDescent="0.3">
      <c r="C2278" s="12"/>
      <c r="D2278" s="12"/>
      <c r="E2278" s="12"/>
      <c r="F2278" s="12"/>
      <c r="G2278" s="21"/>
      <c r="H2278" s="21"/>
      <c r="I2278" s="21"/>
      <c r="J2278" s="21"/>
      <c r="K2278" s="21"/>
      <c r="L2278" s="21"/>
      <c r="M2278" s="12"/>
      <c r="N2278" s="12"/>
      <c r="O2278" s="12"/>
      <c r="P2278" s="12"/>
      <c r="Q2278" s="12"/>
      <c r="R2278" s="12"/>
    </row>
    <row r="2279" spans="3:18" x14ac:dyDescent="0.3">
      <c r="C2279" s="12"/>
      <c r="D2279" s="12"/>
      <c r="E2279" s="12"/>
      <c r="F2279" s="12"/>
      <c r="G2279" s="21"/>
      <c r="H2279" s="21"/>
      <c r="I2279" s="21"/>
      <c r="J2279" s="21"/>
      <c r="K2279" s="21"/>
      <c r="L2279" s="21"/>
      <c r="M2279" s="12"/>
      <c r="N2279" s="12"/>
      <c r="O2279" s="12"/>
      <c r="P2279" s="12"/>
      <c r="Q2279" s="12"/>
      <c r="R2279" s="12"/>
    </row>
    <row r="2280" spans="3:18" x14ac:dyDescent="0.3">
      <c r="C2280" s="12"/>
      <c r="D2280" s="12"/>
      <c r="E2280" s="12"/>
      <c r="F2280" s="12"/>
      <c r="G2280" s="21"/>
      <c r="H2280" s="21"/>
      <c r="I2280" s="21"/>
      <c r="J2280" s="21"/>
      <c r="K2280" s="21"/>
      <c r="L2280" s="21"/>
      <c r="M2280" s="12"/>
      <c r="N2280" s="12"/>
      <c r="O2280" s="12"/>
      <c r="P2280" s="12"/>
      <c r="Q2280" s="12"/>
      <c r="R2280" s="12"/>
    </row>
    <row r="2281" spans="3:18" x14ac:dyDescent="0.3">
      <c r="C2281" s="12"/>
      <c r="D2281" s="12"/>
      <c r="E2281" s="12"/>
      <c r="F2281" s="12"/>
      <c r="G2281" s="21"/>
      <c r="H2281" s="21"/>
      <c r="I2281" s="21"/>
      <c r="J2281" s="21"/>
      <c r="K2281" s="21"/>
      <c r="L2281" s="21"/>
      <c r="M2281" s="12"/>
      <c r="N2281" s="12"/>
      <c r="O2281" s="12"/>
      <c r="P2281" s="12"/>
      <c r="Q2281" s="12"/>
      <c r="R2281" s="12"/>
    </row>
    <row r="2282" spans="3:18" x14ac:dyDescent="0.3">
      <c r="C2282" s="12"/>
      <c r="D2282" s="12"/>
      <c r="E2282" s="12"/>
      <c r="F2282" s="12"/>
      <c r="G2282" s="21"/>
      <c r="H2282" s="21"/>
      <c r="I2282" s="21"/>
      <c r="J2282" s="21"/>
      <c r="K2282" s="21"/>
      <c r="L2282" s="21"/>
      <c r="M2282" s="12"/>
      <c r="N2282" s="12"/>
      <c r="O2282" s="12"/>
      <c r="P2282" s="12"/>
      <c r="Q2282" s="12"/>
      <c r="R2282" s="12"/>
    </row>
    <row r="2283" spans="3:18" x14ac:dyDescent="0.3">
      <c r="C2283" s="12"/>
      <c r="D2283" s="12"/>
      <c r="E2283" s="12"/>
      <c r="F2283" s="12"/>
      <c r="G2283" s="21"/>
      <c r="H2283" s="21"/>
      <c r="I2283" s="21"/>
      <c r="J2283" s="21"/>
      <c r="K2283" s="21"/>
      <c r="L2283" s="21"/>
      <c r="M2283" s="12"/>
      <c r="N2283" s="12"/>
      <c r="O2283" s="12"/>
      <c r="P2283" s="12"/>
      <c r="Q2283" s="12"/>
      <c r="R2283" s="12"/>
    </row>
    <row r="2284" spans="3:18" x14ac:dyDescent="0.3">
      <c r="C2284" s="12"/>
      <c r="D2284" s="12"/>
      <c r="E2284" s="12"/>
      <c r="F2284" s="12"/>
      <c r="G2284" s="21"/>
      <c r="H2284" s="21"/>
      <c r="I2284" s="21"/>
      <c r="J2284" s="21"/>
      <c r="K2284" s="21"/>
      <c r="L2284" s="21"/>
      <c r="M2284" s="12"/>
      <c r="N2284" s="12"/>
      <c r="O2284" s="12"/>
      <c r="P2284" s="12"/>
      <c r="Q2284" s="12"/>
      <c r="R2284" s="12"/>
    </row>
    <row r="2285" spans="3:18" x14ac:dyDescent="0.3">
      <c r="C2285" s="12"/>
      <c r="D2285" s="12"/>
      <c r="E2285" s="12"/>
      <c r="F2285" s="12"/>
      <c r="G2285" s="21"/>
      <c r="H2285" s="21"/>
      <c r="I2285" s="21"/>
      <c r="J2285" s="21"/>
      <c r="K2285" s="21"/>
      <c r="L2285" s="21"/>
      <c r="M2285" s="12"/>
      <c r="N2285" s="12"/>
      <c r="O2285" s="12"/>
      <c r="P2285" s="12"/>
      <c r="Q2285" s="12"/>
      <c r="R2285" s="12"/>
    </row>
    <row r="2286" spans="3:18" x14ac:dyDescent="0.3">
      <c r="C2286" s="12"/>
      <c r="D2286" s="12"/>
      <c r="E2286" s="12"/>
      <c r="F2286" s="12"/>
      <c r="G2286" s="21"/>
      <c r="H2286" s="21"/>
      <c r="I2286" s="21"/>
      <c r="J2286" s="21"/>
      <c r="K2286" s="21"/>
      <c r="L2286" s="21"/>
      <c r="M2286" s="12"/>
      <c r="N2286" s="12"/>
      <c r="O2286" s="12"/>
      <c r="P2286" s="12"/>
      <c r="Q2286" s="12"/>
      <c r="R2286" s="12"/>
    </row>
    <row r="2287" spans="3:18" x14ac:dyDescent="0.3">
      <c r="C2287" s="12"/>
      <c r="D2287" s="12"/>
      <c r="E2287" s="12"/>
      <c r="F2287" s="12"/>
      <c r="G2287" s="21"/>
      <c r="H2287" s="21"/>
      <c r="I2287" s="21"/>
      <c r="J2287" s="21"/>
      <c r="K2287" s="21"/>
      <c r="L2287" s="21"/>
      <c r="M2287" s="12"/>
      <c r="N2287" s="12"/>
      <c r="O2287" s="12"/>
      <c r="P2287" s="12"/>
      <c r="Q2287" s="12"/>
      <c r="R2287" s="12"/>
    </row>
    <row r="2288" spans="3:18" x14ac:dyDescent="0.3">
      <c r="C2288" s="12"/>
      <c r="D2288" s="12"/>
      <c r="E2288" s="12"/>
      <c r="F2288" s="12"/>
      <c r="G2288" s="21"/>
      <c r="H2288" s="21"/>
      <c r="I2288" s="21"/>
      <c r="J2288" s="21"/>
      <c r="K2288" s="21"/>
      <c r="L2288" s="21"/>
      <c r="M2288" s="12"/>
      <c r="N2288" s="12"/>
      <c r="O2288" s="12"/>
      <c r="P2288" s="12"/>
      <c r="Q2288" s="12"/>
      <c r="R2288" s="12"/>
    </row>
    <row r="2289" spans="3:18" x14ac:dyDescent="0.3">
      <c r="C2289" s="12"/>
      <c r="D2289" s="12"/>
      <c r="E2289" s="12"/>
      <c r="F2289" s="12"/>
      <c r="G2289" s="21"/>
      <c r="H2289" s="21"/>
      <c r="I2289" s="21"/>
      <c r="J2289" s="21"/>
      <c r="K2289" s="21"/>
      <c r="L2289" s="21"/>
      <c r="M2289" s="12"/>
      <c r="N2289" s="12"/>
      <c r="O2289" s="12"/>
      <c r="P2289" s="12"/>
      <c r="Q2289" s="12"/>
      <c r="R2289" s="12"/>
    </row>
    <row r="2290" spans="3:18" x14ac:dyDescent="0.3">
      <c r="C2290" s="12"/>
      <c r="D2290" s="12"/>
      <c r="E2290" s="12"/>
      <c r="F2290" s="12"/>
      <c r="G2290" s="21"/>
      <c r="H2290" s="21"/>
      <c r="I2290" s="21"/>
      <c r="J2290" s="21"/>
      <c r="K2290" s="21"/>
      <c r="L2290" s="21"/>
      <c r="M2290" s="12"/>
      <c r="N2290" s="12"/>
      <c r="O2290" s="12"/>
      <c r="P2290" s="12"/>
      <c r="Q2290" s="12"/>
      <c r="R2290" s="12"/>
    </row>
    <row r="2291" spans="3:18" x14ac:dyDescent="0.3">
      <c r="C2291" s="12"/>
      <c r="D2291" s="12"/>
      <c r="E2291" s="12"/>
      <c r="F2291" s="12"/>
      <c r="G2291" s="21"/>
      <c r="H2291" s="21"/>
      <c r="I2291" s="21"/>
      <c r="J2291" s="21"/>
      <c r="K2291" s="21"/>
      <c r="L2291" s="21"/>
      <c r="M2291" s="12"/>
      <c r="N2291" s="12"/>
      <c r="O2291" s="12"/>
      <c r="P2291" s="12"/>
      <c r="Q2291" s="12"/>
      <c r="R2291" s="12"/>
    </row>
    <row r="2292" spans="3:18" x14ac:dyDescent="0.3">
      <c r="C2292" s="12"/>
      <c r="D2292" s="12"/>
      <c r="E2292" s="12"/>
      <c r="F2292" s="12"/>
      <c r="G2292" s="21"/>
      <c r="H2292" s="21"/>
      <c r="I2292" s="21"/>
      <c r="J2292" s="21"/>
      <c r="K2292" s="21"/>
      <c r="L2292" s="21"/>
      <c r="M2292" s="12"/>
      <c r="N2292" s="12"/>
      <c r="O2292" s="12"/>
      <c r="P2292" s="12"/>
      <c r="Q2292" s="12"/>
      <c r="R2292" s="12"/>
    </row>
    <row r="2293" spans="3:18" x14ac:dyDescent="0.3">
      <c r="C2293" s="12"/>
      <c r="D2293" s="12"/>
      <c r="E2293" s="12"/>
      <c r="F2293" s="12"/>
      <c r="G2293" s="21"/>
      <c r="H2293" s="21"/>
      <c r="I2293" s="21"/>
      <c r="J2293" s="21"/>
      <c r="K2293" s="21"/>
      <c r="L2293" s="21"/>
      <c r="M2293" s="12"/>
      <c r="N2293" s="12"/>
      <c r="O2293" s="12"/>
      <c r="P2293" s="12"/>
      <c r="Q2293" s="12"/>
      <c r="R2293" s="12"/>
    </row>
    <row r="2294" spans="3:18" x14ac:dyDescent="0.3">
      <c r="C2294" s="12"/>
      <c r="D2294" s="12"/>
      <c r="E2294" s="12"/>
      <c r="F2294" s="12"/>
      <c r="G2294" s="21"/>
      <c r="H2294" s="21"/>
      <c r="I2294" s="21"/>
      <c r="J2294" s="21"/>
      <c r="K2294" s="21"/>
      <c r="L2294" s="21"/>
      <c r="M2294" s="12"/>
      <c r="N2294" s="12"/>
      <c r="O2294" s="12"/>
      <c r="P2294" s="12"/>
      <c r="Q2294" s="12"/>
      <c r="R2294" s="12"/>
    </row>
    <row r="2295" spans="3:18" x14ac:dyDescent="0.3">
      <c r="C2295" s="12"/>
      <c r="D2295" s="12"/>
      <c r="E2295" s="12"/>
      <c r="F2295" s="12"/>
      <c r="G2295" s="21"/>
      <c r="H2295" s="21"/>
      <c r="I2295" s="21"/>
      <c r="J2295" s="21"/>
      <c r="K2295" s="21"/>
      <c r="L2295" s="21"/>
      <c r="M2295" s="12"/>
      <c r="N2295" s="12"/>
      <c r="O2295" s="12"/>
      <c r="P2295" s="12"/>
      <c r="Q2295" s="12"/>
      <c r="R2295" s="12"/>
    </row>
    <row r="2296" spans="3:18" x14ac:dyDescent="0.3">
      <c r="C2296" s="12"/>
      <c r="D2296" s="12"/>
      <c r="E2296" s="12"/>
      <c r="F2296" s="12"/>
      <c r="G2296" s="21"/>
      <c r="H2296" s="21"/>
      <c r="I2296" s="21"/>
      <c r="J2296" s="21"/>
      <c r="K2296" s="21"/>
      <c r="L2296" s="21"/>
      <c r="M2296" s="12"/>
      <c r="N2296" s="12"/>
      <c r="O2296" s="12"/>
      <c r="P2296" s="12"/>
      <c r="Q2296" s="12"/>
      <c r="R2296" s="12"/>
    </row>
    <row r="2297" spans="3:18" x14ac:dyDescent="0.3">
      <c r="C2297" s="12"/>
      <c r="D2297" s="12"/>
      <c r="E2297" s="12"/>
      <c r="F2297" s="12"/>
      <c r="G2297" s="21"/>
      <c r="H2297" s="21"/>
      <c r="I2297" s="21"/>
      <c r="J2297" s="21"/>
      <c r="K2297" s="21"/>
      <c r="L2297" s="21"/>
      <c r="M2297" s="12"/>
      <c r="N2297" s="12"/>
      <c r="O2297" s="12"/>
      <c r="P2297" s="12"/>
      <c r="Q2297" s="12"/>
      <c r="R2297" s="12"/>
    </row>
    <row r="2298" spans="3:18" x14ac:dyDescent="0.3">
      <c r="C2298" s="12"/>
      <c r="D2298" s="12"/>
      <c r="E2298" s="12"/>
      <c r="F2298" s="12"/>
      <c r="G2298" s="21"/>
      <c r="H2298" s="21"/>
      <c r="I2298" s="21"/>
      <c r="J2298" s="21"/>
      <c r="K2298" s="21"/>
      <c r="L2298" s="21"/>
      <c r="M2298" s="12"/>
      <c r="N2298" s="12"/>
      <c r="O2298" s="12"/>
      <c r="P2298" s="12"/>
      <c r="Q2298" s="12"/>
      <c r="R2298" s="12"/>
    </row>
  </sheetData>
  <sheetProtection algorithmName="SHA-512" hashValue="VIkObWPj9Y/2QeIOWAaBu00+1QkzjbhIWx0DhYs794AcRODytuP0UET9OU723A2h1kwdri0ko0urO/1+cFtXfg==" saltValue="x/tJ01bvdRYXnBxFuX+PfA==" spinCount="100000" sheet="1" objects="1" scenarios="1"/>
  <mergeCells count="390">
    <mergeCell ref="A4:A5"/>
    <mergeCell ref="A6:A7"/>
    <mergeCell ref="A9:A10"/>
    <mergeCell ref="A11:A12"/>
    <mergeCell ref="L75:M76"/>
    <mergeCell ref="N75:N76"/>
    <mergeCell ref="E19:G19"/>
    <mergeCell ref="E21:K21"/>
    <mergeCell ref="F24:G24"/>
    <mergeCell ref="E16:G16"/>
    <mergeCell ref="E17:G17"/>
    <mergeCell ref="E13:F13"/>
    <mergeCell ref="E48:E50"/>
    <mergeCell ref="F36:G36"/>
    <mergeCell ref="E39:G39"/>
    <mergeCell ref="E34:E37"/>
    <mergeCell ref="F37:G37"/>
    <mergeCell ref="F34:G34"/>
    <mergeCell ref="E40:L40"/>
    <mergeCell ref="E41:L41"/>
    <mergeCell ref="F35:G35"/>
    <mergeCell ref="E10:P11"/>
    <mergeCell ref="E22:K22"/>
    <mergeCell ref="C1:R1"/>
    <mergeCell ref="E3:F3"/>
    <mergeCell ref="E5:F6"/>
    <mergeCell ref="E24:E32"/>
    <mergeCell ref="F32:G32"/>
    <mergeCell ref="F31:G31"/>
    <mergeCell ref="F29:G29"/>
    <mergeCell ref="F30:G30"/>
    <mergeCell ref="F25:G25"/>
    <mergeCell ref="F26:G26"/>
    <mergeCell ref="G3:P3"/>
    <mergeCell ref="G5:P6"/>
    <mergeCell ref="H2:N2"/>
    <mergeCell ref="F28:G28"/>
    <mergeCell ref="F27:G27"/>
    <mergeCell ref="E90:G90"/>
    <mergeCell ref="L90:N90"/>
    <mergeCell ref="F92:G92"/>
    <mergeCell ref="M92:N92"/>
    <mergeCell ref="F97:G97"/>
    <mergeCell ref="M97:N97"/>
    <mergeCell ref="E81:J81"/>
    <mergeCell ref="L81:P81"/>
    <mergeCell ref="E83:E89"/>
    <mergeCell ref="F83:G83"/>
    <mergeCell ref="L83:L89"/>
    <mergeCell ref="M83:N83"/>
    <mergeCell ref="F85:G85"/>
    <mergeCell ref="F86:G86"/>
    <mergeCell ref="F84:G84"/>
    <mergeCell ref="M84:N84"/>
    <mergeCell ref="F87:G87"/>
    <mergeCell ref="F88:G88"/>
    <mergeCell ref="F89:G89"/>
    <mergeCell ref="M85:N85"/>
    <mergeCell ref="M86:N86"/>
    <mergeCell ref="M87:N87"/>
    <mergeCell ref="M88:N88"/>
    <mergeCell ref="M89:N89"/>
    <mergeCell ref="F141:G141"/>
    <mergeCell ref="M141:N141"/>
    <mergeCell ref="F138:G138"/>
    <mergeCell ref="M138:N138"/>
    <mergeCell ref="F140:G140"/>
    <mergeCell ref="M140:N140"/>
    <mergeCell ref="E117:J117"/>
    <mergeCell ref="L117:P117"/>
    <mergeCell ref="E126:G126"/>
    <mergeCell ref="L126:N126"/>
    <mergeCell ref="E119:E125"/>
    <mergeCell ref="F121:G121"/>
    <mergeCell ref="M121:N121"/>
    <mergeCell ref="F122:G122"/>
    <mergeCell ref="M122:N122"/>
    <mergeCell ref="F119:G119"/>
    <mergeCell ref="M119:N119"/>
    <mergeCell ref="F120:G120"/>
    <mergeCell ref="M120:N120"/>
    <mergeCell ref="L119:L125"/>
    <mergeCell ref="F123:G123"/>
    <mergeCell ref="M123:N123"/>
    <mergeCell ref="F124:G124"/>
    <mergeCell ref="M124:N124"/>
    <mergeCell ref="E182:E184"/>
    <mergeCell ref="F182:G182"/>
    <mergeCell ref="L182:L184"/>
    <mergeCell ref="M182:N182"/>
    <mergeCell ref="E153:J153"/>
    <mergeCell ref="L153:P153"/>
    <mergeCell ref="E155:E161"/>
    <mergeCell ref="F155:G155"/>
    <mergeCell ref="F156:G156"/>
    <mergeCell ref="M156:N156"/>
    <mergeCell ref="F158:G158"/>
    <mergeCell ref="M158:N158"/>
    <mergeCell ref="L155:L161"/>
    <mergeCell ref="M155:N155"/>
    <mergeCell ref="F157:G157"/>
    <mergeCell ref="M157:N157"/>
    <mergeCell ref="E171:J171"/>
    <mergeCell ref="L171:P171"/>
    <mergeCell ref="E173:E179"/>
    <mergeCell ref="F173:G173"/>
    <mergeCell ref="F174:G174"/>
    <mergeCell ref="M174:N174"/>
    <mergeCell ref="F176:G176"/>
    <mergeCell ref="M176:N176"/>
    <mergeCell ref="L173:L179"/>
    <mergeCell ref="M173:N173"/>
    <mergeCell ref="F175:G175"/>
    <mergeCell ref="M175:N175"/>
    <mergeCell ref="F177:G177"/>
    <mergeCell ref="M177:N177"/>
    <mergeCell ref="F178:G178"/>
    <mergeCell ref="M178:N178"/>
    <mergeCell ref="F179:G179"/>
    <mergeCell ref="M179:N179"/>
    <mergeCell ref="F125:G125"/>
    <mergeCell ref="M125:N125"/>
    <mergeCell ref="E261:J261"/>
    <mergeCell ref="L261:P261"/>
    <mergeCell ref="E243:J243"/>
    <mergeCell ref="L243:P243"/>
    <mergeCell ref="E245:E251"/>
    <mergeCell ref="F245:G245"/>
    <mergeCell ref="F246:G246"/>
    <mergeCell ref="M246:N246"/>
    <mergeCell ref="F248:G248"/>
    <mergeCell ref="M248:N248"/>
    <mergeCell ref="L245:L251"/>
    <mergeCell ref="M245:N245"/>
    <mergeCell ref="F247:G247"/>
    <mergeCell ref="M247:N247"/>
    <mergeCell ref="E225:J225"/>
    <mergeCell ref="L225:P225"/>
    <mergeCell ref="E149:G149"/>
    <mergeCell ref="L149:N149"/>
    <mergeCell ref="F151:G151"/>
    <mergeCell ref="M151:N151"/>
    <mergeCell ref="E185:G185"/>
    <mergeCell ref="L185:N185"/>
    <mergeCell ref="E167:G167"/>
    <mergeCell ref="L167:N167"/>
    <mergeCell ref="F169:G169"/>
    <mergeCell ref="M169:N169"/>
    <mergeCell ref="E180:G180"/>
    <mergeCell ref="L180:N180"/>
    <mergeCell ref="E99:J99"/>
    <mergeCell ref="L99:P99"/>
    <mergeCell ref="F107:G107"/>
    <mergeCell ref="M107:N107"/>
    <mergeCell ref="E108:G108"/>
    <mergeCell ref="L108:N108"/>
    <mergeCell ref="E101:E107"/>
    <mergeCell ref="F101:G101"/>
    <mergeCell ref="L101:L107"/>
    <mergeCell ref="M101:N101"/>
    <mergeCell ref="F102:G102"/>
    <mergeCell ref="M102:N102"/>
    <mergeCell ref="F103:G103"/>
    <mergeCell ref="M103:N103"/>
    <mergeCell ref="F104:G104"/>
    <mergeCell ref="M104:N104"/>
    <mergeCell ref="F105:G105"/>
    <mergeCell ref="M105:N105"/>
    <mergeCell ref="E162:G162"/>
    <mergeCell ref="L162:N162"/>
    <mergeCell ref="F159:G159"/>
    <mergeCell ref="M159:N159"/>
    <mergeCell ref="F160:G160"/>
    <mergeCell ref="M160:N160"/>
    <mergeCell ref="F161:G161"/>
    <mergeCell ref="M161:N161"/>
    <mergeCell ref="E164:E166"/>
    <mergeCell ref="F164:G164"/>
    <mergeCell ref="L164:L166"/>
    <mergeCell ref="M164:N164"/>
    <mergeCell ref="F165:G165"/>
    <mergeCell ref="M165:N165"/>
    <mergeCell ref="F166:G166"/>
    <mergeCell ref="M166:N166"/>
    <mergeCell ref="F183:G183"/>
    <mergeCell ref="M183:N183"/>
    <mergeCell ref="F184:G184"/>
    <mergeCell ref="M184:N184"/>
    <mergeCell ref="F195:G195"/>
    <mergeCell ref="M195:N195"/>
    <mergeCell ref="F187:G187"/>
    <mergeCell ref="M187:N187"/>
    <mergeCell ref="E189:J189"/>
    <mergeCell ref="L189:P189"/>
    <mergeCell ref="E191:E197"/>
    <mergeCell ref="F191:G191"/>
    <mergeCell ref="F192:G192"/>
    <mergeCell ref="M192:N192"/>
    <mergeCell ref="F194:G194"/>
    <mergeCell ref="M194:N194"/>
    <mergeCell ref="L191:L197"/>
    <mergeCell ref="M191:N191"/>
    <mergeCell ref="F193:G193"/>
    <mergeCell ref="M193:N193"/>
    <mergeCell ref="F196:G196"/>
    <mergeCell ref="M196:N196"/>
    <mergeCell ref="F197:G197"/>
    <mergeCell ref="M197:N197"/>
    <mergeCell ref="F205:G205"/>
    <mergeCell ref="M205:N205"/>
    <mergeCell ref="E207:J207"/>
    <mergeCell ref="L207:P207"/>
    <mergeCell ref="E198:G198"/>
    <mergeCell ref="L198:N198"/>
    <mergeCell ref="F214:G214"/>
    <mergeCell ref="M214:N214"/>
    <mergeCell ref="E200:E202"/>
    <mergeCell ref="F200:G200"/>
    <mergeCell ref="L200:L202"/>
    <mergeCell ref="M200:N200"/>
    <mergeCell ref="F201:G201"/>
    <mergeCell ref="M201:N201"/>
    <mergeCell ref="F202:G202"/>
    <mergeCell ref="M202:N202"/>
    <mergeCell ref="E203:G203"/>
    <mergeCell ref="L203:N203"/>
    <mergeCell ref="F215:G215"/>
    <mergeCell ref="M215:N215"/>
    <mergeCell ref="E209:E215"/>
    <mergeCell ref="F209:G209"/>
    <mergeCell ref="L209:L215"/>
    <mergeCell ref="M209:N209"/>
    <mergeCell ref="F210:G210"/>
    <mergeCell ref="M210:N210"/>
    <mergeCell ref="F211:G211"/>
    <mergeCell ref="M211:N211"/>
    <mergeCell ref="F212:G212"/>
    <mergeCell ref="M212:N212"/>
    <mergeCell ref="F213:G213"/>
    <mergeCell ref="M213:N213"/>
    <mergeCell ref="F277:G277"/>
    <mergeCell ref="M277:N277"/>
    <mergeCell ref="E252:G252"/>
    <mergeCell ref="L252:N252"/>
    <mergeCell ref="F249:G249"/>
    <mergeCell ref="M249:N249"/>
    <mergeCell ref="F250:G250"/>
    <mergeCell ref="M250:N250"/>
    <mergeCell ref="F251:G251"/>
    <mergeCell ref="M251:N251"/>
    <mergeCell ref="E257:G257"/>
    <mergeCell ref="L257:N257"/>
    <mergeCell ref="F259:G259"/>
    <mergeCell ref="M259:N259"/>
    <mergeCell ref="E263:E269"/>
    <mergeCell ref="F263:G263"/>
    <mergeCell ref="F264:G264"/>
    <mergeCell ref="M264:N264"/>
    <mergeCell ref="F266:G266"/>
    <mergeCell ref="M266:N266"/>
    <mergeCell ref="L263:L269"/>
    <mergeCell ref="M263:N263"/>
    <mergeCell ref="F265:G265"/>
    <mergeCell ref="M265:N265"/>
    <mergeCell ref="E272:E274"/>
    <mergeCell ref="F272:G272"/>
    <mergeCell ref="L272:L274"/>
    <mergeCell ref="M272:N272"/>
    <mergeCell ref="F273:G273"/>
    <mergeCell ref="M273:N273"/>
    <mergeCell ref="F274:G274"/>
    <mergeCell ref="M274:N274"/>
    <mergeCell ref="E275:G275"/>
    <mergeCell ref="L275:N275"/>
    <mergeCell ref="E113:G113"/>
    <mergeCell ref="L113:N113"/>
    <mergeCell ref="F115:G115"/>
    <mergeCell ref="M115:N115"/>
    <mergeCell ref="E270:G270"/>
    <mergeCell ref="L270:N270"/>
    <mergeCell ref="F267:G267"/>
    <mergeCell ref="M267:N267"/>
    <mergeCell ref="F268:G268"/>
    <mergeCell ref="M268:N268"/>
    <mergeCell ref="F269:G269"/>
    <mergeCell ref="M269:N269"/>
    <mergeCell ref="E234:G234"/>
    <mergeCell ref="L234:N234"/>
    <mergeCell ref="E216:G216"/>
    <mergeCell ref="L216:N216"/>
    <mergeCell ref="F233:G233"/>
    <mergeCell ref="M233:N233"/>
    <mergeCell ref="E227:E233"/>
    <mergeCell ref="L227:L233"/>
    <mergeCell ref="F231:G231"/>
    <mergeCell ref="M231:N231"/>
    <mergeCell ref="F228:G228"/>
    <mergeCell ref="M228:N228"/>
    <mergeCell ref="E95:G95"/>
    <mergeCell ref="F93:G93"/>
    <mergeCell ref="F94:G94"/>
    <mergeCell ref="E92:E94"/>
    <mergeCell ref="L92:L94"/>
    <mergeCell ref="M93:N93"/>
    <mergeCell ref="M94:N94"/>
    <mergeCell ref="L95:N95"/>
    <mergeCell ref="E110:E112"/>
    <mergeCell ref="F110:G110"/>
    <mergeCell ref="L110:L112"/>
    <mergeCell ref="M110:N110"/>
    <mergeCell ref="F111:G111"/>
    <mergeCell ref="M111:N111"/>
    <mergeCell ref="F112:G112"/>
    <mergeCell ref="M112:N112"/>
    <mergeCell ref="F106:G106"/>
    <mergeCell ref="M106:N106"/>
    <mergeCell ref="E128:E130"/>
    <mergeCell ref="F128:G128"/>
    <mergeCell ref="L128:L130"/>
    <mergeCell ref="M128:N128"/>
    <mergeCell ref="F129:G129"/>
    <mergeCell ref="M129:N129"/>
    <mergeCell ref="F130:G130"/>
    <mergeCell ref="M130:N130"/>
    <mergeCell ref="E131:G131"/>
    <mergeCell ref="L131:N131"/>
    <mergeCell ref="F133:G133"/>
    <mergeCell ref="M133:N133"/>
    <mergeCell ref="E146:E148"/>
    <mergeCell ref="F146:G146"/>
    <mergeCell ref="L146:L148"/>
    <mergeCell ref="M146:N146"/>
    <mergeCell ref="F147:G147"/>
    <mergeCell ref="M147:N147"/>
    <mergeCell ref="F148:G148"/>
    <mergeCell ref="M148:N148"/>
    <mergeCell ref="F142:G142"/>
    <mergeCell ref="M142:N142"/>
    <mergeCell ref="F143:G143"/>
    <mergeCell ref="M143:N143"/>
    <mergeCell ref="E144:G144"/>
    <mergeCell ref="L144:N144"/>
    <mergeCell ref="E137:E143"/>
    <mergeCell ref="F137:G137"/>
    <mergeCell ref="L137:L143"/>
    <mergeCell ref="M137:N137"/>
    <mergeCell ref="F139:G139"/>
    <mergeCell ref="M139:N139"/>
    <mergeCell ref="E135:J135"/>
    <mergeCell ref="L135:P135"/>
    <mergeCell ref="E218:E220"/>
    <mergeCell ref="F218:G218"/>
    <mergeCell ref="L218:L220"/>
    <mergeCell ref="M218:N218"/>
    <mergeCell ref="F219:G219"/>
    <mergeCell ref="M219:N219"/>
    <mergeCell ref="F220:G220"/>
    <mergeCell ref="M220:N220"/>
    <mergeCell ref="E221:G221"/>
    <mergeCell ref="L221:N221"/>
    <mergeCell ref="F223:G223"/>
    <mergeCell ref="M223:N223"/>
    <mergeCell ref="E236:E238"/>
    <mergeCell ref="F236:G236"/>
    <mergeCell ref="L236:L238"/>
    <mergeCell ref="M236:N236"/>
    <mergeCell ref="F237:G237"/>
    <mergeCell ref="M237:N237"/>
    <mergeCell ref="F238:G238"/>
    <mergeCell ref="M238:N238"/>
    <mergeCell ref="F229:G229"/>
    <mergeCell ref="M229:N229"/>
    <mergeCell ref="F230:G230"/>
    <mergeCell ref="M230:N230"/>
    <mergeCell ref="F232:G232"/>
    <mergeCell ref="M232:N232"/>
    <mergeCell ref="F227:G227"/>
    <mergeCell ref="M227:N227"/>
    <mergeCell ref="E239:G239"/>
    <mergeCell ref="L239:N239"/>
    <mergeCell ref="F241:G241"/>
    <mergeCell ref="M241:N241"/>
    <mergeCell ref="E254:E256"/>
    <mergeCell ref="F254:G254"/>
    <mergeCell ref="L254:L256"/>
    <mergeCell ref="M254:N254"/>
    <mergeCell ref="F255:G255"/>
    <mergeCell ref="M255:N255"/>
    <mergeCell ref="F256:G256"/>
    <mergeCell ref="M256:N256"/>
  </mergeCells>
  <conditionalFormatting sqref="E81:J81">
    <cfRule type="expression" dxfId="1178" priority="2122" stopIfTrue="1">
      <formula>E81&lt;&gt;""</formula>
    </cfRule>
  </conditionalFormatting>
  <conditionalFormatting sqref="H97">
    <cfRule type="expression" dxfId="1177" priority="2120" stopIfTrue="1">
      <formula>$E81&lt;&gt;""</formula>
    </cfRule>
  </conditionalFormatting>
  <conditionalFormatting sqref="I97">
    <cfRule type="expression" dxfId="1176" priority="2119" stopIfTrue="1">
      <formula>$E81&lt;&gt;""</formula>
    </cfRule>
  </conditionalFormatting>
  <conditionalFormatting sqref="F87:F89 F84">
    <cfRule type="expression" dxfId="1175" priority="2118" stopIfTrue="1">
      <formula>$E82&lt;&gt;""</formula>
    </cfRule>
  </conditionalFormatting>
  <conditionalFormatting sqref="E97">
    <cfRule type="expression" dxfId="1174" priority="2115" stopIfTrue="1">
      <formula>$E81&lt;&gt;""</formula>
    </cfRule>
  </conditionalFormatting>
  <conditionalFormatting sqref="F97:G97">
    <cfRule type="expression" dxfId="1173" priority="2114" stopIfTrue="1">
      <formula>$E81&lt;&gt;""</formula>
    </cfRule>
  </conditionalFormatting>
  <conditionalFormatting sqref="E92">
    <cfRule type="expression" dxfId="1172" priority="2112" stopIfTrue="1">
      <formula>$E81&lt;&gt;""</formula>
    </cfRule>
  </conditionalFormatting>
  <conditionalFormatting sqref="L81 Q81">
    <cfRule type="expression" dxfId="1171" priority="2111" stopIfTrue="1">
      <formula>L81&lt;&gt;""</formula>
    </cfRule>
  </conditionalFormatting>
  <conditionalFormatting sqref="Q117">
    <cfRule type="expression" dxfId="1170" priority="2110" stopIfTrue="1">
      <formula>Q117&lt;&gt;""</formula>
    </cfRule>
  </conditionalFormatting>
  <conditionalFormatting sqref="Q135">
    <cfRule type="expression" dxfId="1169" priority="2109" stopIfTrue="1">
      <formula>Q135&lt;&gt;""</formula>
    </cfRule>
  </conditionalFormatting>
  <conditionalFormatting sqref="Q153">
    <cfRule type="expression" dxfId="1168" priority="2108" stopIfTrue="1">
      <formula>Q153&lt;&gt;""</formula>
    </cfRule>
  </conditionalFormatting>
  <conditionalFormatting sqref="Q171">
    <cfRule type="expression" dxfId="1167" priority="2107" stopIfTrue="1">
      <formula>Q171&lt;&gt;""</formula>
    </cfRule>
  </conditionalFormatting>
  <conditionalFormatting sqref="Q207">
    <cfRule type="expression" dxfId="1166" priority="2106" stopIfTrue="1">
      <formula>Q207&lt;&gt;""</formula>
    </cfRule>
  </conditionalFormatting>
  <conditionalFormatting sqref="H83">
    <cfRule type="expression" dxfId="1165" priority="2105" stopIfTrue="1">
      <formula>$E81&lt;&gt;""</formula>
    </cfRule>
  </conditionalFormatting>
  <conditionalFormatting sqref="I83">
    <cfRule type="expression" dxfId="1164" priority="2104" stopIfTrue="1">
      <formula>$E81&lt;&gt;""</formula>
    </cfRule>
  </conditionalFormatting>
  <conditionalFormatting sqref="Q99">
    <cfRule type="expression" dxfId="1163" priority="2103" stopIfTrue="1">
      <formula>Q99&lt;&gt;""</formula>
    </cfRule>
  </conditionalFormatting>
  <conditionalFormatting sqref="Q189">
    <cfRule type="expression" dxfId="1162" priority="2102" stopIfTrue="1">
      <formula>Q189&lt;&gt;""</formula>
    </cfRule>
  </conditionalFormatting>
  <conditionalFormatting sqref="Q68:R69 R67">
    <cfRule type="expression" dxfId="1161" priority="2123" stopIfTrue="1">
      <formula>ISNUMBER($O$75)</formula>
    </cfRule>
  </conditionalFormatting>
  <conditionalFormatting sqref="Q225">
    <cfRule type="expression" dxfId="1160" priority="2100" stopIfTrue="1">
      <formula>Q225&lt;&gt;""</formula>
    </cfRule>
  </conditionalFormatting>
  <conditionalFormatting sqref="Q243">
    <cfRule type="expression" dxfId="1159" priority="2099" stopIfTrue="1">
      <formula>Q243&lt;&gt;""</formula>
    </cfRule>
  </conditionalFormatting>
  <conditionalFormatting sqref="Q261">
    <cfRule type="expression" dxfId="1158" priority="2098" stopIfTrue="1">
      <formula>Q261&lt;&gt;""</formula>
    </cfRule>
  </conditionalFormatting>
  <conditionalFormatting sqref="H92">
    <cfRule type="expression" dxfId="1157" priority="2074" stopIfTrue="1">
      <formula>$E81&lt;&gt;""</formula>
    </cfRule>
  </conditionalFormatting>
  <conditionalFormatting sqref="I92">
    <cfRule type="expression" dxfId="1156" priority="2073" stopIfTrue="1">
      <formula>$E81&lt;&gt;""</formula>
    </cfRule>
  </conditionalFormatting>
  <conditionalFormatting sqref="F85:F86">
    <cfRule type="expression" dxfId="1155" priority="2048" stopIfTrue="1">
      <formula>$E81&lt;&gt;""</formula>
    </cfRule>
  </conditionalFormatting>
  <conditionalFormatting sqref="E99:J99">
    <cfRule type="expression" dxfId="1154" priority="1682" stopIfTrue="1">
      <formula>E99&lt;&gt;""</formula>
    </cfRule>
  </conditionalFormatting>
  <conditionalFormatting sqref="L99">
    <cfRule type="expression" dxfId="1153" priority="1681" stopIfTrue="1">
      <formula>L99&lt;&gt;""</formula>
    </cfRule>
  </conditionalFormatting>
  <conditionalFormatting sqref="E117:J117">
    <cfRule type="expression" dxfId="1152" priority="1680" stopIfTrue="1">
      <formula>E117&lt;&gt;""</formula>
    </cfRule>
  </conditionalFormatting>
  <conditionalFormatting sqref="L117">
    <cfRule type="expression" dxfId="1151" priority="1679" stopIfTrue="1">
      <formula>L117&lt;&gt;""</formula>
    </cfRule>
  </conditionalFormatting>
  <conditionalFormatting sqref="E135:J135">
    <cfRule type="expression" dxfId="1150" priority="1678" stopIfTrue="1">
      <formula>E135&lt;&gt;""</formula>
    </cfRule>
  </conditionalFormatting>
  <conditionalFormatting sqref="L135">
    <cfRule type="expression" dxfId="1149" priority="1677" stopIfTrue="1">
      <formula>L135&lt;&gt;""</formula>
    </cfRule>
  </conditionalFormatting>
  <conditionalFormatting sqref="L261">
    <cfRule type="expression" dxfId="1148" priority="1663" stopIfTrue="1">
      <formula>L261&lt;&gt;""</formula>
    </cfRule>
  </conditionalFormatting>
  <conditionalFormatting sqref="E153:J153">
    <cfRule type="expression" dxfId="1147" priority="1676" stopIfTrue="1">
      <formula>E153&lt;&gt;""</formula>
    </cfRule>
  </conditionalFormatting>
  <conditionalFormatting sqref="L153">
    <cfRule type="expression" dxfId="1146" priority="1675" stopIfTrue="1">
      <formula>L153&lt;&gt;""</formula>
    </cfRule>
  </conditionalFormatting>
  <conditionalFormatting sqref="E171:J171">
    <cfRule type="expression" dxfId="1145" priority="1674" stopIfTrue="1">
      <formula>E171&lt;&gt;""</formula>
    </cfRule>
  </conditionalFormatting>
  <conditionalFormatting sqref="L171">
    <cfRule type="expression" dxfId="1144" priority="1673" stopIfTrue="1">
      <formula>L171&lt;&gt;""</formula>
    </cfRule>
  </conditionalFormatting>
  <conditionalFormatting sqref="E189:J189">
    <cfRule type="expression" dxfId="1143" priority="1672" stopIfTrue="1">
      <formula>E189&lt;&gt;""</formula>
    </cfRule>
  </conditionalFormatting>
  <conditionalFormatting sqref="L189">
    <cfRule type="expression" dxfId="1142" priority="1671" stopIfTrue="1">
      <formula>L189&lt;&gt;""</formula>
    </cfRule>
  </conditionalFormatting>
  <conditionalFormatting sqref="E207:J207">
    <cfRule type="expression" dxfId="1141" priority="1670" stopIfTrue="1">
      <formula>E207&lt;&gt;""</formula>
    </cfRule>
  </conditionalFormatting>
  <conditionalFormatting sqref="L207">
    <cfRule type="expression" dxfId="1140" priority="1669" stopIfTrue="1">
      <formula>L207&lt;&gt;""</formula>
    </cfRule>
  </conditionalFormatting>
  <conditionalFormatting sqref="E225:J225">
    <cfRule type="expression" dxfId="1139" priority="1668" stopIfTrue="1">
      <formula>E225&lt;&gt;""</formula>
    </cfRule>
  </conditionalFormatting>
  <conditionalFormatting sqref="L225">
    <cfRule type="expression" dxfId="1138" priority="1667" stopIfTrue="1">
      <formula>L225&lt;&gt;""</formula>
    </cfRule>
  </conditionalFormatting>
  <conditionalFormatting sqref="E243:J243">
    <cfRule type="expression" dxfId="1137" priority="1666" stopIfTrue="1">
      <formula>E243&lt;&gt;""</formula>
    </cfRule>
  </conditionalFormatting>
  <conditionalFormatting sqref="L243">
    <cfRule type="expression" dxfId="1136" priority="1665" stopIfTrue="1">
      <formula>L243&lt;&gt;""</formula>
    </cfRule>
  </conditionalFormatting>
  <conditionalFormatting sqref="E261:J261">
    <cfRule type="expression" dxfId="1135" priority="1664" stopIfTrue="1">
      <formula>E261&lt;&gt;""</formula>
    </cfRule>
  </conditionalFormatting>
  <conditionalFormatting sqref="F84">
    <cfRule type="expression" dxfId="1134" priority="1652" stopIfTrue="1">
      <formula>$E81&lt;&gt;""</formula>
    </cfRule>
  </conditionalFormatting>
  <conditionalFormatting sqref="F85:G85">
    <cfRule type="expression" dxfId="1133" priority="1651" stopIfTrue="1">
      <formula>$E81&lt;&gt;""</formula>
    </cfRule>
  </conditionalFormatting>
  <conditionalFormatting sqref="F86:G86">
    <cfRule type="expression" dxfId="1132" priority="1650" stopIfTrue="1">
      <formula>$E81&lt;&gt;""</formula>
    </cfRule>
  </conditionalFormatting>
  <conditionalFormatting sqref="F87:G87">
    <cfRule type="expression" dxfId="1131" priority="1649" stopIfTrue="1">
      <formula>$E81&lt;&gt;""</formula>
    </cfRule>
  </conditionalFormatting>
  <conditionalFormatting sqref="F88:G88">
    <cfRule type="expression" dxfId="1130" priority="1648" stopIfTrue="1">
      <formula>$E81&lt;&gt;""</formula>
    </cfRule>
  </conditionalFormatting>
  <conditionalFormatting sqref="F89:G89">
    <cfRule type="expression" dxfId="1129" priority="1647" stopIfTrue="1">
      <formula>$E81&lt;&gt;""</formula>
    </cfRule>
  </conditionalFormatting>
  <conditionalFormatting sqref="E90">
    <cfRule type="expression" dxfId="1128" priority="1645" stopIfTrue="1">
      <formula>$E81&lt;&gt;""</formula>
    </cfRule>
  </conditionalFormatting>
  <conditionalFormatting sqref="H85">
    <cfRule type="expression" dxfId="1127" priority="1644" stopIfTrue="1">
      <formula>$E81&lt;&gt;""</formula>
    </cfRule>
  </conditionalFormatting>
  <conditionalFormatting sqref="I85">
    <cfRule type="expression" dxfId="1126" priority="1643" stopIfTrue="1">
      <formula>$E81&lt;&gt;""</formula>
    </cfRule>
  </conditionalFormatting>
  <conditionalFormatting sqref="H86">
    <cfRule type="expression" dxfId="1125" priority="1642" stopIfTrue="1">
      <formula>$E81&lt;&gt;""</formula>
    </cfRule>
  </conditionalFormatting>
  <conditionalFormatting sqref="I86">
    <cfRule type="expression" dxfId="1124" priority="1641" stopIfTrue="1">
      <formula>$E81&lt;&gt;""</formula>
    </cfRule>
  </conditionalFormatting>
  <conditionalFormatting sqref="H87">
    <cfRule type="expression" dxfId="1123" priority="1640" stopIfTrue="1">
      <formula>$E81&lt;&gt;""</formula>
    </cfRule>
  </conditionalFormatting>
  <conditionalFormatting sqref="I87">
    <cfRule type="expression" dxfId="1122" priority="1639" stopIfTrue="1">
      <formula>$E81&lt;&gt;""</formula>
    </cfRule>
  </conditionalFormatting>
  <conditionalFormatting sqref="H88">
    <cfRule type="expression" dxfId="1121" priority="1638" stopIfTrue="1">
      <formula>$E81&lt;&gt;""</formula>
    </cfRule>
  </conditionalFormatting>
  <conditionalFormatting sqref="I88">
    <cfRule type="expression" dxfId="1120" priority="1637" stopIfTrue="1">
      <formula>$E81&lt;&gt;""</formula>
    </cfRule>
  </conditionalFormatting>
  <conditionalFormatting sqref="H89">
    <cfRule type="expression" dxfId="1119" priority="1636" stopIfTrue="1">
      <formula>$E81&lt;&gt;""</formula>
    </cfRule>
  </conditionalFormatting>
  <conditionalFormatting sqref="I89">
    <cfRule type="expression" dxfId="1118" priority="1635" stopIfTrue="1">
      <formula>$E81&lt;&gt;""</formula>
    </cfRule>
  </conditionalFormatting>
  <conditionalFormatting sqref="H90">
    <cfRule type="expression" dxfId="1117" priority="1632" stopIfTrue="1">
      <formula>$E81&lt;&gt;""</formula>
    </cfRule>
  </conditionalFormatting>
  <conditionalFormatting sqref="I90">
    <cfRule type="expression" dxfId="1116" priority="1631" stopIfTrue="1">
      <formula>$E81&lt;&gt;""</formula>
    </cfRule>
  </conditionalFormatting>
  <conditionalFormatting sqref="F83">
    <cfRule type="expression" dxfId="1115" priority="1518" stopIfTrue="1">
      <formula>$E81&lt;&gt;""</formula>
    </cfRule>
  </conditionalFormatting>
  <conditionalFormatting sqref="F83:G83">
    <cfRule type="expression" dxfId="1114" priority="1517" stopIfTrue="1">
      <formula>$E81&lt;&gt;""</formula>
    </cfRule>
  </conditionalFormatting>
  <conditionalFormatting sqref="H84">
    <cfRule type="expression" dxfId="1113" priority="1516" stopIfTrue="1">
      <formula>$E81&lt;&gt;""</formula>
    </cfRule>
  </conditionalFormatting>
  <conditionalFormatting sqref="I84">
    <cfRule type="expression" dxfId="1112" priority="1515" stopIfTrue="1">
      <formula>$E81&lt;&gt;""</formula>
    </cfRule>
  </conditionalFormatting>
  <conditionalFormatting sqref="M103:N103 M105:N107">
    <cfRule type="expression" dxfId="1111" priority="1441" stopIfTrue="1">
      <formula>$L100&lt;&gt;""</formula>
    </cfRule>
  </conditionalFormatting>
  <conditionalFormatting sqref="F105:F107 F102">
    <cfRule type="expression" dxfId="1110" priority="1508" stopIfTrue="1">
      <formula>$E100&lt;&gt;""</formula>
    </cfRule>
  </conditionalFormatting>
  <conditionalFormatting sqref="H101">
    <cfRule type="expression" dxfId="1109" priority="1503" stopIfTrue="1">
      <formula>$E99&lt;&gt;""</formula>
    </cfRule>
  </conditionalFormatting>
  <conditionalFormatting sqref="I101">
    <cfRule type="expression" dxfId="1108" priority="1502" stopIfTrue="1">
      <formula>$E99&lt;&gt;""</formula>
    </cfRule>
  </conditionalFormatting>
  <conditionalFormatting sqref="F103">
    <cfRule type="expression" dxfId="1107" priority="1498" stopIfTrue="1">
      <formula>$E100&lt;&gt;""</formula>
    </cfRule>
  </conditionalFormatting>
  <conditionalFormatting sqref="M105:M107">
    <cfRule type="expression" dxfId="1106" priority="1497" stopIfTrue="1">
      <formula>$L103&lt;&gt;""</formula>
    </cfRule>
  </conditionalFormatting>
  <conditionalFormatting sqref="F102">
    <cfRule type="expression" dxfId="1105" priority="1495" stopIfTrue="1">
      <formula>$E99&lt;&gt;""</formula>
    </cfRule>
  </conditionalFormatting>
  <conditionalFormatting sqref="F103:G103">
    <cfRule type="expression" dxfId="1104" priority="1494" stopIfTrue="1">
      <formula>$E99&lt;&gt;""</formula>
    </cfRule>
  </conditionalFormatting>
  <conditionalFormatting sqref="F105:G105">
    <cfRule type="expression" dxfId="1103" priority="1492" stopIfTrue="1">
      <formula>$E99&lt;&gt;""</formula>
    </cfRule>
  </conditionalFormatting>
  <conditionalFormatting sqref="F106:G106">
    <cfRule type="expression" dxfId="1102" priority="1491" stopIfTrue="1">
      <formula>$E99&lt;&gt;""</formula>
    </cfRule>
  </conditionalFormatting>
  <conditionalFormatting sqref="F107:G107">
    <cfRule type="expression" dxfId="1101" priority="1490" stopIfTrue="1">
      <formula>$E99&lt;&gt;""</formula>
    </cfRule>
  </conditionalFormatting>
  <conditionalFormatting sqref="E108">
    <cfRule type="expression" dxfId="1100" priority="1489" stopIfTrue="1">
      <formula>$E99&lt;&gt;""</formula>
    </cfRule>
  </conditionalFormatting>
  <conditionalFormatting sqref="H103">
    <cfRule type="expression" dxfId="1099" priority="1488" stopIfTrue="1">
      <formula>$E99&lt;&gt;""</formula>
    </cfRule>
  </conditionalFormatting>
  <conditionalFormatting sqref="I103">
    <cfRule type="expression" dxfId="1098" priority="1487" stopIfTrue="1">
      <formula>$E99&lt;&gt;""</formula>
    </cfRule>
  </conditionalFormatting>
  <conditionalFormatting sqref="H104">
    <cfRule type="expression" dxfId="1097" priority="1486" stopIfTrue="1">
      <formula>$E99&lt;&gt;""</formula>
    </cfRule>
  </conditionalFormatting>
  <conditionalFormatting sqref="I104">
    <cfRule type="expression" dxfId="1096" priority="1485" stopIfTrue="1">
      <formula>$E99&lt;&gt;""</formula>
    </cfRule>
  </conditionalFormatting>
  <conditionalFormatting sqref="H105">
    <cfRule type="expression" dxfId="1095" priority="1484" stopIfTrue="1">
      <formula>$E99&lt;&gt;""</formula>
    </cfRule>
  </conditionalFormatting>
  <conditionalFormatting sqref="I105">
    <cfRule type="expression" dxfId="1094" priority="1483" stopIfTrue="1">
      <formula>$E99&lt;&gt;""</formula>
    </cfRule>
  </conditionalFormatting>
  <conditionalFormatting sqref="H106">
    <cfRule type="expression" dxfId="1093" priority="1482" stopIfTrue="1">
      <formula>$E99&lt;&gt;""</formula>
    </cfRule>
  </conditionalFormatting>
  <conditionalFormatting sqref="I106">
    <cfRule type="expression" dxfId="1092" priority="1481" stopIfTrue="1">
      <formula>$E99&lt;&gt;""</formula>
    </cfRule>
  </conditionalFormatting>
  <conditionalFormatting sqref="H107">
    <cfRule type="expression" dxfId="1091" priority="1480" stopIfTrue="1">
      <formula>$E99&lt;&gt;""</formula>
    </cfRule>
  </conditionalFormatting>
  <conditionalFormatting sqref="I107">
    <cfRule type="expression" dxfId="1090" priority="1479" stopIfTrue="1">
      <formula>$E99&lt;&gt;""</formula>
    </cfRule>
  </conditionalFormatting>
  <conditionalFormatting sqref="H108">
    <cfRule type="expression" dxfId="1089" priority="1478" stopIfTrue="1">
      <formula>$E99&lt;&gt;""</formula>
    </cfRule>
  </conditionalFormatting>
  <conditionalFormatting sqref="I108">
    <cfRule type="expression" dxfId="1088" priority="1477" stopIfTrue="1">
      <formula>$E99&lt;&gt;""</formula>
    </cfRule>
  </conditionalFormatting>
  <conditionalFormatting sqref="O101">
    <cfRule type="expression" dxfId="1087" priority="1469" stopIfTrue="1">
      <formula>$L99&lt;&gt;""</formula>
    </cfRule>
  </conditionalFormatting>
  <conditionalFormatting sqref="P101">
    <cfRule type="expression" dxfId="1086" priority="1468" stopIfTrue="1">
      <formula>$L99&lt;&gt;""</formula>
    </cfRule>
  </conditionalFormatting>
  <conditionalFormatting sqref="M105:N105">
    <cfRule type="expression" dxfId="1085" priority="1463" stopIfTrue="1">
      <formula>$L99&lt;&gt;""</formula>
    </cfRule>
  </conditionalFormatting>
  <conditionalFormatting sqref="M106:N106">
    <cfRule type="expression" dxfId="1084" priority="1462" stopIfTrue="1">
      <formula>$L99&lt;&gt;""</formula>
    </cfRule>
  </conditionalFormatting>
  <conditionalFormatting sqref="M107:N107">
    <cfRule type="expression" dxfId="1083" priority="1461" stopIfTrue="1">
      <formula>$L99&lt;&gt;""</formula>
    </cfRule>
  </conditionalFormatting>
  <conditionalFormatting sqref="L108">
    <cfRule type="expression" dxfId="1082" priority="1460" stopIfTrue="1">
      <formula>$L99&lt;&gt;""</formula>
    </cfRule>
  </conditionalFormatting>
  <conditionalFormatting sqref="O103">
    <cfRule type="expression" dxfId="1081" priority="1459" stopIfTrue="1">
      <formula>$L99&lt;&gt;""</formula>
    </cfRule>
  </conditionalFormatting>
  <conditionalFormatting sqref="P103">
    <cfRule type="expression" dxfId="1080" priority="1458" stopIfTrue="1">
      <formula>$L99&lt;&gt;""</formula>
    </cfRule>
  </conditionalFormatting>
  <conditionalFormatting sqref="O104">
    <cfRule type="expression" dxfId="1079" priority="1457" stopIfTrue="1">
      <formula>$L99&lt;&gt;""</formula>
    </cfRule>
  </conditionalFormatting>
  <conditionalFormatting sqref="P104">
    <cfRule type="expression" dxfId="1078" priority="1456" stopIfTrue="1">
      <formula>$L99&lt;&gt;""</formula>
    </cfRule>
  </conditionalFormatting>
  <conditionalFormatting sqref="O105">
    <cfRule type="expression" dxfId="1077" priority="1455" stopIfTrue="1">
      <formula>$L99&lt;&gt;""</formula>
    </cfRule>
  </conditionalFormatting>
  <conditionalFormatting sqref="P105">
    <cfRule type="expression" dxfId="1076" priority="1454" stopIfTrue="1">
      <formula>$L99&lt;&gt;""</formula>
    </cfRule>
  </conditionalFormatting>
  <conditionalFormatting sqref="O106">
    <cfRule type="expression" dxfId="1075" priority="1453" stopIfTrue="1">
      <formula>$L99&lt;&gt;""</formula>
    </cfRule>
  </conditionalFormatting>
  <conditionalFormatting sqref="P106">
    <cfRule type="expression" dxfId="1074" priority="1452" stopIfTrue="1">
      <formula>$L99&lt;&gt;""</formula>
    </cfRule>
  </conditionalFormatting>
  <conditionalFormatting sqref="O107">
    <cfRule type="expression" dxfId="1073" priority="1451" stopIfTrue="1">
      <formula>$L99&lt;&gt;""</formula>
    </cfRule>
  </conditionalFormatting>
  <conditionalFormatting sqref="P107">
    <cfRule type="expression" dxfId="1072" priority="1450" stopIfTrue="1">
      <formula>$L99&lt;&gt;""</formula>
    </cfRule>
  </conditionalFormatting>
  <conditionalFormatting sqref="O108">
    <cfRule type="expression" dxfId="1071" priority="1449" stopIfTrue="1">
      <formula>$L99&lt;&gt;""</formula>
    </cfRule>
  </conditionalFormatting>
  <conditionalFormatting sqref="P108">
    <cfRule type="expression" dxfId="1070" priority="1448" stopIfTrue="1">
      <formula>$L99&lt;&gt;""</formula>
    </cfRule>
  </conditionalFormatting>
  <conditionalFormatting sqref="M103">
    <cfRule type="expression" dxfId="1069" priority="1447" stopIfTrue="1">
      <formula>$L99&lt;&gt;""</formula>
    </cfRule>
  </conditionalFormatting>
  <conditionalFormatting sqref="M103:N103">
    <cfRule type="expression" dxfId="1068" priority="1446" stopIfTrue="1">
      <formula>$L99&lt;&gt;""</formula>
    </cfRule>
  </conditionalFormatting>
  <conditionalFormatting sqref="F101">
    <cfRule type="expression" dxfId="1067" priority="1445" stopIfTrue="1">
      <formula>$E99&lt;&gt;""</formula>
    </cfRule>
  </conditionalFormatting>
  <conditionalFormatting sqref="F101:G101">
    <cfRule type="expression" dxfId="1066" priority="1444" stopIfTrue="1">
      <formula>$E99&lt;&gt;""</formula>
    </cfRule>
  </conditionalFormatting>
  <conditionalFormatting sqref="H102">
    <cfRule type="expression" dxfId="1065" priority="1443" stopIfTrue="1">
      <formula>$E99&lt;&gt;""</formula>
    </cfRule>
  </conditionalFormatting>
  <conditionalFormatting sqref="I102">
    <cfRule type="expression" dxfId="1064" priority="1442" stopIfTrue="1">
      <formula>$E99&lt;&gt;""</formula>
    </cfRule>
  </conditionalFormatting>
  <conditionalFormatting sqref="O102">
    <cfRule type="expression" dxfId="1063" priority="1439" stopIfTrue="1">
      <formula>$L99&lt;&gt;""</formula>
    </cfRule>
  </conditionalFormatting>
  <conditionalFormatting sqref="P102">
    <cfRule type="expression" dxfId="1062" priority="1438" stopIfTrue="1">
      <formula>$L99&lt;&gt;""</formula>
    </cfRule>
  </conditionalFormatting>
  <conditionalFormatting sqref="F123:F125 F120">
    <cfRule type="expression" dxfId="1061" priority="1435" stopIfTrue="1">
      <formula>$E118&lt;&gt;""</formula>
    </cfRule>
  </conditionalFormatting>
  <conditionalFormatting sqref="H119">
    <cfRule type="expression" dxfId="1060" priority="1430" stopIfTrue="1">
      <formula>$E117&lt;&gt;""</formula>
    </cfRule>
  </conditionalFormatting>
  <conditionalFormatting sqref="I119">
    <cfRule type="expression" dxfId="1059" priority="1429" stopIfTrue="1">
      <formula>$E117&lt;&gt;""</formula>
    </cfRule>
  </conditionalFormatting>
  <conditionalFormatting sqref="F121">
    <cfRule type="expression" dxfId="1058" priority="1425" stopIfTrue="1">
      <formula>$E118&lt;&gt;""</formula>
    </cfRule>
  </conditionalFormatting>
  <conditionalFormatting sqref="M123:M125">
    <cfRule type="expression" dxfId="1057" priority="1424" stopIfTrue="1">
      <formula>$L121&lt;&gt;""</formula>
    </cfRule>
  </conditionalFormatting>
  <conditionalFormatting sqref="F120">
    <cfRule type="expression" dxfId="1056" priority="1422" stopIfTrue="1">
      <formula>$E117&lt;&gt;""</formula>
    </cfRule>
  </conditionalFormatting>
  <conditionalFormatting sqref="F121:G121">
    <cfRule type="expression" dxfId="1055" priority="1421" stopIfTrue="1">
      <formula>$E117&lt;&gt;""</formula>
    </cfRule>
  </conditionalFormatting>
  <conditionalFormatting sqref="F123:G123">
    <cfRule type="expression" dxfId="1054" priority="1419" stopIfTrue="1">
      <formula>$E117&lt;&gt;""</formula>
    </cfRule>
  </conditionalFormatting>
  <conditionalFormatting sqref="F124:G124">
    <cfRule type="expression" dxfId="1053" priority="1418" stopIfTrue="1">
      <formula>$E117&lt;&gt;""</formula>
    </cfRule>
  </conditionalFormatting>
  <conditionalFormatting sqref="F125:G125">
    <cfRule type="expression" dxfId="1052" priority="1417" stopIfTrue="1">
      <formula>$E117&lt;&gt;""</formula>
    </cfRule>
  </conditionalFormatting>
  <conditionalFormatting sqref="E126">
    <cfRule type="expression" dxfId="1051" priority="1416" stopIfTrue="1">
      <formula>$E117&lt;&gt;""</formula>
    </cfRule>
  </conditionalFormatting>
  <conditionalFormatting sqref="H121">
    <cfRule type="expression" dxfId="1050" priority="1415" stopIfTrue="1">
      <formula>$E117&lt;&gt;""</formula>
    </cfRule>
  </conditionalFormatting>
  <conditionalFormatting sqref="I121">
    <cfRule type="expression" dxfId="1049" priority="1414" stopIfTrue="1">
      <formula>$E117&lt;&gt;""</formula>
    </cfRule>
  </conditionalFormatting>
  <conditionalFormatting sqref="H122">
    <cfRule type="expression" dxfId="1048" priority="1413" stopIfTrue="1">
      <formula>$E117&lt;&gt;""</formula>
    </cfRule>
  </conditionalFormatting>
  <conditionalFormatting sqref="I122">
    <cfRule type="expression" dxfId="1047" priority="1412" stopIfTrue="1">
      <formula>$E117&lt;&gt;""</formula>
    </cfRule>
  </conditionalFormatting>
  <conditionalFormatting sqref="H123">
    <cfRule type="expression" dxfId="1046" priority="1411" stopIfTrue="1">
      <formula>$E117&lt;&gt;""</formula>
    </cfRule>
  </conditionalFormatting>
  <conditionalFormatting sqref="I123">
    <cfRule type="expression" dxfId="1045" priority="1410" stopIfTrue="1">
      <formula>$E117&lt;&gt;""</formula>
    </cfRule>
  </conditionalFormatting>
  <conditionalFormatting sqref="H124">
    <cfRule type="expression" dxfId="1044" priority="1409" stopIfTrue="1">
      <formula>$E117&lt;&gt;""</formula>
    </cfRule>
  </conditionalFormatting>
  <conditionalFormatting sqref="I124">
    <cfRule type="expression" dxfId="1043" priority="1408" stopIfTrue="1">
      <formula>$E117&lt;&gt;""</formula>
    </cfRule>
  </conditionalFormatting>
  <conditionalFormatting sqref="H125">
    <cfRule type="expression" dxfId="1042" priority="1407" stopIfTrue="1">
      <formula>$E117&lt;&gt;""</formula>
    </cfRule>
  </conditionalFormatting>
  <conditionalFormatting sqref="I125">
    <cfRule type="expression" dxfId="1041" priority="1406" stopIfTrue="1">
      <formula>$E117&lt;&gt;""</formula>
    </cfRule>
  </conditionalFormatting>
  <conditionalFormatting sqref="H126">
    <cfRule type="expression" dxfId="1040" priority="1405" stopIfTrue="1">
      <formula>$E117&lt;&gt;""</formula>
    </cfRule>
  </conditionalFormatting>
  <conditionalFormatting sqref="I126">
    <cfRule type="expression" dxfId="1039" priority="1404" stopIfTrue="1">
      <formula>$E117&lt;&gt;""</formula>
    </cfRule>
  </conditionalFormatting>
  <conditionalFormatting sqref="O119">
    <cfRule type="expression" dxfId="1038" priority="1396" stopIfTrue="1">
      <formula>$L117&lt;&gt;""</formula>
    </cfRule>
  </conditionalFormatting>
  <conditionalFormatting sqref="P119">
    <cfRule type="expression" dxfId="1037" priority="1395" stopIfTrue="1">
      <formula>$L117&lt;&gt;""</formula>
    </cfRule>
  </conditionalFormatting>
  <conditionalFormatting sqref="M123:N123">
    <cfRule type="expression" dxfId="1036" priority="1390" stopIfTrue="1">
      <formula>$L117&lt;&gt;""</formula>
    </cfRule>
  </conditionalFormatting>
  <conditionalFormatting sqref="M124:N124">
    <cfRule type="expression" dxfId="1035" priority="1389" stopIfTrue="1">
      <formula>$L117&lt;&gt;""</formula>
    </cfRule>
  </conditionalFormatting>
  <conditionalFormatting sqref="M125:N125">
    <cfRule type="expression" dxfId="1034" priority="1388" stopIfTrue="1">
      <formula>$L117&lt;&gt;""</formula>
    </cfRule>
  </conditionalFormatting>
  <conditionalFormatting sqref="L126">
    <cfRule type="expression" dxfId="1033" priority="1387" stopIfTrue="1">
      <formula>$L117&lt;&gt;""</formula>
    </cfRule>
  </conditionalFormatting>
  <conditionalFormatting sqref="O121">
    <cfRule type="expression" dxfId="1032" priority="1386" stopIfTrue="1">
      <formula>$L117&lt;&gt;""</formula>
    </cfRule>
  </conditionalFormatting>
  <conditionalFormatting sqref="P121">
    <cfRule type="expression" dxfId="1031" priority="1385" stopIfTrue="1">
      <formula>$L117&lt;&gt;""</formula>
    </cfRule>
  </conditionalFormatting>
  <conditionalFormatting sqref="O122">
    <cfRule type="expression" dxfId="1030" priority="1384" stopIfTrue="1">
      <formula>$L117&lt;&gt;""</formula>
    </cfRule>
  </conditionalFormatting>
  <conditionalFormatting sqref="P122">
    <cfRule type="expression" dxfId="1029" priority="1383" stopIfTrue="1">
      <formula>$L117&lt;&gt;""</formula>
    </cfRule>
  </conditionalFormatting>
  <conditionalFormatting sqref="O123">
    <cfRule type="expression" dxfId="1028" priority="1382" stopIfTrue="1">
      <formula>$L117&lt;&gt;""</formula>
    </cfRule>
  </conditionalFormatting>
  <conditionalFormatting sqref="P123">
    <cfRule type="expression" dxfId="1027" priority="1381" stopIfTrue="1">
      <formula>$L117&lt;&gt;""</formula>
    </cfRule>
  </conditionalFormatting>
  <conditionalFormatting sqref="O124">
    <cfRule type="expression" dxfId="1026" priority="1380" stopIfTrue="1">
      <formula>$L117&lt;&gt;""</formula>
    </cfRule>
  </conditionalFormatting>
  <conditionalFormatting sqref="P124">
    <cfRule type="expression" dxfId="1025" priority="1379" stopIfTrue="1">
      <formula>$L117&lt;&gt;""</formula>
    </cfRule>
  </conditionalFormatting>
  <conditionalFormatting sqref="O125">
    <cfRule type="expression" dxfId="1024" priority="1378" stopIfTrue="1">
      <formula>$L117&lt;&gt;""</formula>
    </cfRule>
  </conditionalFormatting>
  <conditionalFormatting sqref="P125">
    <cfRule type="expression" dxfId="1023" priority="1377" stopIfTrue="1">
      <formula>$L117&lt;&gt;""</formula>
    </cfRule>
  </conditionalFormatting>
  <conditionalFormatting sqref="O126">
    <cfRule type="expression" dxfId="1022" priority="1376" stopIfTrue="1">
      <formula>$L117&lt;&gt;""</formula>
    </cfRule>
  </conditionalFormatting>
  <conditionalFormatting sqref="P126">
    <cfRule type="expression" dxfId="1021" priority="1375" stopIfTrue="1">
      <formula>$L117&lt;&gt;""</formula>
    </cfRule>
  </conditionalFormatting>
  <conditionalFormatting sqref="M121">
    <cfRule type="expression" dxfId="1020" priority="1374" stopIfTrue="1">
      <formula>$L117&lt;&gt;""</formula>
    </cfRule>
  </conditionalFormatting>
  <conditionalFormatting sqref="M121:N121">
    <cfRule type="expression" dxfId="1019" priority="1373" stopIfTrue="1">
      <formula>$L117&lt;&gt;""</formula>
    </cfRule>
  </conditionalFormatting>
  <conditionalFormatting sqref="F119">
    <cfRule type="expression" dxfId="1018" priority="1372" stopIfTrue="1">
      <formula>$E117&lt;&gt;""</formula>
    </cfRule>
  </conditionalFormatting>
  <conditionalFormatting sqref="F119:G119">
    <cfRule type="expression" dxfId="1017" priority="1371" stopIfTrue="1">
      <formula>$E117&lt;&gt;""</formula>
    </cfRule>
  </conditionalFormatting>
  <conditionalFormatting sqref="H120">
    <cfRule type="expression" dxfId="1016" priority="1370" stopIfTrue="1">
      <formula>$E117&lt;&gt;""</formula>
    </cfRule>
  </conditionalFormatting>
  <conditionalFormatting sqref="I120">
    <cfRule type="expression" dxfId="1015" priority="1369" stopIfTrue="1">
      <formula>$E117&lt;&gt;""</formula>
    </cfRule>
  </conditionalFormatting>
  <conditionalFormatting sqref="M121:N121 M123:N125">
    <cfRule type="expression" dxfId="1014" priority="1368" stopIfTrue="1">
      <formula>$L118&lt;&gt;""</formula>
    </cfRule>
  </conditionalFormatting>
  <conditionalFormatting sqref="O120">
    <cfRule type="expression" dxfId="1013" priority="1366" stopIfTrue="1">
      <formula>$L117&lt;&gt;""</formula>
    </cfRule>
  </conditionalFormatting>
  <conditionalFormatting sqref="P120">
    <cfRule type="expression" dxfId="1012" priority="1365" stopIfTrue="1">
      <formula>$L117&lt;&gt;""</formula>
    </cfRule>
  </conditionalFormatting>
  <conditionalFormatting sqref="P138">
    <cfRule type="expression" dxfId="1011" priority="1292" stopIfTrue="1">
      <formula>$L135&lt;&gt;""</formula>
    </cfRule>
  </conditionalFormatting>
  <conditionalFormatting sqref="F141:F143 F138">
    <cfRule type="expression" dxfId="1010" priority="1362" stopIfTrue="1">
      <formula>$E136&lt;&gt;""</formula>
    </cfRule>
  </conditionalFormatting>
  <conditionalFormatting sqref="H137">
    <cfRule type="expression" dxfId="1009" priority="1357" stopIfTrue="1">
      <formula>$E135&lt;&gt;""</formula>
    </cfRule>
  </conditionalFormatting>
  <conditionalFormatting sqref="I137">
    <cfRule type="expression" dxfId="1008" priority="1356" stopIfTrue="1">
      <formula>$E135&lt;&gt;""</formula>
    </cfRule>
  </conditionalFormatting>
  <conditionalFormatting sqref="F139">
    <cfRule type="expression" dxfId="1007" priority="1352" stopIfTrue="1">
      <formula>$E136&lt;&gt;""</formula>
    </cfRule>
  </conditionalFormatting>
  <conditionalFormatting sqref="M141:M143">
    <cfRule type="expression" dxfId="1006" priority="1351" stopIfTrue="1">
      <formula>$L139&lt;&gt;""</formula>
    </cfRule>
  </conditionalFormatting>
  <conditionalFormatting sqref="F138">
    <cfRule type="expression" dxfId="1005" priority="1349" stopIfTrue="1">
      <formula>$E135&lt;&gt;""</formula>
    </cfRule>
  </conditionalFormatting>
  <conditionalFormatting sqref="F139:G139">
    <cfRule type="expression" dxfId="1004" priority="1348" stopIfTrue="1">
      <formula>$E135&lt;&gt;""</formula>
    </cfRule>
  </conditionalFormatting>
  <conditionalFormatting sqref="F141:G141">
    <cfRule type="expression" dxfId="1003" priority="1346" stopIfTrue="1">
      <formula>$E135&lt;&gt;""</formula>
    </cfRule>
  </conditionalFormatting>
  <conditionalFormatting sqref="F142:G142">
    <cfRule type="expression" dxfId="1002" priority="1345" stopIfTrue="1">
      <formula>$E135&lt;&gt;""</formula>
    </cfRule>
  </conditionalFormatting>
  <conditionalFormatting sqref="F143:G143">
    <cfRule type="expression" dxfId="1001" priority="1344" stopIfTrue="1">
      <formula>$E135&lt;&gt;""</formula>
    </cfRule>
  </conditionalFormatting>
  <conditionalFormatting sqref="E144">
    <cfRule type="expression" dxfId="1000" priority="1343" stopIfTrue="1">
      <formula>$E135&lt;&gt;""</formula>
    </cfRule>
  </conditionalFormatting>
  <conditionalFormatting sqref="H139">
    <cfRule type="expression" dxfId="999" priority="1342" stopIfTrue="1">
      <formula>$E135&lt;&gt;""</formula>
    </cfRule>
  </conditionalFormatting>
  <conditionalFormatting sqref="I139">
    <cfRule type="expression" dxfId="998" priority="1341" stopIfTrue="1">
      <formula>$E135&lt;&gt;""</formula>
    </cfRule>
  </conditionalFormatting>
  <conditionalFormatting sqref="H140">
    <cfRule type="expression" dxfId="997" priority="1340" stopIfTrue="1">
      <formula>$E135&lt;&gt;""</formula>
    </cfRule>
  </conditionalFormatting>
  <conditionalFormatting sqref="I140">
    <cfRule type="expression" dxfId="996" priority="1339" stopIfTrue="1">
      <formula>$E135&lt;&gt;""</formula>
    </cfRule>
  </conditionalFormatting>
  <conditionalFormatting sqref="H141">
    <cfRule type="expression" dxfId="995" priority="1338" stopIfTrue="1">
      <formula>$E135&lt;&gt;""</formula>
    </cfRule>
  </conditionalFormatting>
  <conditionalFormatting sqref="I141">
    <cfRule type="expression" dxfId="994" priority="1337" stopIfTrue="1">
      <formula>$E135&lt;&gt;""</formula>
    </cfRule>
  </conditionalFormatting>
  <conditionalFormatting sqref="H142">
    <cfRule type="expression" dxfId="993" priority="1336" stopIfTrue="1">
      <formula>$E135&lt;&gt;""</formula>
    </cfRule>
  </conditionalFormatting>
  <conditionalFormatting sqref="I142">
    <cfRule type="expression" dxfId="992" priority="1335" stopIfTrue="1">
      <formula>$E135&lt;&gt;""</formula>
    </cfRule>
  </conditionalFormatting>
  <conditionalFormatting sqref="H143">
    <cfRule type="expression" dxfId="991" priority="1334" stopIfTrue="1">
      <formula>$E135&lt;&gt;""</formula>
    </cfRule>
  </conditionalFormatting>
  <conditionalFormatting sqref="I143">
    <cfRule type="expression" dxfId="990" priority="1333" stopIfTrue="1">
      <formula>$E135&lt;&gt;""</formula>
    </cfRule>
  </conditionalFormatting>
  <conditionalFormatting sqref="H144">
    <cfRule type="expression" dxfId="989" priority="1332" stopIfTrue="1">
      <formula>$E135&lt;&gt;""</formula>
    </cfRule>
  </conditionalFormatting>
  <conditionalFormatting sqref="I144">
    <cfRule type="expression" dxfId="988" priority="1331" stopIfTrue="1">
      <formula>$E135&lt;&gt;""</formula>
    </cfRule>
  </conditionalFormatting>
  <conditionalFormatting sqref="O137">
    <cfRule type="expression" dxfId="987" priority="1323" stopIfTrue="1">
      <formula>$L135&lt;&gt;""</formula>
    </cfRule>
  </conditionalFormatting>
  <conditionalFormatting sqref="P137">
    <cfRule type="expression" dxfId="986" priority="1322" stopIfTrue="1">
      <formula>$L135&lt;&gt;""</formula>
    </cfRule>
  </conditionalFormatting>
  <conditionalFormatting sqref="M141:N141">
    <cfRule type="expression" dxfId="985" priority="1317" stopIfTrue="1">
      <formula>$L135&lt;&gt;""</formula>
    </cfRule>
  </conditionalFormatting>
  <conditionalFormatting sqref="M142:N142">
    <cfRule type="expression" dxfId="984" priority="1316" stopIfTrue="1">
      <formula>$L135&lt;&gt;""</formula>
    </cfRule>
  </conditionalFormatting>
  <conditionalFormatting sqref="M143:N143">
    <cfRule type="expression" dxfId="983" priority="1315" stopIfTrue="1">
      <formula>$L135&lt;&gt;""</formula>
    </cfRule>
  </conditionalFormatting>
  <conditionalFormatting sqref="L144">
    <cfRule type="expression" dxfId="982" priority="1314" stopIfTrue="1">
      <formula>$L135&lt;&gt;""</formula>
    </cfRule>
  </conditionalFormatting>
  <conditionalFormatting sqref="O139">
    <cfRule type="expression" dxfId="981" priority="1313" stopIfTrue="1">
      <formula>$L135&lt;&gt;""</formula>
    </cfRule>
  </conditionalFormatting>
  <conditionalFormatting sqref="P139">
    <cfRule type="expression" dxfId="980" priority="1312" stopIfTrue="1">
      <formula>$L135&lt;&gt;""</formula>
    </cfRule>
  </conditionalFormatting>
  <conditionalFormatting sqref="O140">
    <cfRule type="expression" dxfId="979" priority="1311" stopIfTrue="1">
      <formula>$L135&lt;&gt;""</formula>
    </cfRule>
  </conditionalFormatting>
  <conditionalFormatting sqref="P140">
    <cfRule type="expression" dxfId="978" priority="1310" stopIfTrue="1">
      <formula>$L135&lt;&gt;""</formula>
    </cfRule>
  </conditionalFormatting>
  <conditionalFormatting sqref="O141">
    <cfRule type="expression" dxfId="977" priority="1309" stopIfTrue="1">
      <formula>$L135&lt;&gt;""</formula>
    </cfRule>
  </conditionalFormatting>
  <conditionalFormatting sqref="P141">
    <cfRule type="expression" dxfId="976" priority="1308" stopIfTrue="1">
      <formula>$L135&lt;&gt;""</formula>
    </cfRule>
  </conditionalFormatting>
  <conditionalFormatting sqref="O142">
    <cfRule type="expression" dxfId="975" priority="1307" stopIfTrue="1">
      <formula>$L135&lt;&gt;""</formula>
    </cfRule>
  </conditionalFormatting>
  <conditionalFormatting sqref="P142">
    <cfRule type="expression" dxfId="974" priority="1306" stopIfTrue="1">
      <formula>$L135&lt;&gt;""</formula>
    </cfRule>
  </conditionalFormatting>
  <conditionalFormatting sqref="O143">
    <cfRule type="expression" dxfId="973" priority="1305" stopIfTrue="1">
      <formula>$L135&lt;&gt;""</formula>
    </cfRule>
  </conditionalFormatting>
  <conditionalFormatting sqref="P143">
    <cfRule type="expression" dxfId="972" priority="1304" stopIfTrue="1">
      <formula>$L135&lt;&gt;""</formula>
    </cfRule>
  </conditionalFormatting>
  <conditionalFormatting sqref="O144">
    <cfRule type="expression" dxfId="971" priority="1303" stopIfTrue="1">
      <formula>$L135&lt;&gt;""</formula>
    </cfRule>
  </conditionalFormatting>
  <conditionalFormatting sqref="P144">
    <cfRule type="expression" dxfId="970" priority="1302" stopIfTrue="1">
      <formula>$L135&lt;&gt;""</formula>
    </cfRule>
  </conditionalFormatting>
  <conditionalFormatting sqref="M139">
    <cfRule type="expression" dxfId="969" priority="1301" stopIfTrue="1">
      <formula>$L135&lt;&gt;""</formula>
    </cfRule>
  </conditionalFormatting>
  <conditionalFormatting sqref="M139:N139">
    <cfRule type="expression" dxfId="968" priority="1300" stopIfTrue="1">
      <formula>$L135&lt;&gt;""</formula>
    </cfRule>
  </conditionalFormatting>
  <conditionalFormatting sqref="F137">
    <cfRule type="expression" dxfId="967" priority="1299" stopIfTrue="1">
      <formula>$E135&lt;&gt;""</formula>
    </cfRule>
  </conditionalFormatting>
  <conditionalFormatting sqref="F137:G137">
    <cfRule type="expression" dxfId="966" priority="1298" stopIfTrue="1">
      <formula>$E135&lt;&gt;""</formula>
    </cfRule>
  </conditionalFormatting>
  <conditionalFormatting sqref="H138">
    <cfRule type="expression" dxfId="965" priority="1297" stopIfTrue="1">
      <formula>$E135&lt;&gt;""</formula>
    </cfRule>
  </conditionalFormatting>
  <conditionalFormatting sqref="I138">
    <cfRule type="expression" dxfId="964" priority="1296" stopIfTrue="1">
      <formula>$E135&lt;&gt;""</formula>
    </cfRule>
  </conditionalFormatting>
  <conditionalFormatting sqref="M139:N139 M141:N143">
    <cfRule type="expression" dxfId="963" priority="1295" stopIfTrue="1">
      <formula>$L136&lt;&gt;""</formula>
    </cfRule>
  </conditionalFormatting>
  <conditionalFormatting sqref="O138">
    <cfRule type="expression" dxfId="962" priority="1293" stopIfTrue="1">
      <formula>$L135&lt;&gt;""</formula>
    </cfRule>
  </conditionalFormatting>
  <conditionalFormatting sqref="P156">
    <cfRule type="expression" dxfId="961" priority="1219" stopIfTrue="1">
      <formula>$L153&lt;&gt;""</formula>
    </cfRule>
  </conditionalFormatting>
  <conditionalFormatting sqref="P174">
    <cfRule type="expression" dxfId="960" priority="1146" stopIfTrue="1">
      <formula>$L171&lt;&gt;""</formula>
    </cfRule>
  </conditionalFormatting>
  <conditionalFormatting sqref="F159:F161 F156">
    <cfRule type="expression" dxfId="959" priority="1289" stopIfTrue="1">
      <formula>$E154&lt;&gt;""</formula>
    </cfRule>
  </conditionalFormatting>
  <conditionalFormatting sqref="H155">
    <cfRule type="expression" dxfId="958" priority="1284" stopIfTrue="1">
      <formula>$E153&lt;&gt;""</formula>
    </cfRule>
  </conditionalFormatting>
  <conditionalFormatting sqref="I155">
    <cfRule type="expression" dxfId="957" priority="1283" stopIfTrue="1">
      <formula>$E153&lt;&gt;""</formula>
    </cfRule>
  </conditionalFormatting>
  <conditionalFormatting sqref="F157">
    <cfRule type="expression" dxfId="956" priority="1279" stopIfTrue="1">
      <formula>$E154&lt;&gt;""</formula>
    </cfRule>
  </conditionalFormatting>
  <conditionalFormatting sqref="M159:M161">
    <cfRule type="expression" dxfId="955" priority="1278" stopIfTrue="1">
      <formula>$L157&lt;&gt;""</formula>
    </cfRule>
  </conditionalFormatting>
  <conditionalFormatting sqref="F156">
    <cfRule type="expression" dxfId="954" priority="1276" stopIfTrue="1">
      <formula>$E153&lt;&gt;""</formula>
    </cfRule>
  </conditionalFormatting>
  <conditionalFormatting sqref="F157:G157">
    <cfRule type="expression" dxfId="953" priority="1275" stopIfTrue="1">
      <formula>$E153&lt;&gt;""</formula>
    </cfRule>
  </conditionalFormatting>
  <conditionalFormatting sqref="F159:G159">
    <cfRule type="expression" dxfId="952" priority="1273" stopIfTrue="1">
      <formula>$E153&lt;&gt;""</formula>
    </cfRule>
  </conditionalFormatting>
  <conditionalFormatting sqref="F160:G160">
    <cfRule type="expression" dxfId="951" priority="1272" stopIfTrue="1">
      <formula>$E153&lt;&gt;""</formula>
    </cfRule>
  </conditionalFormatting>
  <conditionalFormatting sqref="F161:G161">
    <cfRule type="expression" dxfId="950" priority="1271" stopIfTrue="1">
      <formula>$E153&lt;&gt;""</formula>
    </cfRule>
  </conditionalFormatting>
  <conditionalFormatting sqref="E162">
    <cfRule type="expression" dxfId="949" priority="1270" stopIfTrue="1">
      <formula>$E153&lt;&gt;""</formula>
    </cfRule>
  </conditionalFormatting>
  <conditionalFormatting sqref="H157">
    <cfRule type="expression" dxfId="948" priority="1269" stopIfTrue="1">
      <formula>$E153&lt;&gt;""</formula>
    </cfRule>
  </conditionalFormatting>
  <conditionalFormatting sqref="I157">
    <cfRule type="expression" dxfId="947" priority="1268" stopIfTrue="1">
      <formula>$E153&lt;&gt;""</formula>
    </cfRule>
  </conditionalFormatting>
  <conditionalFormatting sqref="H158">
    <cfRule type="expression" dxfId="946" priority="1267" stopIfTrue="1">
      <formula>$E153&lt;&gt;""</formula>
    </cfRule>
  </conditionalFormatting>
  <conditionalFormatting sqref="I158">
    <cfRule type="expression" dxfId="945" priority="1266" stopIfTrue="1">
      <formula>$E153&lt;&gt;""</formula>
    </cfRule>
  </conditionalFormatting>
  <conditionalFormatting sqref="H159">
    <cfRule type="expression" dxfId="944" priority="1265" stopIfTrue="1">
      <formula>$E153&lt;&gt;""</formula>
    </cfRule>
  </conditionalFormatting>
  <conditionalFormatting sqref="I159">
    <cfRule type="expression" dxfId="943" priority="1264" stopIfTrue="1">
      <formula>$E153&lt;&gt;""</formula>
    </cfRule>
  </conditionalFormatting>
  <conditionalFormatting sqref="H160">
    <cfRule type="expression" dxfId="942" priority="1263" stopIfTrue="1">
      <formula>$E153&lt;&gt;""</formula>
    </cfRule>
  </conditionalFormatting>
  <conditionalFormatting sqref="I160">
    <cfRule type="expression" dxfId="941" priority="1262" stopIfTrue="1">
      <formula>$E153&lt;&gt;""</formula>
    </cfRule>
  </conditionalFormatting>
  <conditionalFormatting sqref="H161">
    <cfRule type="expression" dxfId="940" priority="1261" stopIfTrue="1">
      <formula>$E153&lt;&gt;""</formula>
    </cfRule>
  </conditionalFormatting>
  <conditionalFormatting sqref="I161">
    <cfRule type="expression" dxfId="939" priority="1260" stopIfTrue="1">
      <formula>$E153&lt;&gt;""</formula>
    </cfRule>
  </conditionalFormatting>
  <conditionalFormatting sqref="H162">
    <cfRule type="expression" dxfId="938" priority="1259" stopIfTrue="1">
      <formula>$E153&lt;&gt;""</formula>
    </cfRule>
  </conditionalFormatting>
  <conditionalFormatting sqref="I162">
    <cfRule type="expression" dxfId="937" priority="1258" stopIfTrue="1">
      <formula>$E153&lt;&gt;""</formula>
    </cfRule>
  </conditionalFormatting>
  <conditionalFormatting sqref="O155">
    <cfRule type="expression" dxfId="936" priority="1250" stopIfTrue="1">
      <formula>$L153&lt;&gt;""</formula>
    </cfRule>
  </conditionalFormatting>
  <conditionalFormatting sqref="P155">
    <cfRule type="expression" dxfId="935" priority="1249" stopIfTrue="1">
      <formula>$L153&lt;&gt;""</formula>
    </cfRule>
  </conditionalFormatting>
  <conditionalFormatting sqref="M159:N159">
    <cfRule type="expression" dxfId="934" priority="1244" stopIfTrue="1">
      <formula>$L153&lt;&gt;""</formula>
    </cfRule>
  </conditionalFormatting>
  <conditionalFormatting sqref="M160:N160">
    <cfRule type="expression" dxfId="933" priority="1243" stopIfTrue="1">
      <formula>$L153&lt;&gt;""</formula>
    </cfRule>
  </conditionalFormatting>
  <conditionalFormatting sqref="M161:N161">
    <cfRule type="expression" dxfId="932" priority="1242" stopIfTrue="1">
      <formula>$L153&lt;&gt;""</formula>
    </cfRule>
  </conditionalFormatting>
  <conditionalFormatting sqref="L162">
    <cfRule type="expression" dxfId="931" priority="1241" stopIfTrue="1">
      <formula>$L153&lt;&gt;""</formula>
    </cfRule>
  </conditionalFormatting>
  <conditionalFormatting sqref="O157">
    <cfRule type="expression" dxfId="930" priority="1240" stopIfTrue="1">
      <formula>$L153&lt;&gt;""</formula>
    </cfRule>
  </conditionalFormatting>
  <conditionalFormatting sqref="P157">
    <cfRule type="expression" dxfId="929" priority="1239" stopIfTrue="1">
      <formula>$L153&lt;&gt;""</formula>
    </cfRule>
  </conditionalFormatting>
  <conditionalFormatting sqref="O158">
    <cfRule type="expression" dxfId="928" priority="1238" stopIfTrue="1">
      <formula>$L153&lt;&gt;""</formula>
    </cfRule>
  </conditionalFormatting>
  <conditionalFormatting sqref="P158">
    <cfRule type="expression" dxfId="927" priority="1237" stopIfTrue="1">
      <formula>$L153&lt;&gt;""</formula>
    </cfRule>
  </conditionalFormatting>
  <conditionalFormatting sqref="O159">
    <cfRule type="expression" dxfId="926" priority="1236" stopIfTrue="1">
      <formula>$L153&lt;&gt;""</formula>
    </cfRule>
  </conditionalFormatting>
  <conditionalFormatting sqref="P159">
    <cfRule type="expression" dxfId="925" priority="1235" stopIfTrue="1">
      <formula>$L153&lt;&gt;""</formula>
    </cfRule>
  </conditionalFormatting>
  <conditionalFormatting sqref="O160">
    <cfRule type="expression" dxfId="924" priority="1234" stopIfTrue="1">
      <formula>$L153&lt;&gt;""</formula>
    </cfRule>
  </conditionalFormatting>
  <conditionalFormatting sqref="P160">
    <cfRule type="expression" dxfId="923" priority="1233" stopIfTrue="1">
      <formula>$L153&lt;&gt;""</formula>
    </cfRule>
  </conditionalFormatting>
  <conditionalFormatting sqref="O161">
    <cfRule type="expression" dxfId="922" priority="1232" stopIfTrue="1">
      <formula>$L153&lt;&gt;""</formula>
    </cfRule>
  </conditionalFormatting>
  <conditionalFormatting sqref="P161">
    <cfRule type="expression" dxfId="921" priority="1231" stopIfTrue="1">
      <formula>$L153&lt;&gt;""</formula>
    </cfRule>
  </conditionalFormatting>
  <conditionalFormatting sqref="O162">
    <cfRule type="expression" dxfId="920" priority="1230" stopIfTrue="1">
      <formula>$L153&lt;&gt;""</formula>
    </cfRule>
  </conditionalFormatting>
  <conditionalFormatting sqref="P162">
    <cfRule type="expression" dxfId="919" priority="1229" stopIfTrue="1">
      <formula>$L153&lt;&gt;""</formula>
    </cfRule>
  </conditionalFormatting>
  <conditionalFormatting sqref="M157">
    <cfRule type="expression" dxfId="918" priority="1228" stopIfTrue="1">
      <formula>$L153&lt;&gt;""</formula>
    </cfRule>
  </conditionalFormatting>
  <conditionalFormatting sqref="M157:N157">
    <cfRule type="expression" dxfId="917" priority="1227" stopIfTrue="1">
      <formula>$L153&lt;&gt;""</formula>
    </cfRule>
  </conditionalFormatting>
  <conditionalFormatting sqref="F155">
    <cfRule type="expression" dxfId="916" priority="1226" stopIfTrue="1">
      <formula>$E153&lt;&gt;""</formula>
    </cfRule>
  </conditionalFormatting>
  <conditionalFormatting sqref="F155:G155">
    <cfRule type="expression" dxfId="915" priority="1225" stopIfTrue="1">
      <formula>$E153&lt;&gt;""</formula>
    </cfRule>
  </conditionalFormatting>
  <conditionalFormatting sqref="H156">
    <cfRule type="expression" dxfId="914" priority="1224" stopIfTrue="1">
      <formula>$E153&lt;&gt;""</formula>
    </cfRule>
  </conditionalFormatting>
  <conditionalFormatting sqref="I156">
    <cfRule type="expression" dxfId="913" priority="1223" stopIfTrue="1">
      <formula>$E153&lt;&gt;""</formula>
    </cfRule>
  </conditionalFormatting>
  <conditionalFormatting sqref="M157:N157 M159:N161">
    <cfRule type="expression" dxfId="912" priority="1222" stopIfTrue="1">
      <formula>$L154&lt;&gt;""</formula>
    </cfRule>
  </conditionalFormatting>
  <conditionalFormatting sqref="O156">
    <cfRule type="expression" dxfId="911" priority="1220" stopIfTrue="1">
      <formula>$L153&lt;&gt;""</formula>
    </cfRule>
  </conditionalFormatting>
  <conditionalFormatting sqref="P192">
    <cfRule type="expression" dxfId="910" priority="1073" stopIfTrue="1">
      <formula>$L189&lt;&gt;""</formula>
    </cfRule>
  </conditionalFormatting>
  <conditionalFormatting sqref="F177:F179 F174">
    <cfRule type="expression" dxfId="909" priority="1216" stopIfTrue="1">
      <formula>$E172&lt;&gt;""</formula>
    </cfRule>
  </conditionalFormatting>
  <conditionalFormatting sqref="H173">
    <cfRule type="expression" dxfId="908" priority="1211" stopIfTrue="1">
      <formula>$E171&lt;&gt;""</formula>
    </cfRule>
  </conditionalFormatting>
  <conditionalFormatting sqref="I173">
    <cfRule type="expression" dxfId="907" priority="1210" stopIfTrue="1">
      <formula>$E171&lt;&gt;""</formula>
    </cfRule>
  </conditionalFormatting>
  <conditionalFormatting sqref="F175">
    <cfRule type="expression" dxfId="906" priority="1206" stopIfTrue="1">
      <formula>$E172&lt;&gt;""</formula>
    </cfRule>
  </conditionalFormatting>
  <conditionalFormatting sqref="M177:M179">
    <cfRule type="expression" dxfId="905" priority="1205" stopIfTrue="1">
      <formula>$L175&lt;&gt;""</formula>
    </cfRule>
  </conditionalFormatting>
  <conditionalFormatting sqref="F174">
    <cfRule type="expression" dxfId="904" priority="1203" stopIfTrue="1">
      <formula>$E171&lt;&gt;""</formula>
    </cfRule>
  </conditionalFormatting>
  <conditionalFormatting sqref="F175:G175">
    <cfRule type="expression" dxfId="903" priority="1202" stopIfTrue="1">
      <formula>$E171&lt;&gt;""</formula>
    </cfRule>
  </conditionalFormatting>
  <conditionalFormatting sqref="F177:G177">
    <cfRule type="expression" dxfId="902" priority="1200" stopIfTrue="1">
      <formula>$E171&lt;&gt;""</formula>
    </cfRule>
  </conditionalFormatting>
  <conditionalFormatting sqref="F178:G178">
    <cfRule type="expression" dxfId="901" priority="1199" stopIfTrue="1">
      <formula>$E171&lt;&gt;""</formula>
    </cfRule>
  </conditionalFormatting>
  <conditionalFormatting sqref="F179:G179">
    <cfRule type="expression" dxfId="900" priority="1198" stopIfTrue="1">
      <formula>$E171&lt;&gt;""</formula>
    </cfRule>
  </conditionalFormatting>
  <conditionalFormatting sqref="E180">
    <cfRule type="expression" dxfId="899" priority="1197" stopIfTrue="1">
      <formula>$E171&lt;&gt;""</formula>
    </cfRule>
  </conditionalFormatting>
  <conditionalFormatting sqref="H175">
    <cfRule type="expression" dxfId="898" priority="1196" stopIfTrue="1">
      <formula>$E171&lt;&gt;""</formula>
    </cfRule>
  </conditionalFormatting>
  <conditionalFormatting sqref="I175">
    <cfRule type="expression" dxfId="897" priority="1195" stopIfTrue="1">
      <formula>$E171&lt;&gt;""</formula>
    </cfRule>
  </conditionalFormatting>
  <conditionalFormatting sqref="H176">
    <cfRule type="expression" dxfId="896" priority="1194" stopIfTrue="1">
      <formula>$E171&lt;&gt;""</formula>
    </cfRule>
  </conditionalFormatting>
  <conditionalFormatting sqref="I176">
    <cfRule type="expression" dxfId="895" priority="1193" stopIfTrue="1">
      <formula>$E171&lt;&gt;""</formula>
    </cfRule>
  </conditionalFormatting>
  <conditionalFormatting sqref="H177">
    <cfRule type="expression" dxfId="894" priority="1192" stopIfTrue="1">
      <formula>$E171&lt;&gt;""</formula>
    </cfRule>
  </conditionalFormatting>
  <conditionalFormatting sqref="I177">
    <cfRule type="expression" dxfId="893" priority="1191" stopIfTrue="1">
      <formula>$E171&lt;&gt;""</formula>
    </cfRule>
  </conditionalFormatting>
  <conditionalFormatting sqref="H178">
    <cfRule type="expression" dxfId="892" priority="1190" stopIfTrue="1">
      <formula>$E171&lt;&gt;""</formula>
    </cfRule>
  </conditionalFormatting>
  <conditionalFormatting sqref="I178">
    <cfRule type="expression" dxfId="891" priority="1189" stopIfTrue="1">
      <formula>$E171&lt;&gt;""</formula>
    </cfRule>
  </conditionalFormatting>
  <conditionalFormatting sqref="H179">
    <cfRule type="expression" dxfId="890" priority="1188" stopIfTrue="1">
      <formula>$E171&lt;&gt;""</formula>
    </cfRule>
  </conditionalFormatting>
  <conditionalFormatting sqref="I179">
    <cfRule type="expression" dxfId="889" priority="1187" stopIfTrue="1">
      <formula>$E171&lt;&gt;""</formula>
    </cfRule>
  </conditionalFormatting>
  <conditionalFormatting sqref="H180">
    <cfRule type="expression" dxfId="888" priority="1186" stopIfTrue="1">
      <formula>$E171&lt;&gt;""</formula>
    </cfRule>
  </conditionalFormatting>
  <conditionalFormatting sqref="I180">
    <cfRule type="expression" dxfId="887" priority="1185" stopIfTrue="1">
      <formula>$E171&lt;&gt;""</formula>
    </cfRule>
  </conditionalFormatting>
  <conditionalFormatting sqref="O173">
    <cfRule type="expression" dxfId="886" priority="1177" stopIfTrue="1">
      <formula>$L171&lt;&gt;""</formula>
    </cfRule>
  </conditionalFormatting>
  <conditionalFormatting sqref="P173">
    <cfRule type="expression" dxfId="885" priority="1176" stopIfTrue="1">
      <formula>$L171&lt;&gt;""</formula>
    </cfRule>
  </conditionalFormatting>
  <conditionalFormatting sqref="M177:N177">
    <cfRule type="expression" dxfId="884" priority="1171" stopIfTrue="1">
      <formula>$L171&lt;&gt;""</formula>
    </cfRule>
  </conditionalFormatting>
  <conditionalFormatting sqref="M178:N178">
    <cfRule type="expression" dxfId="883" priority="1170" stopIfTrue="1">
      <formula>$L171&lt;&gt;""</formula>
    </cfRule>
  </conditionalFormatting>
  <conditionalFormatting sqref="M179:N179">
    <cfRule type="expression" dxfId="882" priority="1169" stopIfTrue="1">
      <formula>$L171&lt;&gt;""</formula>
    </cfRule>
  </conditionalFormatting>
  <conditionalFormatting sqref="L180">
    <cfRule type="expression" dxfId="881" priority="1168" stopIfTrue="1">
      <formula>$L171&lt;&gt;""</formula>
    </cfRule>
  </conditionalFormatting>
  <conditionalFormatting sqref="O175">
    <cfRule type="expression" dxfId="880" priority="1167" stopIfTrue="1">
      <formula>$L171&lt;&gt;""</formula>
    </cfRule>
  </conditionalFormatting>
  <conditionalFormatting sqref="P175">
    <cfRule type="expression" dxfId="879" priority="1166" stopIfTrue="1">
      <formula>$L171&lt;&gt;""</formula>
    </cfRule>
  </conditionalFormatting>
  <conditionalFormatting sqref="O176">
    <cfRule type="expression" dxfId="878" priority="1165" stopIfTrue="1">
      <formula>$L171&lt;&gt;""</formula>
    </cfRule>
  </conditionalFormatting>
  <conditionalFormatting sqref="P176">
    <cfRule type="expression" dxfId="877" priority="1164" stopIfTrue="1">
      <formula>$L171&lt;&gt;""</formula>
    </cfRule>
  </conditionalFormatting>
  <conditionalFormatting sqref="O177">
    <cfRule type="expression" dxfId="876" priority="1163" stopIfTrue="1">
      <formula>$L171&lt;&gt;""</formula>
    </cfRule>
  </conditionalFormatting>
  <conditionalFormatting sqref="P177">
    <cfRule type="expression" dxfId="875" priority="1162" stopIfTrue="1">
      <formula>$L171&lt;&gt;""</formula>
    </cfRule>
  </conditionalFormatting>
  <conditionalFormatting sqref="O178">
    <cfRule type="expression" dxfId="874" priority="1161" stopIfTrue="1">
      <formula>$L171&lt;&gt;""</formula>
    </cfRule>
  </conditionalFormatting>
  <conditionalFormatting sqref="P178">
    <cfRule type="expression" dxfId="873" priority="1160" stopIfTrue="1">
      <formula>$L171&lt;&gt;""</formula>
    </cfRule>
  </conditionalFormatting>
  <conditionalFormatting sqref="O179">
    <cfRule type="expression" dxfId="872" priority="1159" stopIfTrue="1">
      <formula>$L171&lt;&gt;""</formula>
    </cfRule>
  </conditionalFormatting>
  <conditionalFormatting sqref="P179">
    <cfRule type="expression" dxfId="871" priority="1158" stopIfTrue="1">
      <formula>$L171&lt;&gt;""</formula>
    </cfRule>
  </conditionalFormatting>
  <conditionalFormatting sqref="O180">
    <cfRule type="expression" dxfId="870" priority="1157" stopIfTrue="1">
      <formula>$L171&lt;&gt;""</formula>
    </cfRule>
  </conditionalFormatting>
  <conditionalFormatting sqref="P180">
    <cfRule type="expression" dxfId="869" priority="1156" stopIfTrue="1">
      <formula>$L171&lt;&gt;""</formula>
    </cfRule>
  </conditionalFormatting>
  <conditionalFormatting sqref="M175">
    <cfRule type="expression" dxfId="868" priority="1155" stopIfTrue="1">
      <formula>$L171&lt;&gt;""</formula>
    </cfRule>
  </conditionalFormatting>
  <conditionalFormatting sqref="M175:N175">
    <cfRule type="expression" dxfId="867" priority="1154" stopIfTrue="1">
      <formula>$L171&lt;&gt;""</formula>
    </cfRule>
  </conditionalFormatting>
  <conditionalFormatting sqref="F173">
    <cfRule type="expression" dxfId="866" priority="1153" stopIfTrue="1">
      <formula>$E171&lt;&gt;""</formula>
    </cfRule>
  </conditionalFormatting>
  <conditionalFormatting sqref="F173:G173">
    <cfRule type="expression" dxfId="865" priority="1152" stopIfTrue="1">
      <formula>$E171&lt;&gt;""</formula>
    </cfRule>
  </conditionalFormatting>
  <conditionalFormatting sqref="H174">
    <cfRule type="expression" dxfId="864" priority="1151" stopIfTrue="1">
      <formula>$E171&lt;&gt;""</formula>
    </cfRule>
  </conditionalFormatting>
  <conditionalFormatting sqref="I174">
    <cfRule type="expression" dxfId="863" priority="1150" stopIfTrue="1">
      <formula>$E171&lt;&gt;""</formula>
    </cfRule>
  </conditionalFormatting>
  <conditionalFormatting sqref="M175:N175 M177:N179">
    <cfRule type="expression" dxfId="862" priority="1149" stopIfTrue="1">
      <formula>$L172&lt;&gt;""</formula>
    </cfRule>
  </conditionalFormatting>
  <conditionalFormatting sqref="O174">
    <cfRule type="expression" dxfId="861" priority="1147" stopIfTrue="1">
      <formula>$L171&lt;&gt;""</formula>
    </cfRule>
  </conditionalFormatting>
  <conditionalFormatting sqref="F195:F197 F192">
    <cfRule type="expression" dxfId="860" priority="1143" stopIfTrue="1">
      <formula>$E190&lt;&gt;""</formula>
    </cfRule>
  </conditionalFormatting>
  <conditionalFormatting sqref="H191">
    <cfRule type="expression" dxfId="859" priority="1138" stopIfTrue="1">
      <formula>$E189&lt;&gt;""</formula>
    </cfRule>
  </conditionalFormatting>
  <conditionalFormatting sqref="I191">
    <cfRule type="expression" dxfId="858" priority="1137" stopIfTrue="1">
      <formula>$E189&lt;&gt;""</formula>
    </cfRule>
  </conditionalFormatting>
  <conditionalFormatting sqref="F193">
    <cfRule type="expression" dxfId="857" priority="1133" stopIfTrue="1">
      <formula>$E190&lt;&gt;""</formula>
    </cfRule>
  </conditionalFormatting>
  <conditionalFormatting sqref="M195:M197">
    <cfRule type="expression" dxfId="856" priority="1132" stopIfTrue="1">
      <formula>$L193&lt;&gt;""</formula>
    </cfRule>
  </conditionalFormatting>
  <conditionalFormatting sqref="F192">
    <cfRule type="expression" dxfId="855" priority="1130" stopIfTrue="1">
      <formula>$E189&lt;&gt;""</formula>
    </cfRule>
  </conditionalFormatting>
  <conditionalFormatting sqref="F193:G193">
    <cfRule type="expression" dxfId="854" priority="1129" stopIfTrue="1">
      <formula>$E189&lt;&gt;""</formula>
    </cfRule>
  </conditionalFormatting>
  <conditionalFormatting sqref="F195:G195">
    <cfRule type="expression" dxfId="853" priority="1127" stopIfTrue="1">
      <formula>$E189&lt;&gt;""</formula>
    </cfRule>
  </conditionalFormatting>
  <conditionalFormatting sqref="F196:G196">
    <cfRule type="expression" dxfId="852" priority="1126" stopIfTrue="1">
      <formula>$E189&lt;&gt;""</formula>
    </cfRule>
  </conditionalFormatting>
  <conditionalFormatting sqref="F197:G197">
    <cfRule type="expression" dxfId="851" priority="1125" stopIfTrue="1">
      <formula>$E189&lt;&gt;""</formula>
    </cfRule>
  </conditionalFormatting>
  <conditionalFormatting sqref="E198">
    <cfRule type="expression" dxfId="850" priority="1124" stopIfTrue="1">
      <formula>$E189&lt;&gt;""</formula>
    </cfRule>
  </conditionalFormatting>
  <conditionalFormatting sqref="H193">
    <cfRule type="expression" dxfId="849" priority="1123" stopIfTrue="1">
      <formula>$E189&lt;&gt;""</formula>
    </cfRule>
  </conditionalFormatting>
  <conditionalFormatting sqref="I193">
    <cfRule type="expression" dxfId="848" priority="1122" stopIfTrue="1">
      <formula>$E189&lt;&gt;""</formula>
    </cfRule>
  </conditionalFormatting>
  <conditionalFormatting sqref="H194">
    <cfRule type="expression" dxfId="847" priority="1121" stopIfTrue="1">
      <formula>$E189&lt;&gt;""</formula>
    </cfRule>
  </conditionalFormatting>
  <conditionalFormatting sqref="I194">
    <cfRule type="expression" dxfId="846" priority="1120" stopIfTrue="1">
      <formula>$E189&lt;&gt;""</formula>
    </cfRule>
  </conditionalFormatting>
  <conditionalFormatting sqref="H195">
    <cfRule type="expression" dxfId="845" priority="1119" stopIfTrue="1">
      <formula>$E189&lt;&gt;""</formula>
    </cfRule>
  </conditionalFormatting>
  <conditionalFormatting sqref="I195">
    <cfRule type="expression" dxfId="844" priority="1118" stopIfTrue="1">
      <formula>$E189&lt;&gt;""</formula>
    </cfRule>
  </conditionalFormatting>
  <conditionalFormatting sqref="H196">
    <cfRule type="expression" dxfId="843" priority="1117" stopIfTrue="1">
      <formula>$E189&lt;&gt;""</formula>
    </cfRule>
  </conditionalFormatting>
  <conditionalFormatting sqref="I196">
    <cfRule type="expression" dxfId="842" priority="1116" stopIfTrue="1">
      <formula>$E189&lt;&gt;""</formula>
    </cfRule>
  </conditionalFormatting>
  <conditionalFormatting sqref="H197">
    <cfRule type="expression" dxfId="841" priority="1115" stopIfTrue="1">
      <formula>$E189&lt;&gt;""</formula>
    </cfRule>
  </conditionalFormatting>
  <conditionalFormatting sqref="I197">
    <cfRule type="expression" dxfId="840" priority="1114" stopIfTrue="1">
      <formula>$E189&lt;&gt;""</formula>
    </cfRule>
  </conditionalFormatting>
  <conditionalFormatting sqref="H198">
    <cfRule type="expression" dxfId="839" priority="1113" stopIfTrue="1">
      <formula>$E189&lt;&gt;""</formula>
    </cfRule>
  </conditionalFormatting>
  <conditionalFormatting sqref="I198">
    <cfRule type="expression" dxfId="838" priority="1112" stopIfTrue="1">
      <formula>$E189&lt;&gt;""</formula>
    </cfRule>
  </conditionalFormatting>
  <conditionalFormatting sqref="O191">
    <cfRule type="expression" dxfId="837" priority="1104" stopIfTrue="1">
      <formula>$L189&lt;&gt;""</formula>
    </cfRule>
  </conditionalFormatting>
  <conditionalFormatting sqref="P191">
    <cfRule type="expression" dxfId="836" priority="1103" stopIfTrue="1">
      <formula>$L189&lt;&gt;""</formula>
    </cfRule>
  </conditionalFormatting>
  <conditionalFormatting sqref="M195:N195">
    <cfRule type="expression" dxfId="835" priority="1098" stopIfTrue="1">
      <formula>$L189&lt;&gt;""</formula>
    </cfRule>
  </conditionalFormatting>
  <conditionalFormatting sqref="M196:N196">
    <cfRule type="expression" dxfId="834" priority="1097" stopIfTrue="1">
      <formula>$L189&lt;&gt;""</formula>
    </cfRule>
  </conditionalFormatting>
  <conditionalFormatting sqref="M197:N197">
    <cfRule type="expression" dxfId="833" priority="1096" stopIfTrue="1">
      <formula>$L189&lt;&gt;""</formula>
    </cfRule>
  </conditionalFormatting>
  <conditionalFormatting sqref="L198">
    <cfRule type="expression" dxfId="832" priority="1095" stopIfTrue="1">
      <formula>$L189&lt;&gt;""</formula>
    </cfRule>
  </conditionalFormatting>
  <conditionalFormatting sqref="O193">
    <cfRule type="expression" dxfId="831" priority="1094" stopIfTrue="1">
      <formula>$L189&lt;&gt;""</formula>
    </cfRule>
  </conditionalFormatting>
  <conditionalFormatting sqref="P193">
    <cfRule type="expression" dxfId="830" priority="1093" stopIfTrue="1">
      <formula>$L189&lt;&gt;""</formula>
    </cfRule>
  </conditionalFormatting>
  <conditionalFormatting sqref="O194">
    <cfRule type="expression" dxfId="829" priority="1092" stopIfTrue="1">
      <formula>$L189&lt;&gt;""</formula>
    </cfRule>
  </conditionalFormatting>
  <conditionalFormatting sqref="P194">
    <cfRule type="expression" dxfId="828" priority="1091" stopIfTrue="1">
      <formula>$L189&lt;&gt;""</formula>
    </cfRule>
  </conditionalFormatting>
  <conditionalFormatting sqref="O195">
    <cfRule type="expression" dxfId="827" priority="1090" stopIfTrue="1">
      <formula>$L189&lt;&gt;""</formula>
    </cfRule>
  </conditionalFormatting>
  <conditionalFormatting sqref="P195">
    <cfRule type="expression" dxfId="826" priority="1089" stopIfTrue="1">
      <formula>$L189&lt;&gt;""</formula>
    </cfRule>
  </conditionalFormatting>
  <conditionalFormatting sqref="O196">
    <cfRule type="expression" dxfId="825" priority="1088" stopIfTrue="1">
      <formula>$L189&lt;&gt;""</formula>
    </cfRule>
  </conditionalFormatting>
  <conditionalFormatting sqref="P196">
    <cfRule type="expression" dxfId="824" priority="1087" stopIfTrue="1">
      <formula>$L189&lt;&gt;""</formula>
    </cfRule>
  </conditionalFormatting>
  <conditionalFormatting sqref="O197">
    <cfRule type="expression" dxfId="823" priority="1086" stopIfTrue="1">
      <formula>$L189&lt;&gt;""</formula>
    </cfRule>
  </conditionalFormatting>
  <conditionalFormatting sqref="P197">
    <cfRule type="expression" dxfId="822" priority="1085" stopIfTrue="1">
      <formula>$L189&lt;&gt;""</formula>
    </cfRule>
  </conditionalFormatting>
  <conditionalFormatting sqref="O198">
    <cfRule type="expression" dxfId="821" priority="1084" stopIfTrue="1">
      <formula>$L189&lt;&gt;""</formula>
    </cfRule>
  </conditionalFormatting>
  <conditionalFormatting sqref="P198">
    <cfRule type="expression" dxfId="820" priority="1083" stopIfTrue="1">
      <formula>$L189&lt;&gt;""</formula>
    </cfRule>
  </conditionalFormatting>
  <conditionalFormatting sqref="M193">
    <cfRule type="expression" dxfId="819" priority="1082" stopIfTrue="1">
      <formula>$L189&lt;&gt;""</formula>
    </cfRule>
  </conditionalFormatting>
  <conditionalFormatting sqref="M193:N193">
    <cfRule type="expression" dxfId="818" priority="1081" stopIfTrue="1">
      <formula>$L189&lt;&gt;""</formula>
    </cfRule>
  </conditionalFormatting>
  <conditionalFormatting sqref="F191">
    <cfRule type="expression" dxfId="817" priority="1080" stopIfTrue="1">
      <formula>$E189&lt;&gt;""</formula>
    </cfRule>
  </conditionalFormatting>
  <conditionalFormatting sqref="F191:G191">
    <cfRule type="expression" dxfId="816" priority="1079" stopIfTrue="1">
      <formula>$E189&lt;&gt;""</formula>
    </cfRule>
  </conditionalFormatting>
  <conditionalFormatting sqref="H192">
    <cfRule type="expression" dxfId="815" priority="1078" stopIfTrue="1">
      <formula>$E189&lt;&gt;""</formula>
    </cfRule>
  </conditionalFormatting>
  <conditionalFormatting sqref="I192">
    <cfRule type="expression" dxfId="814" priority="1077" stopIfTrue="1">
      <formula>$E189&lt;&gt;""</formula>
    </cfRule>
  </conditionalFormatting>
  <conditionalFormatting sqref="M193:N193 M195:N197">
    <cfRule type="expression" dxfId="813" priority="1076" stopIfTrue="1">
      <formula>$L190&lt;&gt;""</formula>
    </cfRule>
  </conditionalFormatting>
  <conditionalFormatting sqref="O192">
    <cfRule type="expression" dxfId="812" priority="1074" stopIfTrue="1">
      <formula>$L189&lt;&gt;""</formula>
    </cfRule>
  </conditionalFormatting>
  <conditionalFormatting sqref="L173:L179">
    <cfRule type="expression" dxfId="811" priority="978" stopIfTrue="1">
      <formula>$L171&lt;&gt;""</formula>
    </cfRule>
  </conditionalFormatting>
  <conditionalFormatting sqref="F104">
    <cfRule type="expression" dxfId="810" priority="999" stopIfTrue="1">
      <formula>$E100&lt;&gt;""</formula>
    </cfRule>
  </conditionalFormatting>
  <conditionalFormatting sqref="F104:G104">
    <cfRule type="expression" dxfId="809" priority="998" stopIfTrue="1">
      <formula>$E99&lt;&gt;""</formula>
    </cfRule>
  </conditionalFormatting>
  <conditionalFormatting sqref="F122">
    <cfRule type="expression" dxfId="808" priority="997" stopIfTrue="1">
      <formula>$E118&lt;&gt;""</formula>
    </cfRule>
  </conditionalFormatting>
  <conditionalFormatting sqref="F122:G122">
    <cfRule type="expression" dxfId="807" priority="996" stopIfTrue="1">
      <formula>$E117&lt;&gt;""</formula>
    </cfRule>
  </conditionalFormatting>
  <conditionalFormatting sqref="F140">
    <cfRule type="expression" dxfId="806" priority="995" stopIfTrue="1">
      <formula>$E136&lt;&gt;""</formula>
    </cfRule>
  </conditionalFormatting>
  <conditionalFormatting sqref="F140:G140">
    <cfRule type="expression" dxfId="805" priority="994" stopIfTrue="1">
      <formula>$E135&lt;&gt;""</formula>
    </cfRule>
  </conditionalFormatting>
  <conditionalFormatting sqref="F158">
    <cfRule type="expression" dxfId="804" priority="993" stopIfTrue="1">
      <formula>$E154&lt;&gt;""</formula>
    </cfRule>
  </conditionalFormatting>
  <conditionalFormatting sqref="F158:G158">
    <cfRule type="expression" dxfId="803" priority="992" stopIfTrue="1">
      <formula>$E153&lt;&gt;""</formula>
    </cfRule>
  </conditionalFormatting>
  <conditionalFormatting sqref="F176">
    <cfRule type="expression" dxfId="802" priority="991" stopIfTrue="1">
      <formula>$E172&lt;&gt;""</formula>
    </cfRule>
  </conditionalFormatting>
  <conditionalFormatting sqref="F176:G176">
    <cfRule type="expression" dxfId="801" priority="990" stopIfTrue="1">
      <formula>$E171&lt;&gt;""</formula>
    </cfRule>
  </conditionalFormatting>
  <conditionalFormatting sqref="F194">
    <cfRule type="expression" dxfId="800" priority="989" stopIfTrue="1">
      <formula>$E190&lt;&gt;""</formula>
    </cfRule>
  </conditionalFormatting>
  <conditionalFormatting sqref="F194:G194">
    <cfRule type="expression" dxfId="799" priority="988" stopIfTrue="1">
      <formula>$E189&lt;&gt;""</formula>
    </cfRule>
  </conditionalFormatting>
  <conditionalFormatting sqref="L195:L197">
    <cfRule type="expression" dxfId="798" priority="985" stopIfTrue="1">
      <formula>$L189&lt;&gt;""</formula>
    </cfRule>
  </conditionalFormatting>
  <conditionalFormatting sqref="L193:L194">
    <cfRule type="expression" dxfId="797" priority="984" stopIfTrue="1">
      <formula>$L189&lt;&gt;""</formula>
    </cfRule>
  </conditionalFormatting>
  <conditionalFormatting sqref="L191:L192">
    <cfRule type="expression" dxfId="796" priority="983" stopIfTrue="1">
      <formula>$L189&lt;&gt;""</formula>
    </cfRule>
  </conditionalFormatting>
  <conditionalFormatting sqref="L191:L197">
    <cfRule type="expression" dxfId="795" priority="982" stopIfTrue="1">
      <formula>$L189&lt;&gt;""</formula>
    </cfRule>
  </conditionalFormatting>
  <conditionalFormatting sqref="L177:L179">
    <cfRule type="expression" dxfId="794" priority="981" stopIfTrue="1">
      <formula>$L171&lt;&gt;""</formula>
    </cfRule>
  </conditionalFormatting>
  <conditionalFormatting sqref="L175:L176">
    <cfRule type="expression" dxfId="793" priority="980" stopIfTrue="1">
      <formula>$L171&lt;&gt;""</formula>
    </cfRule>
  </conditionalFormatting>
  <conditionalFormatting sqref="L173:L174">
    <cfRule type="expression" dxfId="792" priority="979" stopIfTrue="1">
      <formula>$L171&lt;&gt;""</formula>
    </cfRule>
  </conditionalFormatting>
  <conditionalFormatting sqref="L159:L161">
    <cfRule type="expression" dxfId="791" priority="977" stopIfTrue="1">
      <formula>$L153&lt;&gt;""</formula>
    </cfRule>
  </conditionalFormatting>
  <conditionalFormatting sqref="L157:L158">
    <cfRule type="expression" dxfId="790" priority="976" stopIfTrue="1">
      <formula>$L153&lt;&gt;""</formula>
    </cfRule>
  </conditionalFormatting>
  <conditionalFormatting sqref="L155:L156">
    <cfRule type="expression" dxfId="789" priority="975" stopIfTrue="1">
      <formula>$L153&lt;&gt;""</formula>
    </cfRule>
  </conditionalFormatting>
  <conditionalFormatting sqref="L155:L161">
    <cfRule type="expression" dxfId="788" priority="974" stopIfTrue="1">
      <formula>$L153&lt;&gt;""</formula>
    </cfRule>
  </conditionalFormatting>
  <conditionalFormatting sqref="L141:L143">
    <cfRule type="expression" dxfId="787" priority="973" stopIfTrue="1">
      <formula>$L135&lt;&gt;""</formula>
    </cfRule>
  </conditionalFormatting>
  <conditionalFormatting sqref="L139:L140">
    <cfRule type="expression" dxfId="786" priority="972" stopIfTrue="1">
      <formula>$L135&lt;&gt;""</formula>
    </cfRule>
  </conditionalFormatting>
  <conditionalFormatting sqref="L137:L138">
    <cfRule type="expression" dxfId="785" priority="971" stopIfTrue="1">
      <formula>$L135&lt;&gt;""</formula>
    </cfRule>
  </conditionalFormatting>
  <conditionalFormatting sqref="L137:L143">
    <cfRule type="expression" dxfId="784" priority="970" stopIfTrue="1">
      <formula>$L135&lt;&gt;""</formula>
    </cfRule>
  </conditionalFormatting>
  <conditionalFormatting sqref="L123:L125">
    <cfRule type="expression" dxfId="783" priority="969" stopIfTrue="1">
      <formula>$L117&lt;&gt;""</formula>
    </cfRule>
  </conditionalFormatting>
  <conditionalFormatting sqref="L121:L122">
    <cfRule type="expression" dxfId="782" priority="968" stopIfTrue="1">
      <formula>$L117&lt;&gt;""</formula>
    </cfRule>
  </conditionalFormatting>
  <conditionalFormatting sqref="L119:L120">
    <cfRule type="expression" dxfId="781" priority="967" stopIfTrue="1">
      <formula>$L117&lt;&gt;""</formula>
    </cfRule>
  </conditionalFormatting>
  <conditionalFormatting sqref="L119:L125">
    <cfRule type="expression" dxfId="780" priority="966" stopIfTrue="1">
      <formula>$L117&lt;&gt;""</formula>
    </cfRule>
  </conditionalFormatting>
  <conditionalFormatting sqref="L105:L107">
    <cfRule type="expression" dxfId="779" priority="965" stopIfTrue="1">
      <formula>$L99&lt;&gt;""</formula>
    </cfRule>
  </conditionalFormatting>
  <conditionalFormatting sqref="L103:L104">
    <cfRule type="expression" dxfId="778" priority="964" stopIfTrue="1">
      <formula>$L99&lt;&gt;""</formula>
    </cfRule>
  </conditionalFormatting>
  <conditionalFormatting sqref="L101:L102">
    <cfRule type="expression" dxfId="777" priority="963" stopIfTrue="1">
      <formula>$L99&lt;&gt;""</formula>
    </cfRule>
  </conditionalFormatting>
  <conditionalFormatting sqref="L101:L107">
    <cfRule type="expression" dxfId="776" priority="962" stopIfTrue="1">
      <formula>$L99&lt;&gt;""</formula>
    </cfRule>
  </conditionalFormatting>
  <conditionalFormatting sqref="M101">
    <cfRule type="expression" dxfId="775" priority="957" stopIfTrue="1">
      <formula>$L99&lt;&gt;""</formula>
    </cfRule>
  </conditionalFormatting>
  <conditionalFormatting sqref="M101:N101">
    <cfRule type="expression" dxfId="774" priority="956" stopIfTrue="1">
      <formula>$L99&lt;&gt;""</formula>
    </cfRule>
  </conditionalFormatting>
  <conditionalFormatting sqref="M101:N101">
    <cfRule type="expression" dxfId="773" priority="955" stopIfTrue="1">
      <formula>$L99&lt;&gt;""</formula>
    </cfRule>
  </conditionalFormatting>
  <conditionalFormatting sqref="M119">
    <cfRule type="expression" dxfId="772" priority="954" stopIfTrue="1">
      <formula>$L117&lt;&gt;""</formula>
    </cfRule>
  </conditionalFormatting>
  <conditionalFormatting sqref="M119:N119">
    <cfRule type="expression" dxfId="771" priority="953" stopIfTrue="1">
      <formula>$L117&lt;&gt;""</formula>
    </cfRule>
  </conditionalFormatting>
  <conditionalFormatting sqref="M119:N119">
    <cfRule type="expression" dxfId="770" priority="952" stopIfTrue="1">
      <formula>$L117&lt;&gt;""</formula>
    </cfRule>
  </conditionalFormatting>
  <conditionalFormatting sqref="M137">
    <cfRule type="expression" dxfId="769" priority="951" stopIfTrue="1">
      <formula>$L135&lt;&gt;""</formula>
    </cfRule>
  </conditionalFormatting>
  <conditionalFormatting sqref="M137:N137">
    <cfRule type="expression" dxfId="768" priority="950" stopIfTrue="1">
      <formula>$L135&lt;&gt;""</formula>
    </cfRule>
  </conditionalFormatting>
  <conditionalFormatting sqref="M137:N137">
    <cfRule type="expression" dxfId="767" priority="949" stopIfTrue="1">
      <formula>$L135&lt;&gt;""</formula>
    </cfRule>
  </conditionalFormatting>
  <conditionalFormatting sqref="M155">
    <cfRule type="expression" dxfId="766" priority="948" stopIfTrue="1">
      <formula>$L153&lt;&gt;""</formula>
    </cfRule>
  </conditionalFormatting>
  <conditionalFormatting sqref="M155:N155">
    <cfRule type="expression" dxfId="765" priority="947" stopIfTrue="1">
      <formula>$L153&lt;&gt;""</formula>
    </cfRule>
  </conditionalFormatting>
  <conditionalFormatting sqref="M155:N155">
    <cfRule type="expression" dxfId="764" priority="946" stopIfTrue="1">
      <formula>$L153&lt;&gt;""</formula>
    </cfRule>
  </conditionalFormatting>
  <conditionalFormatting sqref="M173">
    <cfRule type="expression" dxfId="763" priority="945" stopIfTrue="1">
      <formula>$L171&lt;&gt;""</formula>
    </cfRule>
  </conditionalFormatting>
  <conditionalFormatting sqref="M173:N173">
    <cfRule type="expression" dxfId="762" priority="944" stopIfTrue="1">
      <formula>$L171&lt;&gt;""</formula>
    </cfRule>
  </conditionalFormatting>
  <conditionalFormatting sqref="M173:N173">
    <cfRule type="expression" dxfId="761" priority="943" stopIfTrue="1">
      <formula>$L171&lt;&gt;""</formula>
    </cfRule>
  </conditionalFormatting>
  <conditionalFormatting sqref="M191">
    <cfRule type="expression" dxfId="760" priority="942" stopIfTrue="1">
      <formula>$L189&lt;&gt;""</formula>
    </cfRule>
  </conditionalFormatting>
  <conditionalFormatting sqref="M191:N191">
    <cfRule type="expression" dxfId="759" priority="941" stopIfTrue="1">
      <formula>$L189&lt;&gt;""</formula>
    </cfRule>
  </conditionalFormatting>
  <conditionalFormatting sqref="M191:N191">
    <cfRule type="expression" dxfId="758" priority="940" stopIfTrue="1">
      <formula>$L189&lt;&gt;""</formula>
    </cfRule>
  </conditionalFormatting>
  <conditionalFormatting sqref="M102:N102">
    <cfRule type="expression" dxfId="757" priority="939" stopIfTrue="1">
      <formula>$L100&lt;&gt;""</formula>
    </cfRule>
  </conditionalFormatting>
  <conditionalFormatting sqref="M102">
    <cfRule type="expression" dxfId="756" priority="938" stopIfTrue="1">
      <formula>$L99&lt;&gt;""</formula>
    </cfRule>
  </conditionalFormatting>
  <conditionalFormatting sqref="M120:N120">
    <cfRule type="expression" dxfId="755" priority="937" stopIfTrue="1">
      <formula>$L118&lt;&gt;""</formula>
    </cfRule>
  </conditionalFormatting>
  <conditionalFormatting sqref="M120">
    <cfRule type="expression" dxfId="754" priority="936" stopIfTrue="1">
      <formula>$L117&lt;&gt;""</formula>
    </cfRule>
  </conditionalFormatting>
  <conditionalFormatting sqref="M138:N138">
    <cfRule type="expression" dxfId="753" priority="935" stopIfTrue="1">
      <formula>$L136&lt;&gt;""</formula>
    </cfRule>
  </conditionalFormatting>
  <conditionalFormatting sqref="M138">
    <cfRule type="expression" dxfId="752" priority="934" stopIfTrue="1">
      <formula>$L135&lt;&gt;""</formula>
    </cfRule>
  </conditionalFormatting>
  <conditionalFormatting sqref="M156:N156">
    <cfRule type="expression" dxfId="751" priority="933" stopIfTrue="1">
      <formula>$L154&lt;&gt;""</formula>
    </cfRule>
  </conditionalFormatting>
  <conditionalFormatting sqref="M156">
    <cfRule type="expression" dxfId="750" priority="932" stopIfTrue="1">
      <formula>$L153&lt;&gt;""</formula>
    </cfRule>
  </conditionalFormatting>
  <conditionalFormatting sqref="M174:N174">
    <cfRule type="expression" dxfId="749" priority="931" stopIfTrue="1">
      <formula>$L172&lt;&gt;""</formula>
    </cfRule>
  </conditionalFormatting>
  <conditionalFormatting sqref="M174">
    <cfRule type="expression" dxfId="748" priority="930" stopIfTrue="1">
      <formula>$L171&lt;&gt;""</formula>
    </cfRule>
  </conditionalFormatting>
  <conditionalFormatting sqref="M192:N192">
    <cfRule type="expression" dxfId="747" priority="929" stopIfTrue="1">
      <formula>$L190&lt;&gt;""</formula>
    </cfRule>
  </conditionalFormatting>
  <conditionalFormatting sqref="M192">
    <cfRule type="expression" dxfId="746" priority="928" stopIfTrue="1">
      <formula>$L189&lt;&gt;""</formula>
    </cfRule>
  </conditionalFormatting>
  <conditionalFormatting sqref="M104">
    <cfRule type="expression" dxfId="745" priority="927" stopIfTrue="1">
      <formula>$L99&lt;&gt;""</formula>
    </cfRule>
  </conditionalFormatting>
  <conditionalFormatting sqref="M104:N104">
    <cfRule type="expression" dxfId="744" priority="926" stopIfTrue="1">
      <formula>$L99&lt;&gt;""</formula>
    </cfRule>
  </conditionalFormatting>
  <conditionalFormatting sqref="M104:N104">
    <cfRule type="expression" dxfId="743" priority="925" stopIfTrue="1">
      <formula>$L102&lt;&gt;""</formula>
    </cfRule>
  </conditionalFormatting>
  <conditionalFormatting sqref="M122">
    <cfRule type="expression" dxfId="742" priority="924" stopIfTrue="1">
      <formula>$L117&lt;&gt;""</formula>
    </cfRule>
  </conditionalFormatting>
  <conditionalFormatting sqref="M122:N122">
    <cfRule type="expression" dxfId="741" priority="923" stopIfTrue="1">
      <formula>$L117&lt;&gt;""</formula>
    </cfRule>
  </conditionalFormatting>
  <conditionalFormatting sqref="M122:N122">
    <cfRule type="expression" dxfId="740" priority="922" stopIfTrue="1">
      <formula>$L120&lt;&gt;""</formula>
    </cfRule>
  </conditionalFormatting>
  <conditionalFormatting sqref="M140">
    <cfRule type="expression" dxfId="739" priority="921" stopIfTrue="1">
      <formula>$L135&lt;&gt;""</formula>
    </cfRule>
  </conditionalFormatting>
  <conditionalFormatting sqref="M140:N140">
    <cfRule type="expression" dxfId="738" priority="920" stopIfTrue="1">
      <formula>$L135&lt;&gt;""</formula>
    </cfRule>
  </conditionalFormatting>
  <conditionalFormatting sqref="M140:N140">
    <cfRule type="expression" dxfId="737" priority="919" stopIfTrue="1">
      <formula>$L138&lt;&gt;""</formula>
    </cfRule>
  </conditionalFormatting>
  <conditionalFormatting sqref="M158">
    <cfRule type="expression" dxfId="736" priority="918" stopIfTrue="1">
      <formula>$L153&lt;&gt;""</formula>
    </cfRule>
  </conditionalFormatting>
  <conditionalFormatting sqref="M158:N158">
    <cfRule type="expression" dxfId="735" priority="917" stopIfTrue="1">
      <formula>$L153&lt;&gt;""</formula>
    </cfRule>
  </conditionalFormatting>
  <conditionalFormatting sqref="M158:N158">
    <cfRule type="expression" dxfId="734" priority="916" stopIfTrue="1">
      <formula>$L156&lt;&gt;""</formula>
    </cfRule>
  </conditionalFormatting>
  <conditionalFormatting sqref="M176">
    <cfRule type="expression" dxfId="733" priority="915" stopIfTrue="1">
      <formula>$L171&lt;&gt;""</formula>
    </cfRule>
  </conditionalFormatting>
  <conditionalFormatting sqref="M176:N176">
    <cfRule type="expression" dxfId="732" priority="914" stopIfTrue="1">
      <formula>$L171&lt;&gt;""</formula>
    </cfRule>
  </conditionalFormatting>
  <conditionalFormatting sqref="M176:N176">
    <cfRule type="expression" dxfId="731" priority="913" stopIfTrue="1">
      <formula>$L174&lt;&gt;""</formula>
    </cfRule>
  </conditionalFormatting>
  <conditionalFormatting sqref="M194">
    <cfRule type="expression" dxfId="730" priority="912" stopIfTrue="1">
      <formula>$L189&lt;&gt;""</formula>
    </cfRule>
  </conditionalFormatting>
  <conditionalFormatting sqref="M194:N194">
    <cfRule type="expression" dxfId="729" priority="911" stopIfTrue="1">
      <formula>$L189&lt;&gt;""</formula>
    </cfRule>
  </conditionalFormatting>
  <conditionalFormatting sqref="M194:N194">
    <cfRule type="expression" dxfId="728" priority="910" stopIfTrue="1">
      <formula>$L192&lt;&gt;""</formula>
    </cfRule>
  </conditionalFormatting>
  <conditionalFormatting sqref="P210">
    <cfRule type="expression" dxfId="727" priority="833" stopIfTrue="1">
      <formula>$L207&lt;&gt;""</formula>
    </cfRule>
  </conditionalFormatting>
  <conditionalFormatting sqref="F213:F215 F210">
    <cfRule type="expression" dxfId="726" priority="895" stopIfTrue="1">
      <formula>$E208&lt;&gt;""</formula>
    </cfRule>
  </conditionalFormatting>
  <conditionalFormatting sqref="H209">
    <cfRule type="expression" dxfId="725" priority="890" stopIfTrue="1">
      <formula>$E207&lt;&gt;""</formula>
    </cfRule>
  </conditionalFormatting>
  <conditionalFormatting sqref="I209">
    <cfRule type="expression" dxfId="724" priority="889" stopIfTrue="1">
      <formula>$E207&lt;&gt;""</formula>
    </cfRule>
  </conditionalFormatting>
  <conditionalFormatting sqref="F211">
    <cfRule type="expression" dxfId="723" priority="885" stopIfTrue="1">
      <formula>$E208&lt;&gt;""</formula>
    </cfRule>
  </conditionalFormatting>
  <conditionalFormatting sqref="M213:M215">
    <cfRule type="expression" dxfId="722" priority="884" stopIfTrue="1">
      <formula>$L211&lt;&gt;""</formula>
    </cfRule>
  </conditionalFormatting>
  <conditionalFormatting sqref="F210">
    <cfRule type="expression" dxfId="721" priority="883" stopIfTrue="1">
      <formula>$E207&lt;&gt;""</formula>
    </cfRule>
  </conditionalFormatting>
  <conditionalFormatting sqref="F211:G211">
    <cfRule type="expression" dxfId="720" priority="882" stopIfTrue="1">
      <formula>$E207&lt;&gt;""</formula>
    </cfRule>
  </conditionalFormatting>
  <conditionalFormatting sqref="F213:G213">
    <cfRule type="expression" dxfId="719" priority="881" stopIfTrue="1">
      <formula>$E207&lt;&gt;""</formula>
    </cfRule>
  </conditionalFormatting>
  <conditionalFormatting sqref="F214:G214">
    <cfRule type="expression" dxfId="718" priority="880" stopIfTrue="1">
      <formula>$E207&lt;&gt;""</formula>
    </cfRule>
  </conditionalFormatting>
  <conditionalFormatting sqref="F215:G215">
    <cfRule type="expression" dxfId="717" priority="879" stopIfTrue="1">
      <formula>$E207&lt;&gt;""</formula>
    </cfRule>
  </conditionalFormatting>
  <conditionalFormatting sqref="E216">
    <cfRule type="expression" dxfId="716" priority="878" stopIfTrue="1">
      <formula>$E207&lt;&gt;""</formula>
    </cfRule>
  </conditionalFormatting>
  <conditionalFormatting sqref="H211">
    <cfRule type="expression" dxfId="715" priority="877" stopIfTrue="1">
      <formula>$E207&lt;&gt;""</formula>
    </cfRule>
  </conditionalFormatting>
  <conditionalFormatting sqref="I211">
    <cfRule type="expression" dxfId="714" priority="876" stopIfTrue="1">
      <formula>$E207&lt;&gt;""</formula>
    </cfRule>
  </conditionalFormatting>
  <conditionalFormatting sqref="H212">
    <cfRule type="expression" dxfId="713" priority="875" stopIfTrue="1">
      <formula>$E207&lt;&gt;""</formula>
    </cfRule>
  </conditionalFormatting>
  <conditionalFormatting sqref="I212">
    <cfRule type="expression" dxfId="712" priority="874" stopIfTrue="1">
      <formula>$E207&lt;&gt;""</formula>
    </cfRule>
  </conditionalFormatting>
  <conditionalFormatting sqref="H213">
    <cfRule type="expression" dxfId="711" priority="873" stopIfTrue="1">
      <formula>$E207&lt;&gt;""</formula>
    </cfRule>
  </conditionalFormatting>
  <conditionalFormatting sqref="I213">
    <cfRule type="expression" dxfId="710" priority="872" stopIfTrue="1">
      <formula>$E207&lt;&gt;""</formula>
    </cfRule>
  </conditionalFormatting>
  <conditionalFormatting sqref="H214">
    <cfRule type="expression" dxfId="709" priority="871" stopIfTrue="1">
      <formula>$E207&lt;&gt;""</formula>
    </cfRule>
  </conditionalFormatting>
  <conditionalFormatting sqref="I214">
    <cfRule type="expression" dxfId="708" priority="870" stopIfTrue="1">
      <formula>$E207&lt;&gt;""</formula>
    </cfRule>
  </conditionalFormatting>
  <conditionalFormatting sqref="H215">
    <cfRule type="expression" dxfId="707" priority="869" stopIfTrue="1">
      <formula>$E207&lt;&gt;""</formula>
    </cfRule>
  </conditionalFormatting>
  <conditionalFormatting sqref="I215">
    <cfRule type="expression" dxfId="706" priority="868" stopIfTrue="1">
      <formula>$E207&lt;&gt;""</formula>
    </cfRule>
  </conditionalFormatting>
  <conditionalFormatting sqref="H216">
    <cfRule type="expression" dxfId="705" priority="867" stopIfTrue="1">
      <formula>$E207&lt;&gt;""</formula>
    </cfRule>
  </conditionalFormatting>
  <conditionalFormatting sqref="I216">
    <cfRule type="expression" dxfId="704" priority="866" stopIfTrue="1">
      <formula>$E207&lt;&gt;""</formula>
    </cfRule>
  </conditionalFormatting>
  <conditionalFormatting sqref="O209">
    <cfRule type="expression" dxfId="703" priority="859" stopIfTrue="1">
      <formula>$L207&lt;&gt;""</formula>
    </cfRule>
  </conditionalFormatting>
  <conditionalFormatting sqref="P209">
    <cfRule type="expression" dxfId="702" priority="858" stopIfTrue="1">
      <formula>$L207&lt;&gt;""</formula>
    </cfRule>
  </conditionalFormatting>
  <conditionalFormatting sqref="M213:N213">
    <cfRule type="expression" dxfId="701" priority="857" stopIfTrue="1">
      <formula>$L207&lt;&gt;""</formula>
    </cfRule>
  </conditionalFormatting>
  <conditionalFormatting sqref="M214:N214">
    <cfRule type="expression" dxfId="700" priority="856" stopIfTrue="1">
      <formula>$L207&lt;&gt;""</formula>
    </cfRule>
  </conditionalFormatting>
  <conditionalFormatting sqref="M215:N215">
    <cfRule type="expression" dxfId="699" priority="855" stopIfTrue="1">
      <formula>$L207&lt;&gt;""</formula>
    </cfRule>
  </conditionalFormatting>
  <conditionalFormatting sqref="L216">
    <cfRule type="expression" dxfId="698" priority="854" stopIfTrue="1">
      <formula>$L207&lt;&gt;""</formula>
    </cfRule>
  </conditionalFormatting>
  <conditionalFormatting sqref="O211">
    <cfRule type="expression" dxfId="697" priority="853" stopIfTrue="1">
      <formula>$L207&lt;&gt;""</formula>
    </cfRule>
  </conditionalFormatting>
  <conditionalFormatting sqref="P211">
    <cfRule type="expression" dxfId="696" priority="852" stopIfTrue="1">
      <formula>$L207&lt;&gt;""</formula>
    </cfRule>
  </conditionalFormatting>
  <conditionalFormatting sqref="O212">
    <cfRule type="expression" dxfId="695" priority="851" stopIfTrue="1">
      <formula>$L207&lt;&gt;""</formula>
    </cfRule>
  </conditionalFormatting>
  <conditionalFormatting sqref="P212">
    <cfRule type="expression" dxfId="694" priority="850" stopIfTrue="1">
      <formula>$L207&lt;&gt;""</formula>
    </cfRule>
  </conditionalFormatting>
  <conditionalFormatting sqref="O213">
    <cfRule type="expression" dxfId="693" priority="849" stopIfTrue="1">
      <formula>$L207&lt;&gt;""</formula>
    </cfRule>
  </conditionalFormatting>
  <conditionalFormatting sqref="P213">
    <cfRule type="expression" dxfId="692" priority="848" stopIfTrue="1">
      <formula>$L207&lt;&gt;""</formula>
    </cfRule>
  </conditionalFormatting>
  <conditionalFormatting sqref="O214">
    <cfRule type="expression" dxfId="691" priority="847" stopIfTrue="1">
      <formula>$L207&lt;&gt;""</formula>
    </cfRule>
  </conditionalFormatting>
  <conditionalFormatting sqref="P214">
    <cfRule type="expression" dxfId="690" priority="846" stopIfTrue="1">
      <formula>$L207&lt;&gt;""</formula>
    </cfRule>
  </conditionalFormatting>
  <conditionalFormatting sqref="O215">
    <cfRule type="expression" dxfId="689" priority="845" stopIfTrue="1">
      <formula>$L207&lt;&gt;""</formula>
    </cfRule>
  </conditionalFormatting>
  <conditionalFormatting sqref="P215">
    <cfRule type="expression" dxfId="688" priority="844" stopIfTrue="1">
      <formula>$L207&lt;&gt;""</formula>
    </cfRule>
  </conditionalFormatting>
  <conditionalFormatting sqref="O216">
    <cfRule type="expression" dxfId="687" priority="843" stopIfTrue="1">
      <formula>$L207&lt;&gt;""</formula>
    </cfRule>
  </conditionalFormatting>
  <conditionalFormatting sqref="P216">
    <cfRule type="expression" dxfId="686" priority="842" stopIfTrue="1">
      <formula>$L207&lt;&gt;""</formula>
    </cfRule>
  </conditionalFormatting>
  <conditionalFormatting sqref="M211">
    <cfRule type="expression" dxfId="685" priority="841" stopIfTrue="1">
      <formula>$L207&lt;&gt;""</formula>
    </cfRule>
  </conditionalFormatting>
  <conditionalFormatting sqref="M211:N211">
    <cfRule type="expression" dxfId="684" priority="840" stopIfTrue="1">
      <formula>$L207&lt;&gt;""</formula>
    </cfRule>
  </conditionalFormatting>
  <conditionalFormatting sqref="F209">
    <cfRule type="expression" dxfId="683" priority="839" stopIfTrue="1">
      <formula>$E207&lt;&gt;""</formula>
    </cfRule>
  </conditionalFormatting>
  <conditionalFormatting sqref="F209:G209">
    <cfRule type="expression" dxfId="682" priority="838" stopIfTrue="1">
      <formula>$E207&lt;&gt;""</formula>
    </cfRule>
  </conditionalFormatting>
  <conditionalFormatting sqref="H210">
    <cfRule type="expression" dxfId="681" priority="837" stopIfTrue="1">
      <formula>$E207&lt;&gt;""</formula>
    </cfRule>
  </conditionalFormatting>
  <conditionalFormatting sqref="I210">
    <cfRule type="expression" dxfId="680" priority="836" stopIfTrue="1">
      <formula>$E207&lt;&gt;""</formula>
    </cfRule>
  </conditionalFormatting>
  <conditionalFormatting sqref="M211:N211 M213:N215">
    <cfRule type="expression" dxfId="679" priority="835" stopIfTrue="1">
      <formula>$L208&lt;&gt;""</formula>
    </cfRule>
  </conditionalFormatting>
  <conditionalFormatting sqref="O210">
    <cfRule type="expression" dxfId="678" priority="834" stopIfTrue="1">
      <formula>$L207&lt;&gt;""</formula>
    </cfRule>
  </conditionalFormatting>
  <conditionalFormatting sqref="F212">
    <cfRule type="expression" dxfId="677" priority="832" stopIfTrue="1">
      <formula>$E208&lt;&gt;""</formula>
    </cfRule>
  </conditionalFormatting>
  <conditionalFormatting sqref="F212:G212">
    <cfRule type="expression" dxfId="676" priority="831" stopIfTrue="1">
      <formula>$E207&lt;&gt;""</formula>
    </cfRule>
  </conditionalFormatting>
  <conditionalFormatting sqref="L213:L215">
    <cfRule type="expression" dxfId="675" priority="830" stopIfTrue="1">
      <formula>$L207&lt;&gt;""</formula>
    </cfRule>
  </conditionalFormatting>
  <conditionalFormatting sqref="L211:L212">
    <cfRule type="expression" dxfId="674" priority="829" stopIfTrue="1">
      <formula>$L207&lt;&gt;""</formula>
    </cfRule>
  </conditionalFormatting>
  <conditionalFormatting sqref="L209:L210">
    <cfRule type="expression" dxfId="673" priority="828" stopIfTrue="1">
      <formula>$L207&lt;&gt;""</formula>
    </cfRule>
  </conditionalFormatting>
  <conditionalFormatting sqref="L209:L215">
    <cfRule type="expression" dxfId="672" priority="827" stopIfTrue="1">
      <formula>$L207&lt;&gt;""</formula>
    </cfRule>
  </conditionalFormatting>
  <conditionalFormatting sqref="M209">
    <cfRule type="expression" dxfId="671" priority="826" stopIfTrue="1">
      <formula>$L207&lt;&gt;""</formula>
    </cfRule>
  </conditionalFormatting>
  <conditionalFormatting sqref="M209:N209">
    <cfRule type="expression" dxfId="670" priority="825" stopIfTrue="1">
      <formula>$L207&lt;&gt;""</formula>
    </cfRule>
  </conditionalFormatting>
  <conditionalFormatting sqref="M209:N209">
    <cfRule type="expression" dxfId="669" priority="824" stopIfTrue="1">
      <formula>$L207&lt;&gt;""</formula>
    </cfRule>
  </conditionalFormatting>
  <conditionalFormatting sqref="M210:N210">
    <cfRule type="expression" dxfId="668" priority="823" stopIfTrue="1">
      <formula>$L208&lt;&gt;""</formula>
    </cfRule>
  </conditionalFormatting>
  <conditionalFormatting sqref="M210">
    <cfRule type="expression" dxfId="667" priority="822" stopIfTrue="1">
      <formula>$L207&lt;&gt;""</formula>
    </cfRule>
  </conditionalFormatting>
  <conditionalFormatting sqref="M212">
    <cfRule type="expression" dxfId="666" priority="821" stopIfTrue="1">
      <formula>$L207&lt;&gt;""</formula>
    </cfRule>
  </conditionalFormatting>
  <conditionalFormatting sqref="M212:N212">
    <cfRule type="expression" dxfId="665" priority="820" stopIfTrue="1">
      <formula>$L207&lt;&gt;""</formula>
    </cfRule>
  </conditionalFormatting>
  <conditionalFormatting sqref="M212:N212">
    <cfRule type="expression" dxfId="664" priority="819" stopIfTrue="1">
      <formula>$L210&lt;&gt;""</formula>
    </cfRule>
  </conditionalFormatting>
  <conditionalFormatting sqref="P228">
    <cfRule type="expression" dxfId="663" priority="752" stopIfTrue="1">
      <formula>$L225&lt;&gt;""</formula>
    </cfRule>
  </conditionalFormatting>
  <conditionalFormatting sqref="F231:F233 F228">
    <cfRule type="expression" dxfId="662" priority="814" stopIfTrue="1">
      <formula>$E226&lt;&gt;""</formula>
    </cfRule>
  </conditionalFormatting>
  <conditionalFormatting sqref="H227">
    <cfRule type="expression" dxfId="661" priority="809" stopIfTrue="1">
      <formula>$E225&lt;&gt;""</formula>
    </cfRule>
  </conditionalFormatting>
  <conditionalFormatting sqref="I227">
    <cfRule type="expression" dxfId="660" priority="808" stopIfTrue="1">
      <formula>$E225&lt;&gt;""</formula>
    </cfRule>
  </conditionalFormatting>
  <conditionalFormatting sqref="F229">
    <cfRule type="expression" dxfId="659" priority="804" stopIfTrue="1">
      <formula>$E226&lt;&gt;""</formula>
    </cfRule>
  </conditionalFormatting>
  <conditionalFormatting sqref="M231:M233">
    <cfRule type="expression" dxfId="658" priority="803" stopIfTrue="1">
      <formula>$L229&lt;&gt;""</formula>
    </cfRule>
  </conditionalFormatting>
  <conditionalFormatting sqref="F228">
    <cfRule type="expression" dxfId="657" priority="802" stopIfTrue="1">
      <formula>$E225&lt;&gt;""</formula>
    </cfRule>
  </conditionalFormatting>
  <conditionalFormatting sqref="F229:G229">
    <cfRule type="expression" dxfId="656" priority="801" stopIfTrue="1">
      <formula>$E225&lt;&gt;""</formula>
    </cfRule>
  </conditionalFormatting>
  <conditionalFormatting sqref="F231:G231">
    <cfRule type="expression" dxfId="655" priority="800" stopIfTrue="1">
      <formula>$E225&lt;&gt;""</formula>
    </cfRule>
  </conditionalFormatting>
  <conditionalFormatting sqref="F232:G232">
    <cfRule type="expression" dxfId="654" priority="799" stopIfTrue="1">
      <formula>$E225&lt;&gt;""</formula>
    </cfRule>
  </conditionalFormatting>
  <conditionalFormatting sqref="F233:G233">
    <cfRule type="expression" dxfId="653" priority="798" stopIfTrue="1">
      <formula>$E225&lt;&gt;""</formula>
    </cfRule>
  </conditionalFormatting>
  <conditionalFormatting sqref="E234">
    <cfRule type="expression" dxfId="652" priority="797" stopIfTrue="1">
      <formula>$E225&lt;&gt;""</formula>
    </cfRule>
  </conditionalFormatting>
  <conditionalFormatting sqref="H229">
    <cfRule type="expression" dxfId="651" priority="796" stopIfTrue="1">
      <formula>$E225&lt;&gt;""</formula>
    </cfRule>
  </conditionalFormatting>
  <conditionalFormatting sqref="I229">
    <cfRule type="expression" dxfId="650" priority="795" stopIfTrue="1">
      <formula>$E225&lt;&gt;""</formula>
    </cfRule>
  </conditionalFormatting>
  <conditionalFormatting sqref="H230">
    <cfRule type="expression" dxfId="649" priority="794" stopIfTrue="1">
      <formula>$E225&lt;&gt;""</formula>
    </cfRule>
  </conditionalFormatting>
  <conditionalFormatting sqref="I230">
    <cfRule type="expression" dxfId="648" priority="793" stopIfTrue="1">
      <formula>$E225&lt;&gt;""</formula>
    </cfRule>
  </conditionalFormatting>
  <conditionalFormatting sqref="H231">
    <cfRule type="expression" dxfId="647" priority="792" stopIfTrue="1">
      <formula>$E225&lt;&gt;""</formula>
    </cfRule>
  </conditionalFormatting>
  <conditionalFormatting sqref="I231">
    <cfRule type="expression" dxfId="646" priority="791" stopIfTrue="1">
      <formula>$E225&lt;&gt;""</formula>
    </cfRule>
  </conditionalFormatting>
  <conditionalFormatting sqref="H232">
    <cfRule type="expression" dxfId="645" priority="790" stopIfTrue="1">
      <formula>$E225&lt;&gt;""</formula>
    </cfRule>
  </conditionalFormatting>
  <conditionalFormatting sqref="I232">
    <cfRule type="expression" dxfId="644" priority="789" stopIfTrue="1">
      <formula>$E225&lt;&gt;""</formula>
    </cfRule>
  </conditionalFormatting>
  <conditionalFormatting sqref="H233">
    <cfRule type="expression" dxfId="643" priority="788" stopIfTrue="1">
      <formula>$E225&lt;&gt;""</formula>
    </cfRule>
  </conditionalFormatting>
  <conditionalFormatting sqref="I233">
    <cfRule type="expression" dxfId="642" priority="787" stopIfTrue="1">
      <formula>$E225&lt;&gt;""</formula>
    </cfRule>
  </conditionalFormatting>
  <conditionalFormatting sqref="H234">
    <cfRule type="expression" dxfId="641" priority="786" stopIfTrue="1">
      <formula>$E225&lt;&gt;""</formula>
    </cfRule>
  </conditionalFormatting>
  <conditionalFormatting sqref="I234">
    <cfRule type="expression" dxfId="640" priority="785" stopIfTrue="1">
      <formula>$E225&lt;&gt;""</formula>
    </cfRule>
  </conditionalFormatting>
  <conditionalFormatting sqref="O227">
    <cfRule type="expression" dxfId="639" priority="778" stopIfTrue="1">
      <formula>$L225&lt;&gt;""</formula>
    </cfRule>
  </conditionalFormatting>
  <conditionalFormatting sqref="P227">
    <cfRule type="expression" dxfId="638" priority="777" stopIfTrue="1">
      <formula>$L225&lt;&gt;""</formula>
    </cfRule>
  </conditionalFormatting>
  <conditionalFormatting sqref="M231:N231">
    <cfRule type="expression" dxfId="637" priority="776" stopIfTrue="1">
      <formula>$L225&lt;&gt;""</formula>
    </cfRule>
  </conditionalFormatting>
  <conditionalFormatting sqref="M232:N232">
    <cfRule type="expression" dxfId="636" priority="775" stopIfTrue="1">
      <formula>$L225&lt;&gt;""</formula>
    </cfRule>
  </conditionalFormatting>
  <conditionalFormatting sqref="M233:N233">
    <cfRule type="expression" dxfId="635" priority="774" stopIfTrue="1">
      <formula>$L225&lt;&gt;""</formula>
    </cfRule>
  </conditionalFormatting>
  <conditionalFormatting sqref="L234">
    <cfRule type="expression" dxfId="634" priority="773" stopIfTrue="1">
      <formula>$L225&lt;&gt;""</formula>
    </cfRule>
  </conditionalFormatting>
  <conditionalFormatting sqref="O229">
    <cfRule type="expression" dxfId="633" priority="772" stopIfTrue="1">
      <formula>$L225&lt;&gt;""</formula>
    </cfRule>
  </conditionalFormatting>
  <conditionalFormatting sqref="P229">
    <cfRule type="expression" dxfId="632" priority="771" stopIfTrue="1">
      <formula>$L225&lt;&gt;""</formula>
    </cfRule>
  </conditionalFormatting>
  <conditionalFormatting sqref="O230">
    <cfRule type="expression" dxfId="631" priority="770" stopIfTrue="1">
      <formula>$L225&lt;&gt;""</formula>
    </cfRule>
  </conditionalFormatting>
  <conditionalFormatting sqref="P230">
    <cfRule type="expression" dxfId="630" priority="769" stopIfTrue="1">
      <formula>$L225&lt;&gt;""</formula>
    </cfRule>
  </conditionalFormatting>
  <conditionalFormatting sqref="O231">
    <cfRule type="expression" dxfId="629" priority="768" stopIfTrue="1">
      <formula>$L225&lt;&gt;""</formula>
    </cfRule>
  </conditionalFormatting>
  <conditionalFormatting sqref="P231">
    <cfRule type="expression" dxfId="628" priority="767" stopIfTrue="1">
      <formula>$L225&lt;&gt;""</formula>
    </cfRule>
  </conditionalFormatting>
  <conditionalFormatting sqref="O232">
    <cfRule type="expression" dxfId="627" priority="766" stopIfTrue="1">
      <formula>$L225&lt;&gt;""</formula>
    </cfRule>
  </conditionalFormatting>
  <conditionalFormatting sqref="P232">
    <cfRule type="expression" dxfId="626" priority="765" stopIfTrue="1">
      <formula>$L225&lt;&gt;""</formula>
    </cfRule>
  </conditionalFormatting>
  <conditionalFormatting sqref="O233">
    <cfRule type="expression" dxfId="625" priority="764" stopIfTrue="1">
      <formula>$L225&lt;&gt;""</formula>
    </cfRule>
  </conditionalFormatting>
  <conditionalFormatting sqref="P233">
    <cfRule type="expression" dxfId="624" priority="763" stopIfTrue="1">
      <formula>$L225&lt;&gt;""</formula>
    </cfRule>
  </conditionalFormatting>
  <conditionalFormatting sqref="O234">
    <cfRule type="expression" dxfId="623" priority="762" stopIfTrue="1">
      <formula>$L225&lt;&gt;""</formula>
    </cfRule>
  </conditionalFormatting>
  <conditionalFormatting sqref="P234">
    <cfRule type="expression" dxfId="622" priority="761" stopIfTrue="1">
      <formula>$L225&lt;&gt;""</formula>
    </cfRule>
  </conditionalFormatting>
  <conditionalFormatting sqref="M229">
    <cfRule type="expression" dxfId="621" priority="760" stopIfTrue="1">
      <formula>$L225&lt;&gt;""</formula>
    </cfRule>
  </conditionalFormatting>
  <conditionalFormatting sqref="M229:N229">
    <cfRule type="expression" dxfId="620" priority="759" stopIfTrue="1">
      <formula>$L225&lt;&gt;""</formula>
    </cfRule>
  </conditionalFormatting>
  <conditionalFormatting sqref="F227">
    <cfRule type="expression" dxfId="619" priority="758" stopIfTrue="1">
      <formula>$E225&lt;&gt;""</formula>
    </cfRule>
  </conditionalFormatting>
  <conditionalFormatting sqref="F227:G227">
    <cfRule type="expression" dxfId="618" priority="757" stopIfTrue="1">
      <formula>$E225&lt;&gt;""</formula>
    </cfRule>
  </conditionalFormatting>
  <conditionalFormatting sqref="H228">
    <cfRule type="expression" dxfId="617" priority="756" stopIfTrue="1">
      <formula>$E225&lt;&gt;""</formula>
    </cfRule>
  </conditionalFormatting>
  <conditionalFormatting sqref="I228">
    <cfRule type="expression" dxfId="616" priority="755" stopIfTrue="1">
      <formula>$E225&lt;&gt;""</formula>
    </cfRule>
  </conditionalFormatting>
  <conditionalFormatting sqref="M229:N229 M231:N233">
    <cfRule type="expression" dxfId="615" priority="754" stopIfTrue="1">
      <formula>$L226&lt;&gt;""</formula>
    </cfRule>
  </conditionalFormatting>
  <conditionalFormatting sqref="O228">
    <cfRule type="expression" dxfId="614" priority="753" stopIfTrue="1">
      <formula>$L225&lt;&gt;""</formula>
    </cfRule>
  </conditionalFormatting>
  <conditionalFormatting sqref="F230">
    <cfRule type="expression" dxfId="613" priority="751" stopIfTrue="1">
      <formula>$E226&lt;&gt;""</formula>
    </cfRule>
  </conditionalFormatting>
  <conditionalFormatting sqref="F230:G230">
    <cfRule type="expression" dxfId="612" priority="750" stopIfTrue="1">
      <formula>$E225&lt;&gt;""</formula>
    </cfRule>
  </conditionalFormatting>
  <conditionalFormatting sqref="L231:L233">
    <cfRule type="expression" dxfId="611" priority="749" stopIfTrue="1">
      <formula>$L225&lt;&gt;""</formula>
    </cfRule>
  </conditionalFormatting>
  <conditionalFormatting sqref="L229:L230">
    <cfRule type="expression" dxfId="610" priority="748" stopIfTrue="1">
      <formula>$L225&lt;&gt;""</formula>
    </cfRule>
  </conditionalFormatting>
  <conditionalFormatting sqref="L227:L228">
    <cfRule type="expression" dxfId="609" priority="747" stopIfTrue="1">
      <formula>$L225&lt;&gt;""</formula>
    </cfRule>
  </conditionalFormatting>
  <conditionalFormatting sqref="L227:L233">
    <cfRule type="expression" dxfId="608" priority="746" stopIfTrue="1">
      <formula>$L225&lt;&gt;""</formula>
    </cfRule>
  </conditionalFormatting>
  <conditionalFormatting sqref="M227">
    <cfRule type="expression" dxfId="607" priority="745" stopIfTrue="1">
      <formula>$L225&lt;&gt;""</formula>
    </cfRule>
  </conditionalFormatting>
  <conditionalFormatting sqref="M227:N227">
    <cfRule type="expression" dxfId="606" priority="744" stopIfTrue="1">
      <formula>$L225&lt;&gt;""</formula>
    </cfRule>
  </conditionalFormatting>
  <conditionalFormatting sqref="M227:N227">
    <cfRule type="expression" dxfId="605" priority="743" stopIfTrue="1">
      <formula>$L225&lt;&gt;""</formula>
    </cfRule>
  </conditionalFormatting>
  <conditionalFormatting sqref="M228:N228">
    <cfRule type="expression" dxfId="604" priority="742" stopIfTrue="1">
      <formula>$L226&lt;&gt;""</formula>
    </cfRule>
  </conditionalFormatting>
  <conditionalFormatting sqref="M228">
    <cfRule type="expression" dxfId="603" priority="741" stopIfTrue="1">
      <formula>$L225&lt;&gt;""</formula>
    </cfRule>
  </conditionalFormatting>
  <conditionalFormatting sqref="M230">
    <cfRule type="expression" dxfId="602" priority="740" stopIfTrue="1">
      <formula>$L225&lt;&gt;""</formula>
    </cfRule>
  </conditionalFormatting>
  <conditionalFormatting sqref="M230:N230">
    <cfRule type="expression" dxfId="601" priority="739" stopIfTrue="1">
      <formula>$L225&lt;&gt;""</formula>
    </cfRule>
  </conditionalFormatting>
  <conditionalFormatting sqref="M230:N230">
    <cfRule type="expression" dxfId="600" priority="738" stopIfTrue="1">
      <formula>$L228&lt;&gt;""</formula>
    </cfRule>
  </conditionalFormatting>
  <conditionalFormatting sqref="P246">
    <cfRule type="expression" dxfId="599" priority="671" stopIfTrue="1">
      <formula>$L243&lt;&gt;""</formula>
    </cfRule>
  </conditionalFormatting>
  <conditionalFormatting sqref="F249:F251 F246">
    <cfRule type="expression" dxfId="598" priority="733" stopIfTrue="1">
      <formula>$E244&lt;&gt;""</formula>
    </cfRule>
  </conditionalFormatting>
  <conditionalFormatting sqref="H245">
    <cfRule type="expression" dxfId="597" priority="728" stopIfTrue="1">
      <formula>$E243&lt;&gt;""</formula>
    </cfRule>
  </conditionalFormatting>
  <conditionalFormatting sqref="I245">
    <cfRule type="expression" dxfId="596" priority="727" stopIfTrue="1">
      <formula>$E243&lt;&gt;""</formula>
    </cfRule>
  </conditionalFormatting>
  <conditionalFormatting sqref="F247">
    <cfRule type="expression" dxfId="595" priority="723" stopIfTrue="1">
      <formula>$E244&lt;&gt;""</formula>
    </cfRule>
  </conditionalFormatting>
  <conditionalFormatting sqref="M249:M251">
    <cfRule type="expression" dxfId="594" priority="722" stopIfTrue="1">
      <formula>$L247&lt;&gt;""</formula>
    </cfRule>
  </conditionalFormatting>
  <conditionalFormatting sqref="F246">
    <cfRule type="expression" dxfId="593" priority="721" stopIfTrue="1">
      <formula>$E243&lt;&gt;""</formula>
    </cfRule>
  </conditionalFormatting>
  <conditionalFormatting sqref="F247:G247">
    <cfRule type="expression" dxfId="592" priority="720" stopIfTrue="1">
      <formula>$E243&lt;&gt;""</formula>
    </cfRule>
  </conditionalFormatting>
  <conditionalFormatting sqref="F249:G249">
    <cfRule type="expression" dxfId="591" priority="719" stopIfTrue="1">
      <formula>$E243&lt;&gt;""</formula>
    </cfRule>
  </conditionalFormatting>
  <conditionalFormatting sqref="F250:G250">
    <cfRule type="expression" dxfId="590" priority="718" stopIfTrue="1">
      <formula>$E243&lt;&gt;""</formula>
    </cfRule>
  </conditionalFormatting>
  <conditionalFormatting sqref="F251:G251">
    <cfRule type="expression" dxfId="589" priority="717" stopIfTrue="1">
      <formula>$E243&lt;&gt;""</formula>
    </cfRule>
  </conditionalFormatting>
  <conditionalFormatting sqref="E252">
    <cfRule type="expression" dxfId="588" priority="716" stopIfTrue="1">
      <formula>$E243&lt;&gt;""</formula>
    </cfRule>
  </conditionalFormatting>
  <conditionalFormatting sqref="H247">
    <cfRule type="expression" dxfId="587" priority="715" stopIfTrue="1">
      <formula>$E243&lt;&gt;""</formula>
    </cfRule>
  </conditionalFormatting>
  <conditionalFormatting sqref="I247">
    <cfRule type="expression" dxfId="586" priority="714" stopIfTrue="1">
      <formula>$E243&lt;&gt;""</formula>
    </cfRule>
  </conditionalFormatting>
  <conditionalFormatting sqref="H248">
    <cfRule type="expression" dxfId="585" priority="713" stopIfTrue="1">
      <formula>$E243&lt;&gt;""</formula>
    </cfRule>
  </conditionalFormatting>
  <conditionalFormatting sqref="I248">
    <cfRule type="expression" dxfId="584" priority="712" stopIfTrue="1">
      <formula>$E243&lt;&gt;""</formula>
    </cfRule>
  </conditionalFormatting>
  <conditionalFormatting sqref="H249">
    <cfRule type="expression" dxfId="583" priority="711" stopIfTrue="1">
      <formula>$E243&lt;&gt;""</formula>
    </cfRule>
  </conditionalFormatting>
  <conditionalFormatting sqref="I249">
    <cfRule type="expression" dxfId="582" priority="710" stopIfTrue="1">
      <formula>$E243&lt;&gt;""</formula>
    </cfRule>
  </conditionalFormatting>
  <conditionalFormatting sqref="H250">
    <cfRule type="expression" dxfId="581" priority="709" stopIfTrue="1">
      <formula>$E243&lt;&gt;""</formula>
    </cfRule>
  </conditionalFormatting>
  <conditionalFormatting sqref="I250">
    <cfRule type="expression" dxfId="580" priority="708" stopIfTrue="1">
      <formula>$E243&lt;&gt;""</formula>
    </cfRule>
  </conditionalFormatting>
  <conditionalFormatting sqref="H251">
    <cfRule type="expression" dxfId="579" priority="707" stopIfTrue="1">
      <formula>$E243&lt;&gt;""</formula>
    </cfRule>
  </conditionalFormatting>
  <conditionalFormatting sqref="I251">
    <cfRule type="expression" dxfId="578" priority="706" stopIfTrue="1">
      <formula>$E243&lt;&gt;""</formula>
    </cfRule>
  </conditionalFormatting>
  <conditionalFormatting sqref="H252">
    <cfRule type="expression" dxfId="577" priority="705" stopIfTrue="1">
      <formula>$E243&lt;&gt;""</formula>
    </cfRule>
  </conditionalFormatting>
  <conditionalFormatting sqref="I252">
    <cfRule type="expression" dxfId="576" priority="704" stopIfTrue="1">
      <formula>$E243&lt;&gt;""</formula>
    </cfRule>
  </conditionalFormatting>
  <conditionalFormatting sqref="O245">
    <cfRule type="expression" dxfId="575" priority="697" stopIfTrue="1">
      <formula>$L243&lt;&gt;""</formula>
    </cfRule>
  </conditionalFormatting>
  <conditionalFormatting sqref="P245">
    <cfRule type="expression" dxfId="574" priority="696" stopIfTrue="1">
      <formula>$L243&lt;&gt;""</formula>
    </cfRule>
  </conditionalFormatting>
  <conditionalFormatting sqref="M249:N249">
    <cfRule type="expression" dxfId="573" priority="695" stopIfTrue="1">
      <formula>$L243&lt;&gt;""</formula>
    </cfRule>
  </conditionalFormatting>
  <conditionalFormatting sqref="M250:N250">
    <cfRule type="expression" dxfId="572" priority="694" stopIfTrue="1">
      <formula>$L243&lt;&gt;""</formula>
    </cfRule>
  </conditionalFormatting>
  <conditionalFormatting sqref="M251:N251">
    <cfRule type="expression" dxfId="571" priority="693" stopIfTrue="1">
      <formula>$L243&lt;&gt;""</formula>
    </cfRule>
  </conditionalFormatting>
  <conditionalFormatting sqref="L252">
    <cfRule type="expression" dxfId="570" priority="692" stopIfTrue="1">
      <formula>$L243&lt;&gt;""</formula>
    </cfRule>
  </conditionalFormatting>
  <conditionalFormatting sqref="O247">
    <cfRule type="expression" dxfId="569" priority="691" stopIfTrue="1">
      <formula>$L243&lt;&gt;""</formula>
    </cfRule>
  </conditionalFormatting>
  <conditionalFormatting sqref="P247">
    <cfRule type="expression" dxfId="568" priority="690" stopIfTrue="1">
      <formula>$L243&lt;&gt;""</formula>
    </cfRule>
  </conditionalFormatting>
  <conditionalFormatting sqref="O248">
    <cfRule type="expression" dxfId="567" priority="689" stopIfTrue="1">
      <formula>$L243&lt;&gt;""</formula>
    </cfRule>
  </conditionalFormatting>
  <conditionalFormatting sqref="P248">
    <cfRule type="expression" dxfId="566" priority="688" stopIfTrue="1">
      <formula>$L243&lt;&gt;""</formula>
    </cfRule>
  </conditionalFormatting>
  <conditionalFormatting sqref="O249">
    <cfRule type="expression" dxfId="565" priority="687" stopIfTrue="1">
      <formula>$L243&lt;&gt;""</formula>
    </cfRule>
  </conditionalFormatting>
  <conditionalFormatting sqref="P249">
    <cfRule type="expression" dxfId="564" priority="686" stopIfTrue="1">
      <formula>$L243&lt;&gt;""</formula>
    </cfRule>
  </conditionalFormatting>
  <conditionalFormatting sqref="O250">
    <cfRule type="expression" dxfId="563" priority="685" stopIfTrue="1">
      <formula>$L243&lt;&gt;""</formula>
    </cfRule>
  </conditionalFormatting>
  <conditionalFormatting sqref="P250">
    <cfRule type="expression" dxfId="562" priority="684" stopIfTrue="1">
      <formula>$L243&lt;&gt;""</formula>
    </cfRule>
  </conditionalFormatting>
  <conditionalFormatting sqref="O251">
    <cfRule type="expression" dxfId="561" priority="683" stopIfTrue="1">
      <formula>$L243&lt;&gt;""</formula>
    </cfRule>
  </conditionalFormatting>
  <conditionalFormatting sqref="P251">
    <cfRule type="expression" dxfId="560" priority="682" stopIfTrue="1">
      <formula>$L243&lt;&gt;""</formula>
    </cfRule>
  </conditionalFormatting>
  <conditionalFormatting sqref="O252">
    <cfRule type="expression" dxfId="559" priority="681" stopIfTrue="1">
      <formula>$L243&lt;&gt;""</formula>
    </cfRule>
  </conditionalFormatting>
  <conditionalFormatting sqref="P252">
    <cfRule type="expression" dxfId="558" priority="680" stopIfTrue="1">
      <formula>$L243&lt;&gt;""</formula>
    </cfRule>
  </conditionalFormatting>
  <conditionalFormatting sqref="M247">
    <cfRule type="expression" dxfId="557" priority="679" stopIfTrue="1">
      <formula>$L243&lt;&gt;""</formula>
    </cfRule>
  </conditionalFormatting>
  <conditionalFormatting sqref="M247:N247">
    <cfRule type="expression" dxfId="556" priority="678" stopIfTrue="1">
      <formula>$L243&lt;&gt;""</formula>
    </cfRule>
  </conditionalFormatting>
  <conditionalFormatting sqref="F245">
    <cfRule type="expression" dxfId="555" priority="677" stopIfTrue="1">
      <formula>$E243&lt;&gt;""</formula>
    </cfRule>
  </conditionalFormatting>
  <conditionalFormatting sqref="F245:G245">
    <cfRule type="expression" dxfId="554" priority="676" stopIfTrue="1">
      <formula>$E243&lt;&gt;""</formula>
    </cfRule>
  </conditionalFormatting>
  <conditionalFormatting sqref="H246">
    <cfRule type="expression" dxfId="553" priority="675" stopIfTrue="1">
      <formula>$E243&lt;&gt;""</formula>
    </cfRule>
  </conditionalFormatting>
  <conditionalFormatting sqref="I246">
    <cfRule type="expression" dxfId="552" priority="674" stopIfTrue="1">
      <formula>$E243&lt;&gt;""</formula>
    </cfRule>
  </conditionalFormatting>
  <conditionalFormatting sqref="M247:N247 M249:N251">
    <cfRule type="expression" dxfId="551" priority="673" stopIfTrue="1">
      <formula>$L244&lt;&gt;""</formula>
    </cfRule>
  </conditionalFormatting>
  <conditionalFormatting sqref="O246">
    <cfRule type="expression" dxfId="550" priority="672" stopIfTrue="1">
      <formula>$L243&lt;&gt;""</formula>
    </cfRule>
  </conditionalFormatting>
  <conditionalFormatting sqref="F248">
    <cfRule type="expression" dxfId="549" priority="670" stopIfTrue="1">
      <formula>$E244&lt;&gt;""</formula>
    </cfRule>
  </conditionalFormatting>
  <conditionalFormatting sqref="F248:G248">
    <cfRule type="expression" dxfId="548" priority="669" stopIfTrue="1">
      <formula>$E243&lt;&gt;""</formula>
    </cfRule>
  </conditionalFormatting>
  <conditionalFormatting sqref="L249:L251">
    <cfRule type="expression" dxfId="547" priority="668" stopIfTrue="1">
      <formula>$L243&lt;&gt;""</formula>
    </cfRule>
  </conditionalFormatting>
  <conditionalFormatting sqref="L247:L248">
    <cfRule type="expression" dxfId="546" priority="667" stopIfTrue="1">
      <formula>$L243&lt;&gt;""</formula>
    </cfRule>
  </conditionalFormatting>
  <conditionalFormatting sqref="L245:L246">
    <cfRule type="expression" dxfId="545" priority="666" stopIfTrue="1">
      <formula>$L243&lt;&gt;""</formula>
    </cfRule>
  </conditionalFormatting>
  <conditionalFormatting sqref="L245:L251">
    <cfRule type="expression" dxfId="544" priority="665" stopIfTrue="1">
      <formula>$L243&lt;&gt;""</formula>
    </cfRule>
  </conditionalFormatting>
  <conditionalFormatting sqref="M245">
    <cfRule type="expression" dxfId="543" priority="664" stopIfTrue="1">
      <formula>$L243&lt;&gt;""</formula>
    </cfRule>
  </conditionalFormatting>
  <conditionalFormatting sqref="M245:N245">
    <cfRule type="expression" dxfId="542" priority="663" stopIfTrue="1">
      <formula>$L243&lt;&gt;""</formula>
    </cfRule>
  </conditionalFormatting>
  <conditionalFormatting sqref="M245:N245">
    <cfRule type="expression" dxfId="541" priority="662" stopIfTrue="1">
      <formula>$L243&lt;&gt;""</formula>
    </cfRule>
  </conditionalFormatting>
  <conditionalFormatting sqref="M246:N246">
    <cfRule type="expression" dxfId="540" priority="661" stopIfTrue="1">
      <formula>$L244&lt;&gt;""</formula>
    </cfRule>
  </conditionalFormatting>
  <conditionalFormatting sqref="M246">
    <cfRule type="expression" dxfId="539" priority="660" stopIfTrue="1">
      <formula>$L243&lt;&gt;""</formula>
    </cfRule>
  </conditionalFormatting>
  <conditionalFormatting sqref="M248">
    <cfRule type="expression" dxfId="538" priority="659" stopIfTrue="1">
      <formula>$L243&lt;&gt;""</formula>
    </cfRule>
  </conditionalFormatting>
  <conditionalFormatting sqref="M248:N248">
    <cfRule type="expression" dxfId="537" priority="658" stopIfTrue="1">
      <formula>$L243&lt;&gt;""</formula>
    </cfRule>
  </conditionalFormatting>
  <conditionalFormatting sqref="M248:N248">
    <cfRule type="expression" dxfId="536" priority="657" stopIfTrue="1">
      <formula>$L246&lt;&gt;""</formula>
    </cfRule>
  </conditionalFormatting>
  <conditionalFormatting sqref="P264">
    <cfRule type="expression" dxfId="535" priority="590" stopIfTrue="1">
      <formula>$L261&lt;&gt;""</formula>
    </cfRule>
  </conditionalFormatting>
  <conditionalFormatting sqref="F267:F269 F264">
    <cfRule type="expression" dxfId="534" priority="652" stopIfTrue="1">
      <formula>$E262&lt;&gt;""</formula>
    </cfRule>
  </conditionalFormatting>
  <conditionalFormatting sqref="H263">
    <cfRule type="expression" dxfId="533" priority="647" stopIfTrue="1">
      <formula>$E261&lt;&gt;""</formula>
    </cfRule>
  </conditionalFormatting>
  <conditionalFormatting sqref="I263">
    <cfRule type="expression" dxfId="532" priority="646" stopIfTrue="1">
      <formula>$E261&lt;&gt;""</formula>
    </cfRule>
  </conditionalFormatting>
  <conditionalFormatting sqref="F265">
    <cfRule type="expression" dxfId="531" priority="642" stopIfTrue="1">
      <formula>$E262&lt;&gt;""</formula>
    </cfRule>
  </conditionalFormatting>
  <conditionalFormatting sqref="M267:M269">
    <cfRule type="expression" dxfId="530" priority="641" stopIfTrue="1">
      <formula>$L265&lt;&gt;""</formula>
    </cfRule>
  </conditionalFormatting>
  <conditionalFormatting sqref="F264">
    <cfRule type="expression" dxfId="529" priority="640" stopIfTrue="1">
      <formula>$E261&lt;&gt;""</formula>
    </cfRule>
  </conditionalFormatting>
  <conditionalFormatting sqref="F265:G265">
    <cfRule type="expression" dxfId="528" priority="639" stopIfTrue="1">
      <formula>$E261&lt;&gt;""</formula>
    </cfRule>
  </conditionalFormatting>
  <conditionalFormatting sqref="F267:G267">
    <cfRule type="expression" dxfId="527" priority="638" stopIfTrue="1">
      <formula>$E261&lt;&gt;""</formula>
    </cfRule>
  </conditionalFormatting>
  <conditionalFormatting sqref="F268:G268">
    <cfRule type="expression" dxfId="526" priority="637" stopIfTrue="1">
      <formula>$E261&lt;&gt;""</formula>
    </cfRule>
  </conditionalFormatting>
  <conditionalFormatting sqref="F269:G269">
    <cfRule type="expression" dxfId="525" priority="636" stopIfTrue="1">
      <formula>$E261&lt;&gt;""</formula>
    </cfRule>
  </conditionalFormatting>
  <conditionalFormatting sqref="E270">
    <cfRule type="expression" dxfId="524" priority="635" stopIfTrue="1">
      <formula>$E261&lt;&gt;""</formula>
    </cfRule>
  </conditionalFormatting>
  <conditionalFormatting sqref="H265">
    <cfRule type="expression" dxfId="523" priority="634" stopIfTrue="1">
      <formula>$E261&lt;&gt;""</formula>
    </cfRule>
  </conditionalFormatting>
  <conditionalFormatting sqref="I265">
    <cfRule type="expression" dxfId="522" priority="633" stopIfTrue="1">
      <formula>$E261&lt;&gt;""</formula>
    </cfRule>
  </conditionalFormatting>
  <conditionalFormatting sqref="H266">
    <cfRule type="expression" dxfId="521" priority="632" stopIfTrue="1">
      <formula>$E261&lt;&gt;""</formula>
    </cfRule>
  </conditionalFormatting>
  <conditionalFormatting sqref="I266">
    <cfRule type="expression" dxfId="520" priority="631" stopIfTrue="1">
      <formula>$E261&lt;&gt;""</formula>
    </cfRule>
  </conditionalFormatting>
  <conditionalFormatting sqref="H267">
    <cfRule type="expression" dxfId="519" priority="630" stopIfTrue="1">
      <formula>$E261&lt;&gt;""</formula>
    </cfRule>
  </conditionalFormatting>
  <conditionalFormatting sqref="I267">
    <cfRule type="expression" dxfId="518" priority="629" stopIfTrue="1">
      <formula>$E261&lt;&gt;""</formula>
    </cfRule>
  </conditionalFormatting>
  <conditionalFormatting sqref="H268">
    <cfRule type="expression" dxfId="517" priority="628" stopIfTrue="1">
      <formula>$E261&lt;&gt;""</formula>
    </cfRule>
  </conditionalFormatting>
  <conditionalFormatting sqref="I268">
    <cfRule type="expression" dxfId="516" priority="627" stopIfTrue="1">
      <formula>$E261&lt;&gt;""</formula>
    </cfRule>
  </conditionalFormatting>
  <conditionalFormatting sqref="H269">
    <cfRule type="expression" dxfId="515" priority="626" stopIfTrue="1">
      <formula>$E261&lt;&gt;""</formula>
    </cfRule>
  </conditionalFormatting>
  <conditionalFormatting sqref="I269">
    <cfRule type="expression" dxfId="514" priority="625" stopIfTrue="1">
      <formula>$E261&lt;&gt;""</formula>
    </cfRule>
  </conditionalFormatting>
  <conditionalFormatting sqref="H270">
    <cfRule type="expression" dxfId="513" priority="624" stopIfTrue="1">
      <formula>$E261&lt;&gt;""</formula>
    </cfRule>
  </conditionalFormatting>
  <conditionalFormatting sqref="I270">
    <cfRule type="expression" dxfId="512" priority="623" stopIfTrue="1">
      <formula>$E261&lt;&gt;""</formula>
    </cfRule>
  </conditionalFormatting>
  <conditionalFormatting sqref="O263">
    <cfRule type="expression" dxfId="511" priority="616" stopIfTrue="1">
      <formula>$L261&lt;&gt;""</formula>
    </cfRule>
  </conditionalFormatting>
  <conditionalFormatting sqref="P263">
    <cfRule type="expression" dxfId="510" priority="615" stopIfTrue="1">
      <formula>$L261&lt;&gt;""</formula>
    </cfRule>
  </conditionalFormatting>
  <conditionalFormatting sqref="M267:N267">
    <cfRule type="expression" dxfId="509" priority="614" stopIfTrue="1">
      <formula>$L261&lt;&gt;""</formula>
    </cfRule>
  </conditionalFormatting>
  <conditionalFormatting sqref="M268:N268">
    <cfRule type="expression" dxfId="508" priority="613" stopIfTrue="1">
      <formula>$L261&lt;&gt;""</formula>
    </cfRule>
  </conditionalFormatting>
  <conditionalFormatting sqref="M269:N269">
    <cfRule type="expression" dxfId="507" priority="612" stopIfTrue="1">
      <formula>$L261&lt;&gt;""</formula>
    </cfRule>
  </conditionalFormatting>
  <conditionalFormatting sqref="L270">
    <cfRule type="expression" dxfId="506" priority="611" stopIfTrue="1">
      <formula>$L261&lt;&gt;""</formula>
    </cfRule>
  </conditionalFormatting>
  <conditionalFormatting sqref="O265">
    <cfRule type="expression" dxfId="505" priority="610" stopIfTrue="1">
      <formula>$L261&lt;&gt;""</formula>
    </cfRule>
  </conditionalFormatting>
  <conditionalFormatting sqref="P265">
    <cfRule type="expression" dxfId="504" priority="609" stopIfTrue="1">
      <formula>$L261&lt;&gt;""</formula>
    </cfRule>
  </conditionalFormatting>
  <conditionalFormatting sqref="O266">
    <cfRule type="expression" dxfId="503" priority="608" stopIfTrue="1">
      <formula>$L261&lt;&gt;""</formula>
    </cfRule>
  </conditionalFormatting>
  <conditionalFormatting sqref="P266">
    <cfRule type="expression" dxfId="502" priority="607" stopIfTrue="1">
      <formula>$L261&lt;&gt;""</formula>
    </cfRule>
  </conditionalFormatting>
  <conditionalFormatting sqref="O267">
    <cfRule type="expression" dxfId="501" priority="606" stopIfTrue="1">
      <formula>$L261&lt;&gt;""</formula>
    </cfRule>
  </conditionalFormatting>
  <conditionalFormatting sqref="P267">
    <cfRule type="expression" dxfId="500" priority="605" stopIfTrue="1">
      <formula>$L261&lt;&gt;""</formula>
    </cfRule>
  </conditionalFormatting>
  <conditionalFormatting sqref="O268">
    <cfRule type="expression" dxfId="499" priority="604" stopIfTrue="1">
      <formula>$L261&lt;&gt;""</formula>
    </cfRule>
  </conditionalFormatting>
  <conditionalFormatting sqref="P268">
    <cfRule type="expression" dxfId="498" priority="603" stopIfTrue="1">
      <formula>$L261&lt;&gt;""</formula>
    </cfRule>
  </conditionalFormatting>
  <conditionalFormatting sqref="O269">
    <cfRule type="expression" dxfId="497" priority="602" stopIfTrue="1">
      <formula>$L261&lt;&gt;""</formula>
    </cfRule>
  </conditionalFormatting>
  <conditionalFormatting sqref="P269">
    <cfRule type="expression" dxfId="496" priority="601" stopIfTrue="1">
      <formula>$L261&lt;&gt;""</formula>
    </cfRule>
  </conditionalFormatting>
  <conditionalFormatting sqref="O270">
    <cfRule type="expression" dxfId="495" priority="600" stopIfTrue="1">
      <formula>$L261&lt;&gt;""</formula>
    </cfRule>
  </conditionalFormatting>
  <conditionalFormatting sqref="P270">
    <cfRule type="expression" dxfId="494" priority="599" stopIfTrue="1">
      <formula>$L261&lt;&gt;""</formula>
    </cfRule>
  </conditionalFormatting>
  <conditionalFormatting sqref="M265">
    <cfRule type="expression" dxfId="493" priority="598" stopIfTrue="1">
      <formula>$L261&lt;&gt;""</formula>
    </cfRule>
  </conditionalFormatting>
  <conditionalFormatting sqref="M265:N265">
    <cfRule type="expression" dxfId="492" priority="597" stopIfTrue="1">
      <formula>$L261&lt;&gt;""</formula>
    </cfRule>
  </conditionalFormatting>
  <conditionalFormatting sqref="F263">
    <cfRule type="expression" dxfId="491" priority="596" stopIfTrue="1">
      <formula>$E261&lt;&gt;""</formula>
    </cfRule>
  </conditionalFormatting>
  <conditionalFormatting sqref="F263:G263">
    <cfRule type="expression" dxfId="490" priority="595" stopIfTrue="1">
      <formula>$E261&lt;&gt;""</formula>
    </cfRule>
  </conditionalFormatting>
  <conditionalFormatting sqref="H264">
    <cfRule type="expression" dxfId="489" priority="594" stopIfTrue="1">
      <formula>$E261&lt;&gt;""</formula>
    </cfRule>
  </conditionalFormatting>
  <conditionalFormatting sqref="I264">
    <cfRule type="expression" dxfId="488" priority="593" stopIfTrue="1">
      <formula>$E261&lt;&gt;""</formula>
    </cfRule>
  </conditionalFormatting>
  <conditionalFormatting sqref="M265:N265 M267:N269">
    <cfRule type="expression" dxfId="487" priority="592" stopIfTrue="1">
      <formula>$L262&lt;&gt;""</formula>
    </cfRule>
  </conditionalFormatting>
  <conditionalFormatting sqref="O264">
    <cfRule type="expression" dxfId="486" priority="591" stopIfTrue="1">
      <formula>$L261&lt;&gt;""</formula>
    </cfRule>
  </conditionalFormatting>
  <conditionalFormatting sqref="F266">
    <cfRule type="expression" dxfId="485" priority="589" stopIfTrue="1">
      <formula>$E262&lt;&gt;""</formula>
    </cfRule>
  </conditionalFormatting>
  <conditionalFormatting sqref="F266:G266">
    <cfRule type="expression" dxfId="484" priority="588" stopIfTrue="1">
      <formula>$E261&lt;&gt;""</formula>
    </cfRule>
  </conditionalFormatting>
  <conditionalFormatting sqref="L267:L269">
    <cfRule type="expression" dxfId="483" priority="587" stopIfTrue="1">
      <formula>$L261&lt;&gt;""</formula>
    </cfRule>
  </conditionalFormatting>
  <conditionalFormatting sqref="L265:L266">
    <cfRule type="expression" dxfId="482" priority="586" stopIfTrue="1">
      <formula>$L261&lt;&gt;""</formula>
    </cfRule>
  </conditionalFormatting>
  <conditionalFormatting sqref="L263:L264">
    <cfRule type="expression" dxfId="481" priority="585" stopIfTrue="1">
      <formula>$L261&lt;&gt;""</formula>
    </cfRule>
  </conditionalFormatting>
  <conditionalFormatting sqref="L263:L269">
    <cfRule type="expression" dxfId="480" priority="584" stopIfTrue="1">
      <formula>$L261&lt;&gt;""</formula>
    </cfRule>
  </conditionalFormatting>
  <conditionalFormatting sqref="M263">
    <cfRule type="expression" dxfId="479" priority="583" stopIfTrue="1">
      <formula>$L261&lt;&gt;""</formula>
    </cfRule>
  </conditionalFormatting>
  <conditionalFormatting sqref="M263:N263">
    <cfRule type="expression" dxfId="478" priority="582" stopIfTrue="1">
      <formula>$L261&lt;&gt;""</formula>
    </cfRule>
  </conditionalFormatting>
  <conditionalFormatting sqref="M263:N263">
    <cfRule type="expression" dxfId="477" priority="581" stopIfTrue="1">
      <formula>$L261&lt;&gt;""</formula>
    </cfRule>
  </conditionalFormatting>
  <conditionalFormatting sqref="M264:N264">
    <cfRule type="expression" dxfId="476" priority="580" stopIfTrue="1">
      <formula>$L262&lt;&gt;""</formula>
    </cfRule>
  </conditionalFormatting>
  <conditionalFormatting sqref="M264">
    <cfRule type="expression" dxfId="475" priority="579" stopIfTrue="1">
      <formula>$L261&lt;&gt;""</formula>
    </cfRule>
  </conditionalFormatting>
  <conditionalFormatting sqref="M266">
    <cfRule type="expression" dxfId="474" priority="578" stopIfTrue="1">
      <formula>$L261&lt;&gt;""</formula>
    </cfRule>
  </conditionalFormatting>
  <conditionalFormatting sqref="M266:N266">
    <cfRule type="expression" dxfId="473" priority="577" stopIfTrue="1">
      <formula>$L261&lt;&gt;""</formula>
    </cfRule>
  </conditionalFormatting>
  <conditionalFormatting sqref="M266:N266">
    <cfRule type="expression" dxfId="472" priority="576" stopIfTrue="1">
      <formula>$L264&lt;&gt;""</formula>
    </cfRule>
  </conditionalFormatting>
  <conditionalFormatting sqref="E87:E89">
    <cfRule type="expression" dxfId="471" priority="566" stopIfTrue="1">
      <formula>$E81&lt;&gt;""</formula>
    </cfRule>
  </conditionalFormatting>
  <conditionalFormatting sqref="E85:E86">
    <cfRule type="expression" dxfId="470" priority="565" stopIfTrue="1">
      <formula>$E81&lt;&gt;""</formula>
    </cfRule>
  </conditionalFormatting>
  <conditionalFormatting sqref="E83:E84">
    <cfRule type="expression" dxfId="469" priority="564" stopIfTrue="1">
      <formula>$E81&lt;&gt;""</formula>
    </cfRule>
  </conditionalFormatting>
  <conditionalFormatting sqref="E83:E89">
    <cfRule type="expression" dxfId="468" priority="563" stopIfTrue="1">
      <formula>$E81&lt;&gt;""</formula>
    </cfRule>
  </conditionalFormatting>
  <conditionalFormatting sqref="E105:E107">
    <cfRule type="expression" dxfId="467" priority="562" stopIfTrue="1">
      <formula>$E99&lt;&gt;""</formula>
    </cfRule>
  </conditionalFormatting>
  <conditionalFormatting sqref="E103:E104">
    <cfRule type="expression" dxfId="466" priority="561" stopIfTrue="1">
      <formula>$E99&lt;&gt;""</formula>
    </cfRule>
  </conditionalFormatting>
  <conditionalFormatting sqref="E101:E102">
    <cfRule type="expression" dxfId="465" priority="560" stopIfTrue="1">
      <formula>$E99&lt;&gt;""</formula>
    </cfRule>
  </conditionalFormatting>
  <conditionalFormatting sqref="E101:E107">
    <cfRule type="expression" dxfId="464" priority="559" stopIfTrue="1">
      <formula>$E99&lt;&gt;""</formula>
    </cfRule>
  </conditionalFormatting>
  <conditionalFormatting sqref="E123:E125">
    <cfRule type="expression" dxfId="463" priority="558" stopIfTrue="1">
      <formula>$E117&lt;&gt;""</formula>
    </cfRule>
  </conditionalFormatting>
  <conditionalFormatting sqref="E121:E122">
    <cfRule type="expression" dxfId="462" priority="557" stopIfTrue="1">
      <formula>$E117&lt;&gt;""</formula>
    </cfRule>
  </conditionalFormatting>
  <conditionalFormatting sqref="E119:E120">
    <cfRule type="expression" dxfId="461" priority="556" stopIfTrue="1">
      <formula>$E117&lt;&gt;""</formula>
    </cfRule>
  </conditionalFormatting>
  <conditionalFormatting sqref="E119:E125">
    <cfRule type="expression" dxfId="460" priority="555" stopIfTrue="1">
      <formula>$E117&lt;&gt;""</formula>
    </cfRule>
  </conditionalFormatting>
  <conditionalFormatting sqref="E141:E143">
    <cfRule type="expression" dxfId="459" priority="554" stopIfTrue="1">
      <formula>$E135&lt;&gt;""</formula>
    </cfRule>
  </conditionalFormatting>
  <conditionalFormatting sqref="E139:E140">
    <cfRule type="expression" dxfId="458" priority="553" stopIfTrue="1">
      <formula>$E135&lt;&gt;""</formula>
    </cfRule>
  </conditionalFormatting>
  <conditionalFormatting sqref="E137:E138">
    <cfRule type="expression" dxfId="457" priority="552" stopIfTrue="1">
      <formula>$E135&lt;&gt;""</formula>
    </cfRule>
  </conditionalFormatting>
  <conditionalFormatting sqref="E137:E143">
    <cfRule type="expression" dxfId="456" priority="551" stopIfTrue="1">
      <formula>$E135&lt;&gt;""</formula>
    </cfRule>
  </conditionalFormatting>
  <conditionalFormatting sqref="E159:E161">
    <cfRule type="expression" dxfId="455" priority="550" stopIfTrue="1">
      <formula>$E153&lt;&gt;""</formula>
    </cfRule>
  </conditionalFormatting>
  <conditionalFormatting sqref="E157:E158">
    <cfRule type="expression" dxfId="454" priority="549" stopIfTrue="1">
      <formula>$E153&lt;&gt;""</formula>
    </cfRule>
  </conditionalFormatting>
  <conditionalFormatting sqref="E155:E156">
    <cfRule type="expression" dxfId="453" priority="548" stopIfTrue="1">
      <formula>$E153&lt;&gt;""</formula>
    </cfRule>
  </conditionalFormatting>
  <conditionalFormatting sqref="E155:E161">
    <cfRule type="expression" dxfId="452" priority="547" stopIfTrue="1">
      <formula>$E153&lt;&gt;""</formula>
    </cfRule>
  </conditionalFormatting>
  <conditionalFormatting sqref="E177:E179">
    <cfRule type="expression" dxfId="451" priority="546" stopIfTrue="1">
      <formula>$E171&lt;&gt;""</formula>
    </cfRule>
  </conditionalFormatting>
  <conditionalFormatting sqref="E175:E176">
    <cfRule type="expression" dxfId="450" priority="545" stopIfTrue="1">
      <formula>$E171&lt;&gt;""</formula>
    </cfRule>
  </conditionalFormatting>
  <conditionalFormatting sqref="E173:E174">
    <cfRule type="expression" dxfId="449" priority="544" stopIfTrue="1">
      <formula>$E171&lt;&gt;""</formula>
    </cfRule>
  </conditionalFormatting>
  <conditionalFormatting sqref="E173:E179">
    <cfRule type="expression" dxfId="448" priority="543" stopIfTrue="1">
      <formula>$E171&lt;&gt;""</formula>
    </cfRule>
  </conditionalFormatting>
  <conditionalFormatting sqref="E195:E197">
    <cfRule type="expression" dxfId="447" priority="542" stopIfTrue="1">
      <formula>$E189&lt;&gt;""</formula>
    </cfRule>
  </conditionalFormatting>
  <conditionalFormatting sqref="E193:E194">
    <cfRule type="expression" dxfId="446" priority="541" stopIfTrue="1">
      <formula>$E189&lt;&gt;""</formula>
    </cfRule>
  </conditionalFormatting>
  <conditionalFormatting sqref="E191:E192">
    <cfRule type="expression" dxfId="445" priority="540" stopIfTrue="1">
      <formula>$E189&lt;&gt;""</formula>
    </cfRule>
  </conditionalFormatting>
  <conditionalFormatting sqref="E191:E197">
    <cfRule type="expression" dxfId="444" priority="539" stopIfTrue="1">
      <formula>$E189&lt;&gt;""</formula>
    </cfRule>
  </conditionalFormatting>
  <conditionalFormatting sqref="E213:E215">
    <cfRule type="expression" dxfId="443" priority="538" stopIfTrue="1">
      <formula>$E207&lt;&gt;""</formula>
    </cfRule>
  </conditionalFormatting>
  <conditionalFormatting sqref="E211:E212">
    <cfRule type="expression" dxfId="442" priority="537" stopIfTrue="1">
      <formula>$E207&lt;&gt;""</formula>
    </cfRule>
  </conditionalFormatting>
  <conditionalFormatting sqref="E209:E210">
    <cfRule type="expression" dxfId="441" priority="536" stopIfTrue="1">
      <formula>$E207&lt;&gt;""</formula>
    </cfRule>
  </conditionalFormatting>
  <conditionalFormatting sqref="E209:E215">
    <cfRule type="expression" dxfId="440" priority="535" stopIfTrue="1">
      <formula>$E207&lt;&gt;""</formula>
    </cfRule>
  </conditionalFormatting>
  <conditionalFormatting sqref="E231:E233">
    <cfRule type="expression" dxfId="439" priority="534" stopIfTrue="1">
      <formula>$E225&lt;&gt;""</formula>
    </cfRule>
  </conditionalFormatting>
  <conditionalFormatting sqref="E229:E230">
    <cfRule type="expression" dxfId="438" priority="533" stopIfTrue="1">
      <formula>$E225&lt;&gt;""</formula>
    </cfRule>
  </conditionalFormatting>
  <conditionalFormatting sqref="E227:E228">
    <cfRule type="expression" dxfId="437" priority="532" stopIfTrue="1">
      <formula>$E225&lt;&gt;""</formula>
    </cfRule>
  </conditionalFormatting>
  <conditionalFormatting sqref="E227:E233">
    <cfRule type="expression" dxfId="436" priority="531" stopIfTrue="1">
      <formula>$E225&lt;&gt;""</formula>
    </cfRule>
  </conditionalFormatting>
  <conditionalFormatting sqref="E249:E251">
    <cfRule type="expression" dxfId="435" priority="530" stopIfTrue="1">
      <formula>$E243&lt;&gt;""</formula>
    </cfRule>
  </conditionalFormatting>
  <conditionalFormatting sqref="E247:E248">
    <cfRule type="expression" dxfId="434" priority="529" stopIfTrue="1">
      <formula>$E243&lt;&gt;""</formula>
    </cfRule>
  </conditionalFormatting>
  <conditionalFormatting sqref="E245:E246">
    <cfRule type="expression" dxfId="433" priority="528" stopIfTrue="1">
      <formula>$E243&lt;&gt;""</formula>
    </cfRule>
  </conditionalFormatting>
  <conditionalFormatting sqref="E245:E251">
    <cfRule type="expression" dxfId="432" priority="527" stopIfTrue="1">
      <formula>$E243&lt;&gt;""</formula>
    </cfRule>
  </conditionalFormatting>
  <conditionalFormatting sqref="E267:E269">
    <cfRule type="expression" dxfId="431" priority="526" stopIfTrue="1">
      <formula>$E261&lt;&gt;""</formula>
    </cfRule>
  </conditionalFormatting>
  <conditionalFormatting sqref="E265:E266">
    <cfRule type="expression" dxfId="430" priority="525" stopIfTrue="1">
      <formula>$E261&lt;&gt;""</formula>
    </cfRule>
  </conditionalFormatting>
  <conditionalFormatting sqref="E263:E264">
    <cfRule type="expression" dxfId="429" priority="524" stopIfTrue="1">
      <formula>$E261&lt;&gt;""</formula>
    </cfRule>
  </conditionalFormatting>
  <conditionalFormatting sqref="E263:E269">
    <cfRule type="expression" dxfId="428" priority="523" stopIfTrue="1">
      <formula>$E261&lt;&gt;""</formula>
    </cfRule>
  </conditionalFormatting>
  <conditionalFormatting sqref="H95">
    <cfRule type="expression" dxfId="427" priority="516" stopIfTrue="1">
      <formula>$E81&lt;&gt;""</formula>
    </cfRule>
  </conditionalFormatting>
  <conditionalFormatting sqref="E95">
    <cfRule type="expression" dxfId="426" priority="504" stopIfTrue="1">
      <formula>$E81&lt;&gt;""</formula>
    </cfRule>
  </conditionalFormatting>
  <conditionalFormatting sqref="F92:G92">
    <cfRule type="expression" dxfId="425" priority="503" stopIfTrue="1">
      <formula>$E81&lt;&gt;""</formula>
    </cfRule>
  </conditionalFormatting>
  <conditionalFormatting sqref="F93:G93">
    <cfRule type="expression" dxfId="424" priority="502" stopIfTrue="1">
      <formula>$E81&lt;&gt;""</formula>
    </cfRule>
  </conditionalFormatting>
  <conditionalFormatting sqref="F94:G94">
    <cfRule type="expression" dxfId="423" priority="501" stopIfTrue="1">
      <formula>$E81&lt;&gt;""</formula>
    </cfRule>
  </conditionalFormatting>
  <conditionalFormatting sqref="H94">
    <cfRule type="expression" dxfId="422" priority="500" stopIfTrue="1">
      <formula>$E81&lt;&gt;""</formula>
    </cfRule>
  </conditionalFormatting>
  <conditionalFormatting sqref="H93">
    <cfRule type="expression" dxfId="421" priority="499" stopIfTrue="1">
      <formula>$E81&lt;&gt;""</formula>
    </cfRule>
  </conditionalFormatting>
  <conditionalFormatting sqref="I93">
    <cfRule type="expression" dxfId="420" priority="498" stopIfTrue="1">
      <formula>$E81&lt;&gt;""</formula>
    </cfRule>
  </conditionalFormatting>
  <conditionalFormatting sqref="I94">
    <cfRule type="expression" dxfId="419" priority="497" stopIfTrue="1">
      <formula>$E81&lt;&gt;""</formula>
    </cfRule>
  </conditionalFormatting>
  <conditionalFormatting sqref="I95">
    <cfRule type="expression" dxfId="418" priority="496" stopIfTrue="1">
      <formula>$E81&lt;&gt;""</formula>
    </cfRule>
  </conditionalFormatting>
  <conditionalFormatting sqref="E92:E94">
    <cfRule type="expression" dxfId="417" priority="495">
      <formula>$E81&lt;&gt;""</formula>
    </cfRule>
  </conditionalFormatting>
  <conditionalFormatting sqref="H115">
    <cfRule type="expression" dxfId="416" priority="473" stopIfTrue="1">
      <formula>$E99&lt;&gt;""</formula>
    </cfRule>
  </conditionalFormatting>
  <conditionalFormatting sqref="I115">
    <cfRule type="expression" dxfId="415" priority="472" stopIfTrue="1">
      <formula>$E99&lt;&gt;""</formula>
    </cfRule>
  </conditionalFormatting>
  <conditionalFormatting sqref="E115">
    <cfRule type="expression" dxfId="414" priority="471" stopIfTrue="1">
      <formula>$E99&lt;&gt;""</formula>
    </cfRule>
  </conditionalFormatting>
  <conditionalFormatting sqref="F115:G115">
    <cfRule type="expression" dxfId="413" priority="470" stopIfTrue="1">
      <formula>$E99&lt;&gt;""</formula>
    </cfRule>
  </conditionalFormatting>
  <conditionalFormatting sqref="E110">
    <cfRule type="expression" dxfId="412" priority="469" stopIfTrue="1">
      <formula>$E99&lt;&gt;""</formula>
    </cfRule>
  </conditionalFormatting>
  <conditionalFormatting sqref="H110">
    <cfRule type="expression" dxfId="411" priority="467" stopIfTrue="1">
      <formula>$E99&lt;&gt;""</formula>
    </cfRule>
  </conditionalFormatting>
  <conditionalFormatting sqref="I110">
    <cfRule type="expression" dxfId="410" priority="466" stopIfTrue="1">
      <formula>$E99&lt;&gt;""</formula>
    </cfRule>
  </conditionalFormatting>
  <conditionalFormatting sqref="H113">
    <cfRule type="expression" dxfId="409" priority="465" stopIfTrue="1">
      <formula>$E99&lt;&gt;""</formula>
    </cfRule>
  </conditionalFormatting>
  <conditionalFormatting sqref="E113">
    <cfRule type="expression" dxfId="408" priority="464" stopIfTrue="1">
      <formula>$E99&lt;&gt;""</formula>
    </cfRule>
  </conditionalFormatting>
  <conditionalFormatting sqref="F110:G110">
    <cfRule type="expression" dxfId="407" priority="463" stopIfTrue="1">
      <formula>$E99&lt;&gt;""</formula>
    </cfRule>
  </conditionalFormatting>
  <conditionalFormatting sqref="F111:G111">
    <cfRule type="expression" dxfId="406" priority="462" stopIfTrue="1">
      <formula>$E99&lt;&gt;""</formula>
    </cfRule>
  </conditionalFormatting>
  <conditionalFormatting sqref="F112:G112">
    <cfRule type="expression" dxfId="405" priority="461" stopIfTrue="1">
      <formula>$E99&lt;&gt;""</formula>
    </cfRule>
  </conditionalFormatting>
  <conditionalFormatting sqref="H112">
    <cfRule type="expression" dxfId="404" priority="460" stopIfTrue="1">
      <formula>$E99&lt;&gt;""</formula>
    </cfRule>
  </conditionalFormatting>
  <conditionalFormatting sqref="H111">
    <cfRule type="expression" dxfId="403" priority="459" stopIfTrue="1">
      <formula>$E99&lt;&gt;""</formula>
    </cfRule>
  </conditionalFormatting>
  <conditionalFormatting sqref="I111">
    <cfRule type="expression" dxfId="402" priority="458" stopIfTrue="1">
      <formula>$E99&lt;&gt;""</formula>
    </cfRule>
  </conditionalFormatting>
  <conditionalFormatting sqref="I112">
    <cfRule type="expression" dxfId="401" priority="457" stopIfTrue="1">
      <formula>$E99&lt;&gt;""</formula>
    </cfRule>
  </conditionalFormatting>
  <conditionalFormatting sqref="I113">
    <cfRule type="expression" dxfId="400" priority="456" stopIfTrue="1">
      <formula>$E99&lt;&gt;""</formula>
    </cfRule>
  </conditionalFormatting>
  <conditionalFormatting sqref="E110:E112">
    <cfRule type="expression" dxfId="399" priority="455">
      <formula>$E99&lt;&gt;""</formula>
    </cfRule>
  </conditionalFormatting>
  <conditionalFormatting sqref="O115">
    <cfRule type="expression" dxfId="398" priority="454" stopIfTrue="1">
      <formula>$L99&lt;&gt;""</formula>
    </cfRule>
  </conditionalFormatting>
  <conditionalFormatting sqref="P115">
    <cfRule type="expression" dxfId="397" priority="453" stopIfTrue="1">
      <formula>$L99&lt;&gt;""</formula>
    </cfRule>
  </conditionalFormatting>
  <conditionalFormatting sqref="L115">
    <cfRule type="expression" dxfId="396" priority="452" stopIfTrue="1">
      <formula>$L99&lt;&gt;""</formula>
    </cfRule>
  </conditionalFormatting>
  <conditionalFormatting sqref="M115:N115">
    <cfRule type="expression" dxfId="395" priority="451" stopIfTrue="1">
      <formula>$L99&lt;&gt;""</formula>
    </cfRule>
  </conditionalFormatting>
  <conditionalFormatting sqref="L110">
    <cfRule type="expression" dxfId="394" priority="450" stopIfTrue="1">
      <formula>$L99&lt;&gt;""</formula>
    </cfRule>
  </conditionalFormatting>
  <conditionalFormatting sqref="O110">
    <cfRule type="expression" dxfId="393" priority="449" stopIfTrue="1">
      <formula>$L99&lt;&gt;""</formula>
    </cfRule>
  </conditionalFormatting>
  <conditionalFormatting sqref="O113">
    <cfRule type="expression" dxfId="392" priority="447" stopIfTrue="1">
      <formula>$L99&lt;&gt;""</formula>
    </cfRule>
  </conditionalFormatting>
  <conditionalFormatting sqref="L113">
    <cfRule type="expression" dxfId="391" priority="446" stopIfTrue="1">
      <formula>$L99&lt;&gt;""</formula>
    </cfRule>
  </conditionalFormatting>
  <conditionalFormatting sqref="M110:N110">
    <cfRule type="expression" dxfId="390" priority="445" stopIfTrue="1">
      <formula>$L99&lt;&gt;""</formula>
    </cfRule>
  </conditionalFormatting>
  <conditionalFormatting sqref="M111:N111">
    <cfRule type="expression" dxfId="389" priority="444" stopIfTrue="1">
      <formula>$L99&lt;&gt;""</formula>
    </cfRule>
  </conditionalFormatting>
  <conditionalFormatting sqref="M112:N112">
    <cfRule type="expression" dxfId="388" priority="443" stopIfTrue="1">
      <formula>$L99&lt;&gt;""</formula>
    </cfRule>
  </conditionalFormatting>
  <conditionalFormatting sqref="O112">
    <cfRule type="expression" dxfId="387" priority="442" stopIfTrue="1">
      <formula>$L99&lt;&gt;""</formula>
    </cfRule>
  </conditionalFormatting>
  <conditionalFormatting sqref="O111">
    <cfRule type="expression" dxfId="386" priority="441" stopIfTrue="1">
      <formula>$L99&lt;&gt;""</formula>
    </cfRule>
  </conditionalFormatting>
  <conditionalFormatting sqref="L110:L112">
    <cfRule type="expression" dxfId="385" priority="437">
      <formula>$L99&lt;&gt;""</formula>
    </cfRule>
  </conditionalFormatting>
  <conditionalFormatting sqref="H133">
    <cfRule type="expression" dxfId="384" priority="436" stopIfTrue="1">
      <formula>$E117&lt;&gt;""</formula>
    </cfRule>
  </conditionalFormatting>
  <conditionalFormatting sqref="I133">
    <cfRule type="expression" dxfId="383" priority="435" stopIfTrue="1">
      <formula>$E117&lt;&gt;""</formula>
    </cfRule>
  </conditionalFormatting>
  <conditionalFormatting sqref="E133">
    <cfRule type="expression" dxfId="382" priority="434" stopIfTrue="1">
      <formula>$E117&lt;&gt;""</formula>
    </cfRule>
  </conditionalFormatting>
  <conditionalFormatting sqref="F133:G133">
    <cfRule type="expression" dxfId="381" priority="433" stopIfTrue="1">
      <formula>$E117&lt;&gt;""</formula>
    </cfRule>
  </conditionalFormatting>
  <conditionalFormatting sqref="E128">
    <cfRule type="expression" dxfId="380" priority="432" stopIfTrue="1">
      <formula>$E117&lt;&gt;""</formula>
    </cfRule>
  </conditionalFormatting>
  <conditionalFormatting sqref="H128">
    <cfRule type="expression" dxfId="379" priority="430" stopIfTrue="1">
      <formula>$E117&lt;&gt;""</formula>
    </cfRule>
  </conditionalFormatting>
  <conditionalFormatting sqref="I128">
    <cfRule type="expression" dxfId="378" priority="429" stopIfTrue="1">
      <formula>$E117&lt;&gt;""</formula>
    </cfRule>
  </conditionalFormatting>
  <conditionalFormatting sqref="H131">
    <cfRule type="expression" dxfId="377" priority="428" stopIfTrue="1">
      <formula>$E117&lt;&gt;""</formula>
    </cfRule>
  </conditionalFormatting>
  <conditionalFormatting sqref="E131">
    <cfRule type="expression" dxfId="376" priority="427" stopIfTrue="1">
      <formula>$E117&lt;&gt;""</formula>
    </cfRule>
  </conditionalFormatting>
  <conditionalFormatting sqref="F128:G128">
    <cfRule type="expression" dxfId="375" priority="426" stopIfTrue="1">
      <formula>$E117&lt;&gt;""</formula>
    </cfRule>
  </conditionalFormatting>
  <conditionalFormatting sqref="F129:G129">
    <cfRule type="expression" dxfId="374" priority="425" stopIfTrue="1">
      <formula>$E117&lt;&gt;""</formula>
    </cfRule>
  </conditionalFormatting>
  <conditionalFormatting sqref="F130:G130">
    <cfRule type="expression" dxfId="373" priority="424" stopIfTrue="1">
      <formula>$E117&lt;&gt;""</formula>
    </cfRule>
  </conditionalFormatting>
  <conditionalFormatting sqref="H130">
    <cfRule type="expression" dxfId="372" priority="423" stopIfTrue="1">
      <formula>$E117&lt;&gt;""</formula>
    </cfRule>
  </conditionalFormatting>
  <conditionalFormatting sqref="H129">
    <cfRule type="expression" dxfId="371" priority="422" stopIfTrue="1">
      <formula>$E117&lt;&gt;""</formula>
    </cfRule>
  </conditionalFormatting>
  <conditionalFormatting sqref="I129">
    <cfRule type="expression" dxfId="370" priority="421" stopIfTrue="1">
      <formula>$E117&lt;&gt;""</formula>
    </cfRule>
  </conditionalFormatting>
  <conditionalFormatting sqref="I130">
    <cfRule type="expression" dxfId="369" priority="420" stopIfTrue="1">
      <formula>$E117&lt;&gt;""</formula>
    </cfRule>
  </conditionalFormatting>
  <conditionalFormatting sqref="I131">
    <cfRule type="expression" dxfId="368" priority="419" stopIfTrue="1">
      <formula>$E117&lt;&gt;""</formula>
    </cfRule>
  </conditionalFormatting>
  <conditionalFormatting sqref="E128:E130">
    <cfRule type="expression" dxfId="367" priority="418">
      <formula>$E117&lt;&gt;""</formula>
    </cfRule>
  </conditionalFormatting>
  <conditionalFormatting sqref="O133">
    <cfRule type="expression" dxfId="366" priority="417" stopIfTrue="1">
      <formula>$L117&lt;&gt;""</formula>
    </cfRule>
  </conditionalFormatting>
  <conditionalFormatting sqref="P133">
    <cfRule type="expression" dxfId="365" priority="416" stopIfTrue="1">
      <formula>$L117&lt;&gt;""</formula>
    </cfRule>
  </conditionalFormatting>
  <conditionalFormatting sqref="L133">
    <cfRule type="expression" dxfId="364" priority="415" stopIfTrue="1">
      <formula>$L117&lt;&gt;""</formula>
    </cfRule>
  </conditionalFormatting>
  <conditionalFormatting sqref="M133:N133">
    <cfRule type="expression" dxfId="363" priority="414" stopIfTrue="1">
      <formula>$L117&lt;&gt;""</formula>
    </cfRule>
  </conditionalFormatting>
  <conditionalFormatting sqref="L128">
    <cfRule type="expression" dxfId="362" priority="413" stopIfTrue="1">
      <formula>$L117&lt;&gt;""</formula>
    </cfRule>
  </conditionalFormatting>
  <conditionalFormatting sqref="O128">
    <cfRule type="expression" dxfId="361" priority="412" stopIfTrue="1">
      <formula>$L117&lt;&gt;""</formula>
    </cfRule>
  </conditionalFormatting>
  <conditionalFormatting sqref="O131">
    <cfRule type="expression" dxfId="360" priority="410" stopIfTrue="1">
      <formula>$L117&lt;&gt;""</formula>
    </cfRule>
  </conditionalFormatting>
  <conditionalFormatting sqref="L131">
    <cfRule type="expression" dxfId="359" priority="409" stopIfTrue="1">
      <formula>$L117&lt;&gt;""</formula>
    </cfRule>
  </conditionalFormatting>
  <conditionalFormatting sqref="M128:N128">
    <cfRule type="expression" dxfId="358" priority="408" stopIfTrue="1">
      <formula>$L117&lt;&gt;""</formula>
    </cfRule>
  </conditionalFormatting>
  <conditionalFormatting sqref="M129:N129">
    <cfRule type="expression" dxfId="357" priority="407" stopIfTrue="1">
      <formula>$L117&lt;&gt;""</formula>
    </cfRule>
  </conditionalFormatting>
  <conditionalFormatting sqref="M130:N130">
    <cfRule type="expression" dxfId="356" priority="406" stopIfTrue="1">
      <formula>$L117&lt;&gt;""</formula>
    </cfRule>
  </conditionalFormatting>
  <conditionalFormatting sqref="O130">
    <cfRule type="expression" dxfId="355" priority="405" stopIfTrue="1">
      <formula>$L117&lt;&gt;""</formula>
    </cfRule>
  </conditionalFormatting>
  <conditionalFormatting sqref="O129">
    <cfRule type="expression" dxfId="354" priority="404" stopIfTrue="1">
      <formula>$L117&lt;&gt;""</formula>
    </cfRule>
  </conditionalFormatting>
  <conditionalFormatting sqref="L128:L130">
    <cfRule type="expression" dxfId="353" priority="400">
      <formula>$L117&lt;&gt;""</formula>
    </cfRule>
  </conditionalFormatting>
  <conditionalFormatting sqref="H151">
    <cfRule type="expression" dxfId="352" priority="399" stopIfTrue="1">
      <formula>$E135&lt;&gt;""</formula>
    </cfRule>
  </conditionalFormatting>
  <conditionalFormatting sqref="I151">
    <cfRule type="expression" dxfId="351" priority="398" stopIfTrue="1">
      <formula>$E135&lt;&gt;""</formula>
    </cfRule>
  </conditionalFormatting>
  <conditionalFormatting sqref="E151">
    <cfRule type="expression" dxfId="350" priority="397" stopIfTrue="1">
      <formula>$E135&lt;&gt;""</formula>
    </cfRule>
  </conditionalFormatting>
  <conditionalFormatting sqref="F151:G151">
    <cfRule type="expression" dxfId="349" priority="396" stopIfTrue="1">
      <formula>$E135&lt;&gt;""</formula>
    </cfRule>
  </conditionalFormatting>
  <conditionalFormatting sqref="E146">
    <cfRule type="expression" dxfId="348" priority="395" stopIfTrue="1">
      <formula>$E135&lt;&gt;""</formula>
    </cfRule>
  </conditionalFormatting>
  <conditionalFormatting sqref="H146">
    <cfRule type="expression" dxfId="347" priority="393" stopIfTrue="1">
      <formula>$E135&lt;&gt;""</formula>
    </cfRule>
  </conditionalFormatting>
  <conditionalFormatting sqref="I146">
    <cfRule type="expression" dxfId="346" priority="392" stopIfTrue="1">
      <formula>$E135&lt;&gt;""</formula>
    </cfRule>
  </conditionalFormatting>
  <conditionalFormatting sqref="H149">
    <cfRule type="expression" dxfId="345" priority="391" stopIfTrue="1">
      <formula>$E135&lt;&gt;""</formula>
    </cfRule>
  </conditionalFormatting>
  <conditionalFormatting sqref="E149">
    <cfRule type="expression" dxfId="344" priority="390" stopIfTrue="1">
      <formula>$E135&lt;&gt;""</formula>
    </cfRule>
  </conditionalFormatting>
  <conditionalFormatting sqref="F146:G146">
    <cfRule type="expression" dxfId="343" priority="389" stopIfTrue="1">
      <formula>$E135&lt;&gt;""</formula>
    </cfRule>
  </conditionalFormatting>
  <conditionalFormatting sqref="F147:G147">
    <cfRule type="expression" dxfId="342" priority="388" stopIfTrue="1">
      <formula>$E135&lt;&gt;""</formula>
    </cfRule>
  </conditionalFormatting>
  <conditionalFormatting sqref="F148:G148">
    <cfRule type="expression" dxfId="341" priority="387" stopIfTrue="1">
      <formula>$E135&lt;&gt;""</formula>
    </cfRule>
  </conditionalFormatting>
  <conditionalFormatting sqref="H148">
    <cfRule type="expression" dxfId="340" priority="386" stopIfTrue="1">
      <formula>$E135&lt;&gt;""</formula>
    </cfRule>
  </conditionalFormatting>
  <conditionalFormatting sqref="H147">
    <cfRule type="expression" dxfId="339" priority="385" stopIfTrue="1">
      <formula>$E135&lt;&gt;""</formula>
    </cfRule>
  </conditionalFormatting>
  <conditionalFormatting sqref="I147">
    <cfRule type="expression" dxfId="338" priority="384" stopIfTrue="1">
      <formula>$E135&lt;&gt;""</formula>
    </cfRule>
  </conditionalFormatting>
  <conditionalFormatting sqref="I148">
    <cfRule type="expression" dxfId="337" priority="383" stopIfTrue="1">
      <formula>$E135&lt;&gt;""</formula>
    </cfRule>
  </conditionalFormatting>
  <conditionalFormatting sqref="I149">
    <cfRule type="expression" dxfId="336" priority="382" stopIfTrue="1">
      <formula>$E135&lt;&gt;""</formula>
    </cfRule>
  </conditionalFormatting>
  <conditionalFormatting sqref="E146:E148">
    <cfRule type="expression" dxfId="335" priority="381">
      <formula>$E135&lt;&gt;""</formula>
    </cfRule>
  </conditionalFormatting>
  <conditionalFormatting sqref="O151">
    <cfRule type="expression" dxfId="334" priority="380" stopIfTrue="1">
      <formula>$L135&lt;&gt;""</formula>
    </cfRule>
  </conditionalFormatting>
  <conditionalFormatting sqref="P151">
    <cfRule type="expression" dxfId="333" priority="379" stopIfTrue="1">
      <formula>$L135&lt;&gt;""</formula>
    </cfRule>
  </conditionalFormatting>
  <conditionalFormatting sqref="L151">
    <cfRule type="expression" dxfId="332" priority="378" stopIfTrue="1">
      <formula>$L135&lt;&gt;""</formula>
    </cfRule>
  </conditionalFormatting>
  <conditionalFormatting sqref="M151:N151">
    <cfRule type="expression" dxfId="331" priority="377" stopIfTrue="1">
      <formula>$L135&lt;&gt;""</formula>
    </cfRule>
  </conditionalFormatting>
  <conditionalFormatting sqref="L146">
    <cfRule type="expression" dxfId="330" priority="376" stopIfTrue="1">
      <formula>$L135&lt;&gt;""</formula>
    </cfRule>
  </conditionalFormatting>
  <conditionalFormatting sqref="O146">
    <cfRule type="expression" dxfId="329" priority="375" stopIfTrue="1">
      <formula>$L135&lt;&gt;""</formula>
    </cfRule>
  </conditionalFormatting>
  <conditionalFormatting sqref="O149">
    <cfRule type="expression" dxfId="328" priority="373" stopIfTrue="1">
      <formula>$L135&lt;&gt;""</formula>
    </cfRule>
  </conditionalFormatting>
  <conditionalFormatting sqref="L149">
    <cfRule type="expression" dxfId="327" priority="372" stopIfTrue="1">
      <formula>$L135&lt;&gt;""</formula>
    </cfRule>
  </conditionalFormatting>
  <conditionalFormatting sqref="M146:N146">
    <cfRule type="expression" dxfId="326" priority="371" stopIfTrue="1">
      <formula>$L135&lt;&gt;""</formula>
    </cfRule>
  </conditionalFormatting>
  <conditionalFormatting sqref="M147:N147">
    <cfRule type="expression" dxfId="325" priority="370" stopIfTrue="1">
      <formula>$L135&lt;&gt;""</formula>
    </cfRule>
  </conditionalFormatting>
  <conditionalFormatting sqref="M148:N148">
    <cfRule type="expression" dxfId="324" priority="369" stopIfTrue="1">
      <formula>$L135&lt;&gt;""</formula>
    </cfRule>
  </conditionalFormatting>
  <conditionalFormatting sqref="O148">
    <cfRule type="expression" dxfId="323" priority="368" stopIfTrue="1">
      <formula>$L135&lt;&gt;""</formula>
    </cfRule>
  </conditionalFormatting>
  <conditionalFormatting sqref="O147">
    <cfRule type="expression" dxfId="322" priority="367" stopIfTrue="1">
      <formula>$L135&lt;&gt;""</formula>
    </cfRule>
  </conditionalFormatting>
  <conditionalFormatting sqref="L146:L148">
    <cfRule type="expression" dxfId="321" priority="363">
      <formula>$L135&lt;&gt;""</formula>
    </cfRule>
  </conditionalFormatting>
  <conditionalFormatting sqref="H169">
    <cfRule type="expression" dxfId="320" priority="362" stopIfTrue="1">
      <formula>$E153&lt;&gt;""</formula>
    </cfRule>
  </conditionalFormatting>
  <conditionalFormatting sqref="I169">
    <cfRule type="expression" dxfId="319" priority="361" stopIfTrue="1">
      <formula>$E153&lt;&gt;""</formula>
    </cfRule>
  </conditionalFormatting>
  <conditionalFormatting sqref="E169">
    <cfRule type="expression" dxfId="318" priority="360" stopIfTrue="1">
      <formula>$E153&lt;&gt;""</formula>
    </cfRule>
  </conditionalFormatting>
  <conditionalFormatting sqref="F169:G169">
    <cfRule type="expression" dxfId="317" priority="359" stopIfTrue="1">
      <formula>$E153&lt;&gt;""</formula>
    </cfRule>
  </conditionalFormatting>
  <conditionalFormatting sqref="E164">
    <cfRule type="expression" dxfId="316" priority="358" stopIfTrue="1">
      <formula>$E153&lt;&gt;""</formula>
    </cfRule>
  </conditionalFormatting>
  <conditionalFormatting sqref="H164">
    <cfRule type="expression" dxfId="315" priority="356" stopIfTrue="1">
      <formula>$E153&lt;&gt;""</formula>
    </cfRule>
  </conditionalFormatting>
  <conditionalFormatting sqref="I164">
    <cfRule type="expression" dxfId="314" priority="355" stopIfTrue="1">
      <formula>$E153&lt;&gt;""</formula>
    </cfRule>
  </conditionalFormatting>
  <conditionalFormatting sqref="H167">
    <cfRule type="expression" dxfId="313" priority="354" stopIfTrue="1">
      <formula>$E153&lt;&gt;""</formula>
    </cfRule>
  </conditionalFormatting>
  <conditionalFormatting sqref="E167">
    <cfRule type="expression" dxfId="312" priority="353" stopIfTrue="1">
      <formula>$E153&lt;&gt;""</formula>
    </cfRule>
  </conditionalFormatting>
  <conditionalFormatting sqref="F164:G164">
    <cfRule type="expression" dxfId="311" priority="352" stopIfTrue="1">
      <formula>$E153&lt;&gt;""</formula>
    </cfRule>
  </conditionalFormatting>
  <conditionalFormatting sqref="F165:G165">
    <cfRule type="expression" dxfId="310" priority="351" stopIfTrue="1">
      <formula>$E153&lt;&gt;""</formula>
    </cfRule>
  </conditionalFormatting>
  <conditionalFormatting sqref="F166:G166">
    <cfRule type="expression" dxfId="309" priority="350" stopIfTrue="1">
      <formula>$E153&lt;&gt;""</formula>
    </cfRule>
  </conditionalFormatting>
  <conditionalFormatting sqref="H166">
    <cfRule type="expression" dxfId="308" priority="349" stopIfTrue="1">
      <formula>$E153&lt;&gt;""</formula>
    </cfRule>
  </conditionalFormatting>
  <conditionalFormatting sqref="H165">
    <cfRule type="expression" dxfId="307" priority="348" stopIfTrue="1">
      <formula>$E153&lt;&gt;""</formula>
    </cfRule>
  </conditionalFormatting>
  <conditionalFormatting sqref="I165">
    <cfRule type="expression" dxfId="306" priority="347" stopIfTrue="1">
      <formula>$E153&lt;&gt;""</formula>
    </cfRule>
  </conditionalFormatting>
  <conditionalFormatting sqref="I166">
    <cfRule type="expression" dxfId="305" priority="346" stopIfTrue="1">
      <formula>$E153&lt;&gt;""</formula>
    </cfRule>
  </conditionalFormatting>
  <conditionalFormatting sqref="I167">
    <cfRule type="expression" dxfId="304" priority="345" stopIfTrue="1">
      <formula>$E153&lt;&gt;""</formula>
    </cfRule>
  </conditionalFormatting>
  <conditionalFormatting sqref="E164:E166">
    <cfRule type="expression" dxfId="303" priority="344">
      <formula>$E153&lt;&gt;""</formula>
    </cfRule>
  </conditionalFormatting>
  <conditionalFormatting sqref="O169">
    <cfRule type="expression" dxfId="302" priority="343" stopIfTrue="1">
      <formula>$L153&lt;&gt;""</formula>
    </cfRule>
  </conditionalFormatting>
  <conditionalFormatting sqref="P169">
    <cfRule type="expression" dxfId="301" priority="342" stopIfTrue="1">
      <formula>$L153&lt;&gt;""</formula>
    </cfRule>
  </conditionalFormatting>
  <conditionalFormatting sqref="L169">
    <cfRule type="expression" dxfId="300" priority="341" stopIfTrue="1">
      <formula>$L153&lt;&gt;""</formula>
    </cfRule>
  </conditionalFormatting>
  <conditionalFormatting sqref="M169:N169">
    <cfRule type="expression" dxfId="299" priority="340" stopIfTrue="1">
      <formula>$L153&lt;&gt;""</formula>
    </cfRule>
  </conditionalFormatting>
  <conditionalFormatting sqref="L164">
    <cfRule type="expression" dxfId="298" priority="339" stopIfTrue="1">
      <formula>$L153&lt;&gt;""</formula>
    </cfRule>
  </conditionalFormatting>
  <conditionalFormatting sqref="O164">
    <cfRule type="expression" dxfId="297" priority="338" stopIfTrue="1">
      <formula>$L153&lt;&gt;""</formula>
    </cfRule>
  </conditionalFormatting>
  <conditionalFormatting sqref="O167">
    <cfRule type="expression" dxfId="296" priority="336" stopIfTrue="1">
      <formula>$L153&lt;&gt;""</formula>
    </cfRule>
  </conditionalFormatting>
  <conditionalFormatting sqref="L167">
    <cfRule type="expression" dxfId="295" priority="335" stopIfTrue="1">
      <formula>$L153&lt;&gt;""</formula>
    </cfRule>
  </conditionalFormatting>
  <conditionalFormatting sqref="M164:N164">
    <cfRule type="expression" dxfId="294" priority="334" stopIfTrue="1">
      <formula>$L153&lt;&gt;""</formula>
    </cfRule>
  </conditionalFormatting>
  <conditionalFormatting sqref="M165:N165">
    <cfRule type="expression" dxfId="293" priority="333" stopIfTrue="1">
      <formula>$L153&lt;&gt;""</formula>
    </cfRule>
  </conditionalFormatting>
  <conditionalFormatting sqref="M166:N166">
    <cfRule type="expression" dxfId="292" priority="332" stopIfTrue="1">
      <formula>$L153&lt;&gt;""</formula>
    </cfRule>
  </conditionalFormatting>
  <conditionalFormatting sqref="O166">
    <cfRule type="expression" dxfId="291" priority="331" stopIfTrue="1">
      <formula>$L153&lt;&gt;""</formula>
    </cfRule>
  </conditionalFormatting>
  <conditionalFormatting sqref="O165">
    <cfRule type="expression" dxfId="290" priority="330" stopIfTrue="1">
      <formula>$L153&lt;&gt;""</formula>
    </cfRule>
  </conditionalFormatting>
  <conditionalFormatting sqref="L164:L166">
    <cfRule type="expression" dxfId="289" priority="326">
      <formula>$L153&lt;&gt;""</formula>
    </cfRule>
  </conditionalFormatting>
  <conditionalFormatting sqref="H187">
    <cfRule type="expression" dxfId="288" priority="325" stopIfTrue="1">
      <formula>$E171&lt;&gt;""</formula>
    </cfRule>
  </conditionalFormatting>
  <conditionalFormatting sqref="I187">
    <cfRule type="expression" dxfId="287" priority="324" stopIfTrue="1">
      <formula>$E171&lt;&gt;""</formula>
    </cfRule>
  </conditionalFormatting>
  <conditionalFormatting sqref="E187">
    <cfRule type="expression" dxfId="286" priority="323" stopIfTrue="1">
      <formula>$E171&lt;&gt;""</formula>
    </cfRule>
  </conditionalFormatting>
  <conditionalFormatting sqref="F187:G187">
    <cfRule type="expression" dxfId="285" priority="322" stopIfTrue="1">
      <formula>$E171&lt;&gt;""</formula>
    </cfRule>
  </conditionalFormatting>
  <conditionalFormatting sqref="E182">
    <cfRule type="expression" dxfId="284" priority="321" stopIfTrue="1">
      <formula>$E171&lt;&gt;""</formula>
    </cfRule>
  </conditionalFormatting>
  <conditionalFormatting sqref="H182">
    <cfRule type="expression" dxfId="283" priority="319" stopIfTrue="1">
      <formula>$E171&lt;&gt;""</formula>
    </cfRule>
  </conditionalFormatting>
  <conditionalFormatting sqref="I182">
    <cfRule type="expression" dxfId="282" priority="318" stopIfTrue="1">
      <formula>$E171&lt;&gt;""</formula>
    </cfRule>
  </conditionalFormatting>
  <conditionalFormatting sqref="H185">
    <cfRule type="expression" dxfId="281" priority="317" stopIfTrue="1">
      <formula>$E171&lt;&gt;""</formula>
    </cfRule>
  </conditionalFormatting>
  <conditionalFormatting sqref="E185">
    <cfRule type="expression" dxfId="280" priority="316" stopIfTrue="1">
      <formula>$E171&lt;&gt;""</formula>
    </cfRule>
  </conditionalFormatting>
  <conditionalFormatting sqref="F182:G182">
    <cfRule type="expression" dxfId="279" priority="315" stopIfTrue="1">
      <formula>$E171&lt;&gt;""</formula>
    </cfRule>
  </conditionalFormatting>
  <conditionalFormatting sqref="F183:G183">
    <cfRule type="expression" dxfId="278" priority="314" stopIfTrue="1">
      <formula>$E171&lt;&gt;""</formula>
    </cfRule>
  </conditionalFormatting>
  <conditionalFormatting sqref="F184:G184">
    <cfRule type="expression" dxfId="277" priority="313" stopIfTrue="1">
      <formula>$E171&lt;&gt;""</formula>
    </cfRule>
  </conditionalFormatting>
  <conditionalFormatting sqref="H184">
    <cfRule type="expression" dxfId="276" priority="312" stopIfTrue="1">
      <formula>$E171&lt;&gt;""</formula>
    </cfRule>
  </conditionalFormatting>
  <conditionalFormatting sqref="H183">
    <cfRule type="expression" dxfId="275" priority="311" stopIfTrue="1">
      <formula>$E171&lt;&gt;""</formula>
    </cfRule>
  </conditionalFormatting>
  <conditionalFormatting sqref="I183">
    <cfRule type="expression" dxfId="274" priority="310" stopIfTrue="1">
      <formula>$E171&lt;&gt;""</formula>
    </cfRule>
  </conditionalFormatting>
  <conditionalFormatting sqref="I184">
    <cfRule type="expression" dxfId="273" priority="309" stopIfTrue="1">
      <formula>$E171&lt;&gt;""</formula>
    </cfRule>
  </conditionalFormatting>
  <conditionalFormatting sqref="I185">
    <cfRule type="expression" dxfId="272" priority="308" stopIfTrue="1">
      <formula>$E171&lt;&gt;""</formula>
    </cfRule>
  </conditionalFormatting>
  <conditionalFormatting sqref="E182:E184">
    <cfRule type="expression" dxfId="271" priority="307">
      <formula>$E171&lt;&gt;""</formula>
    </cfRule>
  </conditionalFormatting>
  <conditionalFormatting sqref="O187">
    <cfRule type="expression" dxfId="270" priority="306" stopIfTrue="1">
      <formula>$L171&lt;&gt;""</formula>
    </cfRule>
  </conditionalFormatting>
  <conditionalFormatting sqref="P187">
    <cfRule type="expression" dxfId="269" priority="305" stopIfTrue="1">
      <formula>$L171&lt;&gt;""</formula>
    </cfRule>
  </conditionalFormatting>
  <conditionalFormatting sqref="L187">
    <cfRule type="expression" dxfId="268" priority="304" stopIfTrue="1">
      <formula>$L171&lt;&gt;""</formula>
    </cfRule>
  </conditionalFormatting>
  <conditionalFormatting sqref="M187:N187">
    <cfRule type="expression" dxfId="267" priority="303" stopIfTrue="1">
      <formula>$L171&lt;&gt;""</formula>
    </cfRule>
  </conditionalFormatting>
  <conditionalFormatting sqref="L182">
    <cfRule type="expression" dxfId="266" priority="302" stopIfTrue="1">
      <formula>$L171&lt;&gt;""</formula>
    </cfRule>
  </conditionalFormatting>
  <conditionalFormatting sqref="O182">
    <cfRule type="expression" dxfId="265" priority="301" stopIfTrue="1">
      <formula>$L171&lt;&gt;""</formula>
    </cfRule>
  </conditionalFormatting>
  <conditionalFormatting sqref="O185">
    <cfRule type="expression" dxfId="264" priority="299" stopIfTrue="1">
      <formula>$L171&lt;&gt;""</formula>
    </cfRule>
  </conditionalFormatting>
  <conditionalFormatting sqref="L185">
    <cfRule type="expression" dxfId="263" priority="298" stopIfTrue="1">
      <formula>$L171&lt;&gt;""</formula>
    </cfRule>
  </conditionalFormatting>
  <conditionalFormatting sqref="M182:N182">
    <cfRule type="expression" dxfId="262" priority="297" stopIfTrue="1">
      <formula>$L171&lt;&gt;""</formula>
    </cfRule>
  </conditionalFormatting>
  <conditionalFormatting sqref="M183:N183">
    <cfRule type="expression" dxfId="261" priority="296" stopIfTrue="1">
      <formula>$L171&lt;&gt;""</formula>
    </cfRule>
  </conditionalFormatting>
  <conditionalFormatting sqref="M184:N184">
    <cfRule type="expression" dxfId="260" priority="295" stopIfTrue="1">
      <formula>$L171&lt;&gt;""</formula>
    </cfRule>
  </conditionalFormatting>
  <conditionalFormatting sqref="O184">
    <cfRule type="expression" dxfId="259" priority="294" stopIfTrue="1">
      <formula>$L171&lt;&gt;""</formula>
    </cfRule>
  </conditionalFormatting>
  <conditionalFormatting sqref="O183">
    <cfRule type="expression" dxfId="258" priority="293" stopIfTrue="1">
      <formula>$L171&lt;&gt;""</formula>
    </cfRule>
  </conditionalFormatting>
  <conditionalFormatting sqref="L182:L184">
    <cfRule type="expression" dxfId="257" priority="289">
      <formula>$L171&lt;&gt;""</formula>
    </cfRule>
  </conditionalFormatting>
  <conditionalFormatting sqref="H205">
    <cfRule type="expression" dxfId="256" priority="288" stopIfTrue="1">
      <formula>$E189&lt;&gt;""</formula>
    </cfRule>
  </conditionalFormatting>
  <conditionalFormatting sqref="I205">
    <cfRule type="expression" dxfId="255" priority="287" stopIfTrue="1">
      <formula>$E189&lt;&gt;""</formula>
    </cfRule>
  </conditionalFormatting>
  <conditionalFormatting sqref="E205">
    <cfRule type="expression" dxfId="254" priority="286" stopIfTrue="1">
      <formula>$E189&lt;&gt;""</formula>
    </cfRule>
  </conditionalFormatting>
  <conditionalFormatting sqref="F205:G205">
    <cfRule type="expression" dxfId="253" priority="285" stopIfTrue="1">
      <formula>$E189&lt;&gt;""</formula>
    </cfRule>
  </conditionalFormatting>
  <conditionalFormatting sqref="E200">
    <cfRule type="expression" dxfId="252" priority="284" stopIfTrue="1">
      <formula>$E189&lt;&gt;""</formula>
    </cfRule>
  </conditionalFormatting>
  <conditionalFormatting sqref="H200">
    <cfRule type="expression" dxfId="251" priority="282" stopIfTrue="1">
      <formula>$E189&lt;&gt;""</formula>
    </cfRule>
  </conditionalFormatting>
  <conditionalFormatting sqref="I200">
    <cfRule type="expression" dxfId="250" priority="281" stopIfTrue="1">
      <formula>$E189&lt;&gt;""</formula>
    </cfRule>
  </conditionalFormatting>
  <conditionalFormatting sqref="H203">
    <cfRule type="expression" dxfId="249" priority="280" stopIfTrue="1">
      <formula>$E189&lt;&gt;""</formula>
    </cfRule>
  </conditionalFormatting>
  <conditionalFormatting sqref="E203">
    <cfRule type="expression" dxfId="248" priority="279" stopIfTrue="1">
      <formula>$E189&lt;&gt;""</formula>
    </cfRule>
  </conditionalFormatting>
  <conditionalFormatting sqref="F200:G200">
    <cfRule type="expression" dxfId="247" priority="278" stopIfTrue="1">
      <formula>$E189&lt;&gt;""</formula>
    </cfRule>
  </conditionalFormatting>
  <conditionalFormatting sqref="F201:G201">
    <cfRule type="expression" dxfId="246" priority="277" stopIfTrue="1">
      <formula>$E189&lt;&gt;""</formula>
    </cfRule>
  </conditionalFormatting>
  <conditionalFormatting sqref="F202:G202">
    <cfRule type="expression" dxfId="245" priority="276" stopIfTrue="1">
      <formula>$E189&lt;&gt;""</formula>
    </cfRule>
  </conditionalFormatting>
  <conditionalFormatting sqref="H202">
    <cfRule type="expression" dxfId="244" priority="275" stopIfTrue="1">
      <formula>$E189&lt;&gt;""</formula>
    </cfRule>
  </conditionalFormatting>
  <conditionalFormatting sqref="H201">
    <cfRule type="expression" dxfId="243" priority="274" stopIfTrue="1">
      <formula>$E189&lt;&gt;""</formula>
    </cfRule>
  </conditionalFormatting>
  <conditionalFormatting sqref="I201">
    <cfRule type="expression" dxfId="242" priority="273" stopIfTrue="1">
      <formula>$E189&lt;&gt;""</formula>
    </cfRule>
  </conditionalFormatting>
  <conditionalFormatting sqref="I202">
    <cfRule type="expression" dxfId="241" priority="272" stopIfTrue="1">
      <formula>$E189&lt;&gt;""</formula>
    </cfRule>
  </conditionalFormatting>
  <conditionalFormatting sqref="I203">
    <cfRule type="expression" dxfId="240" priority="271" stopIfTrue="1">
      <formula>$E189&lt;&gt;""</formula>
    </cfRule>
  </conditionalFormatting>
  <conditionalFormatting sqref="E200:E202">
    <cfRule type="expression" dxfId="239" priority="270">
      <formula>$E189&lt;&gt;""</formula>
    </cfRule>
  </conditionalFormatting>
  <conditionalFormatting sqref="O205">
    <cfRule type="expression" dxfId="238" priority="269" stopIfTrue="1">
      <formula>$L189&lt;&gt;""</formula>
    </cfRule>
  </conditionalFormatting>
  <conditionalFormatting sqref="P205">
    <cfRule type="expression" dxfId="237" priority="268" stopIfTrue="1">
      <formula>$L189&lt;&gt;""</formula>
    </cfRule>
  </conditionalFormatting>
  <conditionalFormatting sqref="L205">
    <cfRule type="expression" dxfId="236" priority="267" stopIfTrue="1">
      <formula>$L189&lt;&gt;""</formula>
    </cfRule>
  </conditionalFormatting>
  <conditionalFormatting sqref="M205:N205">
    <cfRule type="expression" dxfId="235" priority="266" stopIfTrue="1">
      <formula>$L189&lt;&gt;""</formula>
    </cfRule>
  </conditionalFormatting>
  <conditionalFormatting sqref="L200">
    <cfRule type="expression" dxfId="234" priority="265" stopIfTrue="1">
      <formula>$L189&lt;&gt;""</formula>
    </cfRule>
  </conditionalFormatting>
  <conditionalFormatting sqref="O200">
    <cfRule type="expression" dxfId="233" priority="264" stopIfTrue="1">
      <formula>$L189&lt;&gt;""</formula>
    </cfRule>
  </conditionalFormatting>
  <conditionalFormatting sqref="O203">
    <cfRule type="expression" dxfId="232" priority="262" stopIfTrue="1">
      <formula>$L189&lt;&gt;""</formula>
    </cfRule>
  </conditionalFormatting>
  <conditionalFormatting sqref="L203">
    <cfRule type="expression" dxfId="231" priority="261" stopIfTrue="1">
      <formula>$L189&lt;&gt;""</formula>
    </cfRule>
  </conditionalFormatting>
  <conditionalFormatting sqref="M200:N200">
    <cfRule type="expression" dxfId="230" priority="260" stopIfTrue="1">
      <formula>$L189&lt;&gt;""</formula>
    </cfRule>
  </conditionalFormatting>
  <conditionalFormatting sqref="M201:N201">
    <cfRule type="expression" dxfId="229" priority="259" stopIfTrue="1">
      <formula>$L189&lt;&gt;""</formula>
    </cfRule>
  </conditionalFormatting>
  <conditionalFormatting sqref="M202:N202">
    <cfRule type="expression" dxfId="228" priority="258" stopIfTrue="1">
      <formula>$L189&lt;&gt;""</formula>
    </cfRule>
  </conditionalFormatting>
  <conditionalFormatting sqref="O202">
    <cfRule type="expression" dxfId="227" priority="257" stopIfTrue="1">
      <formula>$L189&lt;&gt;""</formula>
    </cfRule>
  </conditionalFormatting>
  <conditionalFormatting sqref="O201">
    <cfRule type="expression" dxfId="226" priority="256" stopIfTrue="1">
      <formula>$L189&lt;&gt;""</formula>
    </cfRule>
  </conditionalFormatting>
  <conditionalFormatting sqref="L200:L202">
    <cfRule type="expression" dxfId="225" priority="252">
      <formula>$L189&lt;&gt;""</formula>
    </cfRule>
  </conditionalFormatting>
  <conditionalFormatting sqref="H223">
    <cfRule type="expression" dxfId="224" priority="251" stopIfTrue="1">
      <formula>$E207&lt;&gt;""</formula>
    </cfRule>
  </conditionalFormatting>
  <conditionalFormatting sqref="I223">
    <cfRule type="expression" dxfId="223" priority="250" stopIfTrue="1">
      <formula>$E207&lt;&gt;""</formula>
    </cfRule>
  </conditionalFormatting>
  <conditionalFormatting sqref="E223">
    <cfRule type="expression" dxfId="222" priority="249" stopIfTrue="1">
      <formula>$E207&lt;&gt;""</formula>
    </cfRule>
  </conditionalFormatting>
  <conditionalFormatting sqref="F223:G223">
    <cfRule type="expression" dxfId="221" priority="248" stopIfTrue="1">
      <formula>$E207&lt;&gt;""</formula>
    </cfRule>
  </conditionalFormatting>
  <conditionalFormatting sqref="E218">
    <cfRule type="expression" dxfId="220" priority="247" stopIfTrue="1">
      <formula>$E207&lt;&gt;""</formula>
    </cfRule>
  </conditionalFormatting>
  <conditionalFormatting sqref="H218">
    <cfRule type="expression" dxfId="219" priority="245" stopIfTrue="1">
      <formula>$E207&lt;&gt;""</formula>
    </cfRule>
  </conditionalFormatting>
  <conditionalFormatting sqref="I218">
    <cfRule type="expression" dxfId="218" priority="244" stopIfTrue="1">
      <formula>$E207&lt;&gt;""</formula>
    </cfRule>
  </conditionalFormatting>
  <conditionalFormatting sqref="H221">
    <cfRule type="expression" dxfId="217" priority="243" stopIfTrue="1">
      <formula>$E207&lt;&gt;""</formula>
    </cfRule>
  </conditionalFormatting>
  <conditionalFormatting sqref="E221">
    <cfRule type="expression" dxfId="216" priority="242" stopIfTrue="1">
      <formula>$E207&lt;&gt;""</formula>
    </cfRule>
  </conditionalFormatting>
  <conditionalFormatting sqref="F218:G218">
    <cfRule type="expression" dxfId="215" priority="241" stopIfTrue="1">
      <formula>$E207&lt;&gt;""</formula>
    </cfRule>
  </conditionalFormatting>
  <conditionalFormatting sqref="F219:G219">
    <cfRule type="expression" dxfId="214" priority="240" stopIfTrue="1">
      <formula>$E207&lt;&gt;""</formula>
    </cfRule>
  </conditionalFormatting>
  <conditionalFormatting sqref="F220:G220">
    <cfRule type="expression" dxfId="213" priority="239" stopIfTrue="1">
      <formula>$E207&lt;&gt;""</formula>
    </cfRule>
  </conditionalFormatting>
  <conditionalFormatting sqref="H220">
    <cfRule type="expression" dxfId="212" priority="238" stopIfTrue="1">
      <formula>$E207&lt;&gt;""</formula>
    </cfRule>
  </conditionalFormatting>
  <conditionalFormatting sqref="H219">
    <cfRule type="expression" dxfId="211" priority="237" stopIfTrue="1">
      <formula>$E207&lt;&gt;""</formula>
    </cfRule>
  </conditionalFormatting>
  <conditionalFormatting sqref="I219">
    <cfRule type="expression" dxfId="210" priority="236" stopIfTrue="1">
      <formula>$E207&lt;&gt;""</formula>
    </cfRule>
  </conditionalFormatting>
  <conditionalFormatting sqref="I220">
    <cfRule type="expression" dxfId="209" priority="235" stopIfTrue="1">
      <formula>$E207&lt;&gt;""</formula>
    </cfRule>
  </conditionalFormatting>
  <conditionalFormatting sqref="I221">
    <cfRule type="expression" dxfId="208" priority="234" stopIfTrue="1">
      <formula>$E207&lt;&gt;""</formula>
    </cfRule>
  </conditionalFormatting>
  <conditionalFormatting sqref="E218:E220">
    <cfRule type="expression" dxfId="207" priority="233">
      <formula>$E207&lt;&gt;""</formula>
    </cfRule>
  </conditionalFormatting>
  <conditionalFormatting sqref="O223">
    <cfRule type="expression" dxfId="206" priority="232" stopIfTrue="1">
      <formula>$L207&lt;&gt;""</formula>
    </cfRule>
  </conditionalFormatting>
  <conditionalFormatting sqref="P223">
    <cfRule type="expression" dxfId="205" priority="231" stopIfTrue="1">
      <formula>$L207&lt;&gt;""</formula>
    </cfRule>
  </conditionalFormatting>
  <conditionalFormatting sqref="L223">
    <cfRule type="expression" dxfId="204" priority="230" stopIfTrue="1">
      <formula>$L207&lt;&gt;""</formula>
    </cfRule>
  </conditionalFormatting>
  <conditionalFormatting sqref="M223:N223">
    <cfRule type="expression" dxfId="203" priority="229" stopIfTrue="1">
      <formula>$L207&lt;&gt;""</formula>
    </cfRule>
  </conditionalFormatting>
  <conditionalFormatting sqref="L218">
    <cfRule type="expression" dxfId="202" priority="228" stopIfTrue="1">
      <formula>$L207&lt;&gt;""</formula>
    </cfRule>
  </conditionalFormatting>
  <conditionalFormatting sqref="O218">
    <cfRule type="expression" dxfId="201" priority="227" stopIfTrue="1">
      <formula>$L207&lt;&gt;""</formula>
    </cfRule>
  </conditionalFormatting>
  <conditionalFormatting sqref="O221">
    <cfRule type="expression" dxfId="200" priority="225" stopIfTrue="1">
      <formula>$L207&lt;&gt;""</formula>
    </cfRule>
  </conditionalFormatting>
  <conditionalFormatting sqref="L221">
    <cfRule type="expression" dxfId="199" priority="224" stopIfTrue="1">
      <formula>$L207&lt;&gt;""</formula>
    </cfRule>
  </conditionalFormatting>
  <conditionalFormatting sqref="M218:N218">
    <cfRule type="expression" dxfId="198" priority="223" stopIfTrue="1">
      <formula>$L207&lt;&gt;""</formula>
    </cfRule>
  </conditionalFormatting>
  <conditionalFormatting sqref="M219:N219">
    <cfRule type="expression" dxfId="197" priority="222" stopIfTrue="1">
      <formula>$L207&lt;&gt;""</formula>
    </cfRule>
  </conditionalFormatting>
  <conditionalFormatting sqref="M220:N220">
    <cfRule type="expression" dxfId="196" priority="221" stopIfTrue="1">
      <formula>$L207&lt;&gt;""</formula>
    </cfRule>
  </conditionalFormatting>
  <conditionalFormatting sqref="O220">
    <cfRule type="expression" dxfId="195" priority="220" stopIfTrue="1">
      <formula>$L207&lt;&gt;""</formula>
    </cfRule>
  </conditionalFormatting>
  <conditionalFormatting sqref="O219">
    <cfRule type="expression" dxfId="194" priority="219" stopIfTrue="1">
      <formula>$L207&lt;&gt;""</formula>
    </cfRule>
  </conditionalFormatting>
  <conditionalFormatting sqref="L218:L220">
    <cfRule type="expression" dxfId="193" priority="215">
      <formula>$L207&lt;&gt;""</formula>
    </cfRule>
  </conditionalFormatting>
  <conditionalFormatting sqref="P110">
    <cfRule type="expression" dxfId="192" priority="213" stopIfTrue="1">
      <formula>$L99&lt;&gt;""</formula>
    </cfRule>
  </conditionalFormatting>
  <conditionalFormatting sqref="P111">
    <cfRule type="expression" dxfId="191" priority="212" stopIfTrue="1">
      <formula>$L99&lt;&gt;""</formula>
    </cfRule>
  </conditionalFormatting>
  <conditionalFormatting sqref="P113">
    <cfRule type="expression" dxfId="190" priority="211" stopIfTrue="1">
      <formula>$L99&lt;&gt;""</formula>
    </cfRule>
  </conditionalFormatting>
  <conditionalFormatting sqref="P112">
    <cfRule type="expression" dxfId="189" priority="210" stopIfTrue="1">
      <formula>$L99&lt;&gt;""</formula>
    </cfRule>
  </conditionalFormatting>
  <conditionalFormatting sqref="P128">
    <cfRule type="expression" dxfId="188" priority="209" stopIfTrue="1">
      <formula>$L117&lt;&gt;""</formula>
    </cfRule>
  </conditionalFormatting>
  <conditionalFormatting sqref="P129">
    <cfRule type="expression" dxfId="187" priority="208" stopIfTrue="1">
      <formula>$L117&lt;&gt;""</formula>
    </cfRule>
  </conditionalFormatting>
  <conditionalFormatting sqref="P131">
    <cfRule type="expression" dxfId="186" priority="207" stopIfTrue="1">
      <formula>$L117&lt;&gt;""</formula>
    </cfRule>
  </conditionalFormatting>
  <conditionalFormatting sqref="P130">
    <cfRule type="expression" dxfId="185" priority="206" stopIfTrue="1">
      <formula>$L117&lt;&gt;""</formula>
    </cfRule>
  </conditionalFormatting>
  <conditionalFormatting sqref="P146">
    <cfRule type="expression" dxfId="184" priority="205" stopIfTrue="1">
      <formula>$L135&lt;&gt;""</formula>
    </cfRule>
  </conditionalFormatting>
  <conditionalFormatting sqref="P147">
    <cfRule type="expression" dxfId="183" priority="204" stopIfTrue="1">
      <formula>$L135&lt;&gt;""</formula>
    </cfRule>
  </conditionalFormatting>
  <conditionalFormatting sqref="P149">
    <cfRule type="expression" dxfId="182" priority="203" stopIfTrue="1">
      <formula>$L135&lt;&gt;""</formula>
    </cfRule>
  </conditionalFormatting>
  <conditionalFormatting sqref="P148">
    <cfRule type="expression" dxfId="181" priority="202" stopIfTrue="1">
      <formula>$L135&lt;&gt;""</formula>
    </cfRule>
  </conditionalFormatting>
  <conditionalFormatting sqref="P220">
    <cfRule type="expression" dxfId="180" priority="186" stopIfTrue="1">
      <formula>$L207&lt;&gt;""</formula>
    </cfRule>
  </conditionalFormatting>
  <conditionalFormatting sqref="P164">
    <cfRule type="expression" dxfId="179" priority="201" stopIfTrue="1">
      <formula>$L153&lt;&gt;""</formula>
    </cfRule>
  </conditionalFormatting>
  <conditionalFormatting sqref="P165">
    <cfRule type="expression" dxfId="178" priority="200" stopIfTrue="1">
      <formula>$L153&lt;&gt;""</formula>
    </cfRule>
  </conditionalFormatting>
  <conditionalFormatting sqref="P167">
    <cfRule type="expression" dxfId="177" priority="199" stopIfTrue="1">
      <formula>$L153&lt;&gt;""</formula>
    </cfRule>
  </conditionalFormatting>
  <conditionalFormatting sqref="P166">
    <cfRule type="expression" dxfId="176" priority="198" stopIfTrue="1">
      <formula>$L153&lt;&gt;""</formula>
    </cfRule>
  </conditionalFormatting>
  <conditionalFormatting sqref="P182">
    <cfRule type="expression" dxfId="175" priority="197" stopIfTrue="1">
      <formula>$L171&lt;&gt;""</formula>
    </cfRule>
  </conditionalFormatting>
  <conditionalFormatting sqref="P183">
    <cfRule type="expression" dxfId="174" priority="196" stopIfTrue="1">
      <formula>$L171&lt;&gt;""</formula>
    </cfRule>
  </conditionalFormatting>
  <conditionalFormatting sqref="P185">
    <cfRule type="expression" dxfId="173" priority="195" stopIfTrue="1">
      <formula>$L171&lt;&gt;""</formula>
    </cfRule>
  </conditionalFormatting>
  <conditionalFormatting sqref="P184">
    <cfRule type="expression" dxfId="172" priority="194" stopIfTrue="1">
      <formula>$L171&lt;&gt;""</formula>
    </cfRule>
  </conditionalFormatting>
  <conditionalFormatting sqref="P200">
    <cfRule type="expression" dxfId="171" priority="193" stopIfTrue="1">
      <formula>$L189&lt;&gt;""</formula>
    </cfRule>
  </conditionalFormatting>
  <conditionalFormatting sqref="P201">
    <cfRule type="expression" dxfId="170" priority="192" stopIfTrue="1">
      <formula>$L189&lt;&gt;""</formula>
    </cfRule>
  </conditionalFormatting>
  <conditionalFormatting sqref="P203">
    <cfRule type="expression" dxfId="169" priority="191" stopIfTrue="1">
      <formula>$L189&lt;&gt;""</formula>
    </cfRule>
  </conditionalFormatting>
  <conditionalFormatting sqref="P202">
    <cfRule type="expression" dxfId="168" priority="190" stopIfTrue="1">
      <formula>$L189&lt;&gt;""</formula>
    </cfRule>
  </conditionalFormatting>
  <conditionalFormatting sqref="P238">
    <cfRule type="expression" dxfId="167" priority="149" stopIfTrue="1">
      <formula>$L225&lt;&gt;""</formula>
    </cfRule>
  </conditionalFormatting>
  <conditionalFormatting sqref="P218">
    <cfRule type="expression" dxfId="166" priority="189" stopIfTrue="1">
      <formula>$L207&lt;&gt;""</formula>
    </cfRule>
  </conditionalFormatting>
  <conditionalFormatting sqref="P219">
    <cfRule type="expression" dxfId="165" priority="188" stopIfTrue="1">
      <formula>$L207&lt;&gt;""</formula>
    </cfRule>
  </conditionalFormatting>
  <conditionalFormatting sqref="P221">
    <cfRule type="expression" dxfId="164" priority="187" stopIfTrue="1">
      <formula>$L207&lt;&gt;""</formula>
    </cfRule>
  </conditionalFormatting>
  <conditionalFormatting sqref="P256">
    <cfRule type="expression" dxfId="163" priority="112" stopIfTrue="1">
      <formula>$L243&lt;&gt;""</formula>
    </cfRule>
  </conditionalFormatting>
  <conditionalFormatting sqref="H241">
    <cfRule type="expression" dxfId="162" priority="185" stopIfTrue="1">
      <formula>$E225&lt;&gt;""</formula>
    </cfRule>
  </conditionalFormatting>
  <conditionalFormatting sqref="I241">
    <cfRule type="expression" dxfId="161" priority="184" stopIfTrue="1">
      <formula>$E225&lt;&gt;""</formula>
    </cfRule>
  </conditionalFormatting>
  <conditionalFormatting sqref="E241">
    <cfRule type="expression" dxfId="160" priority="183" stopIfTrue="1">
      <formula>$E225&lt;&gt;""</formula>
    </cfRule>
  </conditionalFormatting>
  <conditionalFormatting sqref="F241:G241">
    <cfRule type="expression" dxfId="159" priority="182" stopIfTrue="1">
      <formula>$E225&lt;&gt;""</formula>
    </cfRule>
  </conditionalFormatting>
  <conditionalFormatting sqref="E236">
    <cfRule type="expression" dxfId="158" priority="181" stopIfTrue="1">
      <formula>$E225&lt;&gt;""</formula>
    </cfRule>
  </conditionalFormatting>
  <conditionalFormatting sqref="H236">
    <cfRule type="expression" dxfId="157" priority="179" stopIfTrue="1">
      <formula>$E225&lt;&gt;""</formula>
    </cfRule>
  </conditionalFormatting>
  <conditionalFormatting sqref="I236">
    <cfRule type="expression" dxfId="156" priority="178" stopIfTrue="1">
      <formula>$E225&lt;&gt;""</formula>
    </cfRule>
  </conditionalFormatting>
  <conditionalFormatting sqref="H239">
    <cfRule type="expression" dxfId="155" priority="177" stopIfTrue="1">
      <formula>$E225&lt;&gt;""</formula>
    </cfRule>
  </conditionalFormatting>
  <conditionalFormatting sqref="E239">
    <cfRule type="expression" dxfId="154" priority="176" stopIfTrue="1">
      <formula>$E225&lt;&gt;""</formula>
    </cfRule>
  </conditionalFormatting>
  <conditionalFormatting sqref="F236:G236">
    <cfRule type="expression" dxfId="153" priority="175" stopIfTrue="1">
      <formula>$E225&lt;&gt;""</formula>
    </cfRule>
  </conditionalFormatting>
  <conditionalFormatting sqref="F237:G237">
    <cfRule type="expression" dxfId="152" priority="174" stopIfTrue="1">
      <formula>$E225&lt;&gt;""</formula>
    </cfRule>
  </conditionalFormatting>
  <conditionalFormatting sqref="F238:G238">
    <cfRule type="expression" dxfId="151" priority="173" stopIfTrue="1">
      <formula>$E225&lt;&gt;""</formula>
    </cfRule>
  </conditionalFormatting>
  <conditionalFormatting sqref="H238">
    <cfRule type="expression" dxfId="150" priority="172" stopIfTrue="1">
      <formula>$E225&lt;&gt;""</formula>
    </cfRule>
  </conditionalFormatting>
  <conditionalFormatting sqref="H237">
    <cfRule type="expression" dxfId="149" priority="171" stopIfTrue="1">
      <formula>$E225&lt;&gt;""</formula>
    </cfRule>
  </conditionalFormatting>
  <conditionalFormatting sqref="I237">
    <cfRule type="expression" dxfId="148" priority="170" stopIfTrue="1">
      <formula>$E225&lt;&gt;""</formula>
    </cfRule>
  </conditionalFormatting>
  <conditionalFormatting sqref="I238">
    <cfRule type="expression" dxfId="147" priority="169" stopIfTrue="1">
      <formula>$E225&lt;&gt;""</formula>
    </cfRule>
  </conditionalFormatting>
  <conditionalFormatting sqref="I239">
    <cfRule type="expression" dxfId="146" priority="168" stopIfTrue="1">
      <formula>$E225&lt;&gt;""</formula>
    </cfRule>
  </conditionalFormatting>
  <conditionalFormatting sqref="E236:E238">
    <cfRule type="expression" dxfId="145" priority="167">
      <formula>$E225&lt;&gt;""</formula>
    </cfRule>
  </conditionalFormatting>
  <conditionalFormatting sqref="O241">
    <cfRule type="expression" dxfId="144" priority="166" stopIfTrue="1">
      <formula>$L225&lt;&gt;""</formula>
    </cfRule>
  </conditionalFormatting>
  <conditionalFormatting sqref="P241">
    <cfRule type="expression" dxfId="143" priority="165" stopIfTrue="1">
      <formula>$L225&lt;&gt;""</formula>
    </cfRule>
  </conditionalFormatting>
  <conditionalFormatting sqref="L241">
    <cfRule type="expression" dxfId="142" priority="164" stopIfTrue="1">
      <formula>$L225&lt;&gt;""</formula>
    </cfRule>
  </conditionalFormatting>
  <conditionalFormatting sqref="M241:N241">
    <cfRule type="expression" dxfId="141" priority="163" stopIfTrue="1">
      <formula>$L225&lt;&gt;""</formula>
    </cfRule>
  </conditionalFormatting>
  <conditionalFormatting sqref="L236">
    <cfRule type="expression" dxfId="140" priority="162" stopIfTrue="1">
      <formula>$L225&lt;&gt;""</formula>
    </cfRule>
  </conditionalFormatting>
  <conditionalFormatting sqref="O236">
    <cfRule type="expression" dxfId="139" priority="161" stopIfTrue="1">
      <formula>$L225&lt;&gt;""</formula>
    </cfRule>
  </conditionalFormatting>
  <conditionalFormatting sqref="O239">
    <cfRule type="expression" dxfId="138" priority="160" stopIfTrue="1">
      <formula>$L225&lt;&gt;""</formula>
    </cfRule>
  </conditionalFormatting>
  <conditionalFormatting sqref="L239">
    <cfRule type="expression" dxfId="137" priority="159" stopIfTrue="1">
      <formula>$L225&lt;&gt;""</formula>
    </cfRule>
  </conditionalFormatting>
  <conditionalFormatting sqref="M236:N236">
    <cfRule type="expression" dxfId="136" priority="158" stopIfTrue="1">
      <formula>$L225&lt;&gt;""</formula>
    </cfRule>
  </conditionalFormatting>
  <conditionalFormatting sqref="M237:N237">
    <cfRule type="expression" dxfId="135" priority="157" stopIfTrue="1">
      <formula>$L225&lt;&gt;""</formula>
    </cfRule>
  </conditionalFormatting>
  <conditionalFormatting sqref="M238:N238">
    <cfRule type="expression" dxfId="134" priority="156" stopIfTrue="1">
      <formula>$L225&lt;&gt;""</formula>
    </cfRule>
  </conditionalFormatting>
  <conditionalFormatting sqref="O238">
    <cfRule type="expression" dxfId="133" priority="155" stopIfTrue="1">
      <formula>$L225&lt;&gt;""</formula>
    </cfRule>
  </conditionalFormatting>
  <conditionalFormatting sqref="O237">
    <cfRule type="expression" dxfId="132" priority="154" stopIfTrue="1">
      <formula>$L225&lt;&gt;""</formula>
    </cfRule>
  </conditionalFormatting>
  <conditionalFormatting sqref="L236:L238">
    <cfRule type="expression" dxfId="131" priority="153">
      <formula>$L225&lt;&gt;""</formula>
    </cfRule>
  </conditionalFormatting>
  <conditionalFormatting sqref="P274">
    <cfRule type="expression" dxfId="130" priority="75" stopIfTrue="1">
      <formula>$L261&lt;&gt;""</formula>
    </cfRule>
  </conditionalFormatting>
  <conditionalFormatting sqref="P236">
    <cfRule type="expression" dxfId="129" priority="152" stopIfTrue="1">
      <formula>$L225&lt;&gt;""</formula>
    </cfRule>
  </conditionalFormatting>
  <conditionalFormatting sqref="P237">
    <cfRule type="expression" dxfId="128" priority="151" stopIfTrue="1">
      <formula>$L225&lt;&gt;""</formula>
    </cfRule>
  </conditionalFormatting>
  <conditionalFormatting sqref="P239">
    <cfRule type="expression" dxfId="127" priority="150" stopIfTrue="1">
      <formula>$L225&lt;&gt;""</formula>
    </cfRule>
  </conditionalFormatting>
  <conditionalFormatting sqref="H259">
    <cfRule type="expression" dxfId="126" priority="148" stopIfTrue="1">
      <formula>$E243&lt;&gt;""</formula>
    </cfRule>
  </conditionalFormatting>
  <conditionalFormatting sqref="I259">
    <cfRule type="expression" dxfId="125" priority="147" stopIfTrue="1">
      <formula>$E243&lt;&gt;""</formula>
    </cfRule>
  </conditionalFormatting>
  <conditionalFormatting sqref="E259">
    <cfRule type="expression" dxfId="124" priority="146" stopIfTrue="1">
      <formula>$E243&lt;&gt;""</formula>
    </cfRule>
  </conditionalFormatting>
  <conditionalFormatting sqref="F259:G259">
    <cfRule type="expression" dxfId="123" priority="145" stopIfTrue="1">
      <formula>$E243&lt;&gt;""</formula>
    </cfRule>
  </conditionalFormatting>
  <conditionalFormatting sqref="E254">
    <cfRule type="expression" dxfId="122" priority="144" stopIfTrue="1">
      <formula>$E243&lt;&gt;""</formula>
    </cfRule>
  </conditionalFormatting>
  <conditionalFormatting sqref="H254">
    <cfRule type="expression" dxfId="121" priority="142" stopIfTrue="1">
      <formula>$E243&lt;&gt;""</formula>
    </cfRule>
  </conditionalFormatting>
  <conditionalFormatting sqref="I254">
    <cfRule type="expression" dxfId="120" priority="141" stopIfTrue="1">
      <formula>$E243&lt;&gt;""</formula>
    </cfRule>
  </conditionalFormatting>
  <conditionalFormatting sqref="H257">
    <cfRule type="expression" dxfId="119" priority="140" stopIfTrue="1">
      <formula>$E243&lt;&gt;""</formula>
    </cfRule>
  </conditionalFormatting>
  <conditionalFormatting sqref="E257">
    <cfRule type="expression" dxfId="118" priority="139" stopIfTrue="1">
      <formula>$E243&lt;&gt;""</formula>
    </cfRule>
  </conditionalFormatting>
  <conditionalFormatting sqref="F254:G254">
    <cfRule type="expression" dxfId="117" priority="138" stopIfTrue="1">
      <formula>$E243&lt;&gt;""</formula>
    </cfRule>
  </conditionalFormatting>
  <conditionalFormatting sqref="F255:G255">
    <cfRule type="expression" dxfId="116" priority="137" stopIfTrue="1">
      <formula>$E243&lt;&gt;""</formula>
    </cfRule>
  </conditionalFormatting>
  <conditionalFormatting sqref="F256:G256">
    <cfRule type="expression" dxfId="115" priority="136" stopIfTrue="1">
      <formula>$E243&lt;&gt;""</formula>
    </cfRule>
  </conditionalFormatting>
  <conditionalFormatting sqref="H256">
    <cfRule type="expression" dxfId="114" priority="135" stopIfTrue="1">
      <formula>$E243&lt;&gt;""</formula>
    </cfRule>
  </conditionalFormatting>
  <conditionalFormatting sqref="H255">
    <cfRule type="expression" dxfId="113" priority="134" stopIfTrue="1">
      <formula>$E243&lt;&gt;""</formula>
    </cfRule>
  </conditionalFormatting>
  <conditionalFormatting sqref="I255">
    <cfRule type="expression" dxfId="112" priority="133" stopIfTrue="1">
      <formula>$E243&lt;&gt;""</formula>
    </cfRule>
  </conditionalFormatting>
  <conditionalFormatting sqref="I256">
    <cfRule type="expression" dxfId="111" priority="132" stopIfTrue="1">
      <formula>$E243&lt;&gt;""</formula>
    </cfRule>
  </conditionalFormatting>
  <conditionalFormatting sqref="I257">
    <cfRule type="expression" dxfId="110" priority="131" stopIfTrue="1">
      <formula>$E243&lt;&gt;""</formula>
    </cfRule>
  </conditionalFormatting>
  <conditionalFormatting sqref="E254:E256">
    <cfRule type="expression" dxfId="109" priority="130">
      <formula>$E243&lt;&gt;""</formula>
    </cfRule>
  </conditionalFormatting>
  <conditionalFormatting sqref="O259">
    <cfRule type="expression" dxfId="108" priority="129" stopIfTrue="1">
      <formula>$L243&lt;&gt;""</formula>
    </cfRule>
  </conditionalFormatting>
  <conditionalFormatting sqref="P259">
    <cfRule type="expression" dxfId="107" priority="128" stopIfTrue="1">
      <formula>$L243&lt;&gt;""</formula>
    </cfRule>
  </conditionalFormatting>
  <conditionalFormatting sqref="L259">
    <cfRule type="expression" dxfId="106" priority="127" stopIfTrue="1">
      <formula>$L243&lt;&gt;""</formula>
    </cfRule>
  </conditionalFormatting>
  <conditionalFormatting sqref="M259:N259">
    <cfRule type="expression" dxfId="105" priority="126" stopIfTrue="1">
      <formula>$L243&lt;&gt;""</formula>
    </cfRule>
  </conditionalFormatting>
  <conditionalFormatting sqref="L254">
    <cfRule type="expression" dxfId="104" priority="125" stopIfTrue="1">
      <formula>$L243&lt;&gt;""</formula>
    </cfRule>
  </conditionalFormatting>
  <conditionalFormatting sqref="O254">
    <cfRule type="expression" dxfId="103" priority="124" stopIfTrue="1">
      <formula>$L243&lt;&gt;""</formula>
    </cfRule>
  </conditionalFormatting>
  <conditionalFormatting sqref="O257">
    <cfRule type="expression" dxfId="102" priority="123" stopIfTrue="1">
      <formula>$L243&lt;&gt;""</formula>
    </cfRule>
  </conditionalFormatting>
  <conditionalFormatting sqref="L257">
    <cfRule type="expression" dxfId="101" priority="122" stopIfTrue="1">
      <formula>$L243&lt;&gt;""</formula>
    </cfRule>
  </conditionalFormatting>
  <conditionalFormatting sqref="M254:N254">
    <cfRule type="expression" dxfId="100" priority="121" stopIfTrue="1">
      <formula>$L243&lt;&gt;""</formula>
    </cfRule>
  </conditionalFormatting>
  <conditionalFormatting sqref="M255:N255">
    <cfRule type="expression" dxfId="99" priority="120" stopIfTrue="1">
      <formula>$L243&lt;&gt;""</formula>
    </cfRule>
  </conditionalFormatting>
  <conditionalFormatting sqref="M256:N256">
    <cfRule type="expression" dxfId="98" priority="119" stopIfTrue="1">
      <formula>$L243&lt;&gt;""</formula>
    </cfRule>
  </conditionalFormatting>
  <conditionalFormatting sqref="O256">
    <cfRule type="expression" dxfId="97" priority="118" stopIfTrue="1">
      <formula>$L243&lt;&gt;""</formula>
    </cfRule>
  </conditionalFormatting>
  <conditionalFormatting sqref="O255">
    <cfRule type="expression" dxfId="96" priority="117" stopIfTrue="1">
      <formula>$L243&lt;&gt;""</formula>
    </cfRule>
  </conditionalFormatting>
  <conditionalFormatting sqref="L254:L256">
    <cfRule type="expression" dxfId="95" priority="116">
      <formula>$L243&lt;&gt;""</formula>
    </cfRule>
  </conditionalFormatting>
  <conditionalFormatting sqref="P254">
    <cfRule type="expression" dxfId="94" priority="115" stopIfTrue="1">
      <formula>$L243&lt;&gt;""</formula>
    </cfRule>
  </conditionalFormatting>
  <conditionalFormatting sqref="P255">
    <cfRule type="expression" dxfId="93" priority="114" stopIfTrue="1">
      <formula>$L243&lt;&gt;""</formula>
    </cfRule>
  </conditionalFormatting>
  <conditionalFormatting sqref="P257">
    <cfRule type="expression" dxfId="92" priority="113" stopIfTrue="1">
      <formula>$L243&lt;&gt;""</formula>
    </cfRule>
  </conditionalFormatting>
  <conditionalFormatting sqref="H277">
    <cfRule type="expression" dxfId="91" priority="111" stopIfTrue="1">
      <formula>$E261&lt;&gt;""</formula>
    </cfRule>
  </conditionalFormatting>
  <conditionalFormatting sqref="I277">
    <cfRule type="expression" dxfId="90" priority="110" stopIfTrue="1">
      <formula>$E261&lt;&gt;""</formula>
    </cfRule>
  </conditionalFormatting>
  <conditionalFormatting sqref="E277">
    <cfRule type="expression" dxfId="89" priority="109" stopIfTrue="1">
      <formula>$E261&lt;&gt;""</formula>
    </cfRule>
  </conditionalFormatting>
  <conditionalFormatting sqref="F277:G277">
    <cfRule type="expression" dxfId="88" priority="108" stopIfTrue="1">
      <formula>$E261&lt;&gt;""</formula>
    </cfRule>
  </conditionalFormatting>
  <conditionalFormatting sqref="E272">
    <cfRule type="expression" dxfId="87" priority="107" stopIfTrue="1">
      <formula>$E261&lt;&gt;""</formula>
    </cfRule>
  </conditionalFormatting>
  <conditionalFormatting sqref="H272">
    <cfRule type="expression" dxfId="86" priority="105" stopIfTrue="1">
      <formula>$E261&lt;&gt;""</formula>
    </cfRule>
  </conditionalFormatting>
  <conditionalFormatting sqref="I272">
    <cfRule type="expression" dxfId="85" priority="104" stopIfTrue="1">
      <formula>$E261&lt;&gt;""</formula>
    </cfRule>
  </conditionalFormatting>
  <conditionalFormatting sqref="H275">
    <cfRule type="expression" dxfId="84" priority="103" stopIfTrue="1">
      <formula>$E261&lt;&gt;""</formula>
    </cfRule>
  </conditionalFormatting>
  <conditionalFormatting sqref="E275">
    <cfRule type="expression" dxfId="83" priority="102" stopIfTrue="1">
      <formula>$E261&lt;&gt;""</formula>
    </cfRule>
  </conditionalFormatting>
  <conditionalFormatting sqref="F272:G272">
    <cfRule type="expression" dxfId="82" priority="101" stopIfTrue="1">
      <formula>$E261&lt;&gt;""</formula>
    </cfRule>
  </conditionalFormatting>
  <conditionalFormatting sqref="F273:G273">
    <cfRule type="expression" dxfId="81" priority="100" stopIfTrue="1">
      <formula>$E261&lt;&gt;""</formula>
    </cfRule>
  </conditionalFormatting>
  <conditionalFormatting sqref="F274:G274">
    <cfRule type="expression" dxfId="80" priority="99" stopIfTrue="1">
      <formula>$E261&lt;&gt;""</formula>
    </cfRule>
  </conditionalFormatting>
  <conditionalFormatting sqref="H274">
    <cfRule type="expression" dxfId="79" priority="98" stopIfTrue="1">
      <formula>$E261&lt;&gt;""</formula>
    </cfRule>
  </conditionalFormatting>
  <conditionalFormatting sqref="H273">
    <cfRule type="expression" dxfId="78" priority="97" stopIfTrue="1">
      <formula>$E261&lt;&gt;""</formula>
    </cfRule>
  </conditionalFormatting>
  <conditionalFormatting sqref="I273">
    <cfRule type="expression" dxfId="77" priority="96" stopIfTrue="1">
      <formula>$E261&lt;&gt;""</formula>
    </cfRule>
  </conditionalFormatting>
  <conditionalFormatting sqref="I274">
    <cfRule type="expression" dxfId="76" priority="95" stopIfTrue="1">
      <formula>$E261&lt;&gt;""</formula>
    </cfRule>
  </conditionalFormatting>
  <conditionalFormatting sqref="I275">
    <cfRule type="expression" dxfId="75" priority="94" stopIfTrue="1">
      <formula>$E261&lt;&gt;""</formula>
    </cfRule>
  </conditionalFormatting>
  <conditionalFormatting sqref="E272:E274">
    <cfRule type="expression" dxfId="74" priority="93">
      <formula>$E261&lt;&gt;""</formula>
    </cfRule>
  </conditionalFormatting>
  <conditionalFormatting sqref="O277">
    <cfRule type="expression" dxfId="73" priority="92" stopIfTrue="1">
      <formula>$L261&lt;&gt;""</formula>
    </cfRule>
  </conditionalFormatting>
  <conditionalFormatting sqref="P277">
    <cfRule type="expression" dxfId="72" priority="91" stopIfTrue="1">
      <formula>$L261&lt;&gt;""</formula>
    </cfRule>
  </conditionalFormatting>
  <conditionalFormatting sqref="L277">
    <cfRule type="expression" dxfId="71" priority="90" stopIfTrue="1">
      <formula>$L261&lt;&gt;""</formula>
    </cfRule>
  </conditionalFormatting>
  <conditionalFormatting sqref="M277:N277">
    <cfRule type="expression" dxfId="70" priority="89" stopIfTrue="1">
      <formula>$L261&lt;&gt;""</formula>
    </cfRule>
  </conditionalFormatting>
  <conditionalFormatting sqref="L272">
    <cfRule type="expression" dxfId="69" priority="88" stopIfTrue="1">
      <formula>$L261&lt;&gt;""</formula>
    </cfRule>
  </conditionalFormatting>
  <conditionalFormatting sqref="O272">
    <cfRule type="expression" dxfId="68" priority="87" stopIfTrue="1">
      <formula>$L261&lt;&gt;""</formula>
    </cfRule>
  </conditionalFormatting>
  <conditionalFormatting sqref="O275">
    <cfRule type="expression" dxfId="67" priority="86" stopIfTrue="1">
      <formula>$L261&lt;&gt;""</formula>
    </cfRule>
  </conditionalFormatting>
  <conditionalFormatting sqref="L275">
    <cfRule type="expression" dxfId="66" priority="85" stopIfTrue="1">
      <formula>$L261&lt;&gt;""</formula>
    </cfRule>
  </conditionalFormatting>
  <conditionalFormatting sqref="M272:N272">
    <cfRule type="expression" dxfId="65" priority="84" stopIfTrue="1">
      <formula>$L261&lt;&gt;""</formula>
    </cfRule>
  </conditionalFormatting>
  <conditionalFormatting sqref="M273:N273">
    <cfRule type="expression" dxfId="64" priority="83" stopIfTrue="1">
      <formula>$L261&lt;&gt;""</formula>
    </cfRule>
  </conditionalFormatting>
  <conditionalFormatting sqref="M274:N274">
    <cfRule type="expression" dxfId="63" priority="82" stopIfTrue="1">
      <formula>$L261&lt;&gt;""</formula>
    </cfRule>
  </conditionalFormatting>
  <conditionalFormatting sqref="O274">
    <cfRule type="expression" dxfId="62" priority="81" stopIfTrue="1">
      <formula>$L261&lt;&gt;""</formula>
    </cfRule>
  </conditionalFormatting>
  <conditionalFormatting sqref="O273">
    <cfRule type="expression" dxfId="61" priority="80" stopIfTrue="1">
      <formula>$L261&lt;&gt;""</formula>
    </cfRule>
  </conditionalFormatting>
  <conditionalFormatting sqref="L272:L274">
    <cfRule type="expression" dxfId="60" priority="79">
      <formula>$L261&lt;&gt;""</formula>
    </cfRule>
  </conditionalFormatting>
  <conditionalFormatting sqref="P272">
    <cfRule type="expression" dxfId="59" priority="78" stopIfTrue="1">
      <formula>$L261&lt;&gt;""</formula>
    </cfRule>
  </conditionalFormatting>
  <conditionalFormatting sqref="P273">
    <cfRule type="expression" dxfId="58" priority="77" stopIfTrue="1">
      <formula>$L261&lt;&gt;""</formula>
    </cfRule>
  </conditionalFormatting>
  <conditionalFormatting sqref="P275">
    <cfRule type="expression" dxfId="57" priority="76" stopIfTrue="1">
      <formula>$L261&lt;&gt;""</formula>
    </cfRule>
  </conditionalFormatting>
  <conditionalFormatting sqref="M87:M89">
    <cfRule type="expression" dxfId="56" priority="55" stopIfTrue="1">
      <formula>$L85&lt;&gt;""</formula>
    </cfRule>
  </conditionalFormatting>
  <conditionalFormatting sqref="O83">
    <cfRule type="expression" dxfId="55" priority="54" stopIfTrue="1">
      <formula>$L81&lt;&gt;""</formula>
    </cfRule>
  </conditionalFormatting>
  <conditionalFormatting sqref="P83">
    <cfRule type="expression" dxfId="54" priority="53" stopIfTrue="1">
      <formula>$L81&lt;&gt;""</formula>
    </cfRule>
  </conditionalFormatting>
  <conditionalFormatting sqref="M87:N87">
    <cfRule type="expression" dxfId="53" priority="52" stopIfTrue="1">
      <formula>$L81&lt;&gt;""</formula>
    </cfRule>
  </conditionalFormatting>
  <conditionalFormatting sqref="M88:N88">
    <cfRule type="expression" dxfId="52" priority="51" stopIfTrue="1">
      <formula>$L81&lt;&gt;""</formula>
    </cfRule>
  </conditionalFormatting>
  <conditionalFormatting sqref="M89:N89">
    <cfRule type="expression" dxfId="51" priority="50" stopIfTrue="1">
      <formula>$L81&lt;&gt;""</formula>
    </cfRule>
  </conditionalFormatting>
  <conditionalFormatting sqref="L90">
    <cfRule type="expression" dxfId="50" priority="49" stopIfTrue="1">
      <formula>$L81&lt;&gt;""</formula>
    </cfRule>
  </conditionalFormatting>
  <conditionalFormatting sqref="O85">
    <cfRule type="expression" dxfId="49" priority="48" stopIfTrue="1">
      <formula>$L81&lt;&gt;""</formula>
    </cfRule>
  </conditionalFormatting>
  <conditionalFormatting sqref="P85">
    <cfRule type="expression" dxfId="48" priority="47" stopIfTrue="1">
      <formula>$L81&lt;&gt;""</formula>
    </cfRule>
  </conditionalFormatting>
  <conditionalFormatting sqref="O86">
    <cfRule type="expression" dxfId="47" priority="46" stopIfTrue="1">
      <formula>$L81&lt;&gt;""</formula>
    </cfRule>
  </conditionalFormatting>
  <conditionalFormatting sqref="P86">
    <cfRule type="expression" dxfId="46" priority="45" stopIfTrue="1">
      <formula>$L81&lt;&gt;""</formula>
    </cfRule>
  </conditionalFormatting>
  <conditionalFormatting sqref="O87">
    <cfRule type="expression" dxfId="45" priority="44" stopIfTrue="1">
      <formula>$L81&lt;&gt;""</formula>
    </cfRule>
  </conditionalFormatting>
  <conditionalFormatting sqref="P87">
    <cfRule type="expression" dxfId="44" priority="43" stopIfTrue="1">
      <formula>$L81&lt;&gt;""</formula>
    </cfRule>
  </conditionalFormatting>
  <conditionalFormatting sqref="O88">
    <cfRule type="expression" dxfId="43" priority="42" stopIfTrue="1">
      <formula>$L81&lt;&gt;""</formula>
    </cfRule>
  </conditionalFormatting>
  <conditionalFormatting sqref="P88">
    <cfRule type="expression" dxfId="42" priority="41" stopIfTrue="1">
      <formula>$L81&lt;&gt;""</formula>
    </cfRule>
  </conditionalFormatting>
  <conditionalFormatting sqref="O89">
    <cfRule type="expression" dxfId="41" priority="40" stopIfTrue="1">
      <formula>$L81&lt;&gt;""</formula>
    </cfRule>
  </conditionalFormatting>
  <conditionalFormatting sqref="P89">
    <cfRule type="expression" dxfId="40" priority="39" stopIfTrue="1">
      <formula>$L81&lt;&gt;""</formula>
    </cfRule>
  </conditionalFormatting>
  <conditionalFormatting sqref="O90">
    <cfRule type="expression" dxfId="39" priority="38" stopIfTrue="1">
      <formula>$L81&lt;&gt;""</formula>
    </cfRule>
  </conditionalFormatting>
  <conditionalFormatting sqref="P90">
    <cfRule type="expression" dxfId="38" priority="37" stopIfTrue="1">
      <formula>$L81&lt;&gt;""</formula>
    </cfRule>
  </conditionalFormatting>
  <conditionalFormatting sqref="M85">
    <cfRule type="expression" dxfId="37" priority="36" stopIfTrue="1">
      <formula>$L81&lt;&gt;""</formula>
    </cfRule>
  </conditionalFormatting>
  <conditionalFormatting sqref="M85:N85">
    <cfRule type="expression" dxfId="36" priority="35" stopIfTrue="1">
      <formula>$L81&lt;&gt;""</formula>
    </cfRule>
  </conditionalFormatting>
  <conditionalFormatting sqref="M85:N85 M87:N89">
    <cfRule type="expression" dxfId="35" priority="34" stopIfTrue="1">
      <formula>$L82&lt;&gt;""</formula>
    </cfRule>
  </conditionalFormatting>
  <conditionalFormatting sqref="O84">
    <cfRule type="expression" dxfId="34" priority="33" stopIfTrue="1">
      <formula>$L81&lt;&gt;""</formula>
    </cfRule>
  </conditionalFormatting>
  <conditionalFormatting sqref="P84">
    <cfRule type="expression" dxfId="33" priority="32" stopIfTrue="1">
      <formula>$L81&lt;&gt;""</formula>
    </cfRule>
  </conditionalFormatting>
  <conditionalFormatting sqref="L87:L89">
    <cfRule type="expression" dxfId="32" priority="31" stopIfTrue="1">
      <formula>$L81&lt;&gt;""</formula>
    </cfRule>
  </conditionalFormatting>
  <conditionalFormatting sqref="L85:L86">
    <cfRule type="expression" dxfId="31" priority="30" stopIfTrue="1">
      <formula>$L81&lt;&gt;""</formula>
    </cfRule>
  </conditionalFormatting>
  <conditionalFormatting sqref="L83:L84">
    <cfRule type="expression" dxfId="30" priority="29" stopIfTrue="1">
      <formula>$L81&lt;&gt;""</formula>
    </cfRule>
  </conditionalFormatting>
  <conditionalFormatting sqref="L83:L89">
    <cfRule type="expression" dxfId="29" priority="28" stopIfTrue="1">
      <formula>$L81&lt;&gt;""</formula>
    </cfRule>
  </conditionalFormatting>
  <conditionalFormatting sqref="M83">
    <cfRule type="expression" dxfId="28" priority="27" stopIfTrue="1">
      <formula>$L81&lt;&gt;""</formula>
    </cfRule>
  </conditionalFormatting>
  <conditionalFormatting sqref="M83:N83">
    <cfRule type="expression" dxfId="27" priority="26" stopIfTrue="1">
      <formula>$L81&lt;&gt;""</formula>
    </cfRule>
  </conditionalFormatting>
  <conditionalFormatting sqref="M83:N83">
    <cfRule type="expression" dxfId="26" priority="25" stopIfTrue="1">
      <formula>$L81&lt;&gt;""</formula>
    </cfRule>
  </conditionalFormatting>
  <conditionalFormatting sqref="M84:N84">
    <cfRule type="expression" dxfId="25" priority="24" stopIfTrue="1">
      <formula>$L82&lt;&gt;""</formula>
    </cfRule>
  </conditionalFormatting>
  <conditionalFormatting sqref="M84">
    <cfRule type="expression" dxfId="24" priority="23" stopIfTrue="1">
      <formula>$L81&lt;&gt;""</formula>
    </cfRule>
  </conditionalFormatting>
  <conditionalFormatting sqref="M86">
    <cfRule type="expression" dxfId="23" priority="22" stopIfTrue="1">
      <formula>$L81&lt;&gt;""</formula>
    </cfRule>
  </conditionalFormatting>
  <conditionalFormatting sqref="M86:N86">
    <cfRule type="expression" dxfId="22" priority="21" stopIfTrue="1">
      <formula>$L81&lt;&gt;""</formula>
    </cfRule>
  </conditionalFormatting>
  <conditionalFormatting sqref="M86:N86">
    <cfRule type="expression" dxfId="21" priority="20" stopIfTrue="1">
      <formula>$L84&lt;&gt;""</formula>
    </cfRule>
  </conditionalFormatting>
  <conditionalFormatting sqref="O97">
    <cfRule type="expression" dxfId="20" priority="19" stopIfTrue="1">
      <formula>$L81&lt;&gt;""</formula>
    </cfRule>
  </conditionalFormatting>
  <conditionalFormatting sqref="P97">
    <cfRule type="expression" dxfId="19" priority="18" stopIfTrue="1">
      <formula>$L81&lt;&gt;""</formula>
    </cfRule>
  </conditionalFormatting>
  <conditionalFormatting sqref="L97">
    <cfRule type="expression" dxfId="18" priority="17" stopIfTrue="1">
      <formula>$L81&lt;&gt;""</formula>
    </cfRule>
  </conditionalFormatting>
  <conditionalFormatting sqref="M97:N97">
    <cfRule type="expression" dxfId="17" priority="16" stopIfTrue="1">
      <formula>$L81&lt;&gt;""</formula>
    </cfRule>
  </conditionalFormatting>
  <conditionalFormatting sqref="L92">
    <cfRule type="expression" dxfId="16" priority="15" stopIfTrue="1">
      <formula>$L81&lt;&gt;""</formula>
    </cfRule>
  </conditionalFormatting>
  <conditionalFormatting sqref="O92">
    <cfRule type="expression" dxfId="15" priority="14" stopIfTrue="1">
      <formula>$L81&lt;&gt;""</formula>
    </cfRule>
  </conditionalFormatting>
  <conditionalFormatting sqref="O95">
    <cfRule type="expression" dxfId="14" priority="13" stopIfTrue="1">
      <formula>$L81&lt;&gt;""</formula>
    </cfRule>
  </conditionalFormatting>
  <conditionalFormatting sqref="L95">
    <cfRule type="expression" dxfId="13" priority="12" stopIfTrue="1">
      <formula>$L81&lt;&gt;""</formula>
    </cfRule>
  </conditionalFormatting>
  <conditionalFormatting sqref="M92:N92">
    <cfRule type="expression" dxfId="12" priority="11" stopIfTrue="1">
      <formula>$L81&lt;&gt;""</formula>
    </cfRule>
  </conditionalFormatting>
  <conditionalFormatting sqref="M93:N93">
    <cfRule type="expression" dxfId="11" priority="10" stopIfTrue="1">
      <formula>$L81&lt;&gt;""</formula>
    </cfRule>
  </conditionalFormatting>
  <conditionalFormatting sqref="M94:N94">
    <cfRule type="expression" dxfId="10" priority="9" stopIfTrue="1">
      <formula>$L81&lt;&gt;""</formula>
    </cfRule>
  </conditionalFormatting>
  <conditionalFormatting sqref="O94">
    <cfRule type="expression" dxfId="9" priority="8" stopIfTrue="1">
      <formula>$L81&lt;&gt;""</formula>
    </cfRule>
  </conditionalFormatting>
  <conditionalFormatting sqref="O93">
    <cfRule type="expression" dxfId="8" priority="7" stopIfTrue="1">
      <formula>$L81&lt;&gt;""</formula>
    </cfRule>
  </conditionalFormatting>
  <conditionalFormatting sqref="L92:L94">
    <cfRule type="expression" dxfId="7" priority="6">
      <formula>$L81&lt;&gt;""</formula>
    </cfRule>
  </conditionalFormatting>
  <conditionalFormatting sqref="P92">
    <cfRule type="expression" dxfId="6" priority="5" stopIfTrue="1">
      <formula>$L81&lt;&gt;""</formula>
    </cfRule>
  </conditionalFormatting>
  <conditionalFormatting sqref="P93">
    <cfRule type="expression" dxfId="5" priority="4" stopIfTrue="1">
      <formula>$L81&lt;&gt;""</formula>
    </cfRule>
  </conditionalFormatting>
  <conditionalFormatting sqref="P95">
    <cfRule type="expression" dxfId="4" priority="3" stopIfTrue="1">
      <formula>$L81&lt;&gt;""</formula>
    </cfRule>
  </conditionalFormatting>
  <conditionalFormatting sqref="P94">
    <cfRule type="expression" dxfId="3" priority="2" stopIfTrue="1">
      <formula>$L81&lt;&gt;""</formula>
    </cfRule>
  </conditionalFormatting>
  <conditionalFormatting sqref="N75 L75">
    <cfRule type="expression" dxfId="2" priority="1" stopIfTrue="1">
      <formula>ISNUMBER($N$75)</formula>
    </cfRule>
  </conditionalFormatting>
  <dataValidations disablePrompts="1" count="1">
    <dataValidation type="list" allowBlank="1" showInputMessage="1" showErrorMessage="1" sqref="E45">
      <formula1>$F$24:$F$45</formula1>
    </dataValidation>
  </dataValidations>
  <hyperlinks>
    <hyperlink ref="A4" location="'2. Hoja de trabajo. Consumos'!A1" display="2. Hoja de trabajo. Consumos"/>
    <hyperlink ref="A6" location="'3. Instalaciones fijas'!A1" display="3. Instalaciones fijas"/>
    <hyperlink ref="A9" location="'5. Emisiones Fugitivas'!A1" display="5. Emisiones fugitivas"/>
    <hyperlink ref="A11" location="'6. Emisiones de proceso'!A1" display="6. Emisiones de proceso"/>
    <hyperlink ref="A13" location="'7. Información adicional'!A1" display="7. Información adicional"/>
    <hyperlink ref="A15" location="'9_Resultados'!A1" display="9. Informe final: Resultados"/>
    <hyperlink ref="A17" location="'11. Revisiones calculadora'!A1" display="11. Revisiones de la calculadora"/>
    <hyperlink ref="A3" location="'1.Datos generales organización '!A1" display="1. Datos de la organización"/>
    <hyperlink ref="A8" location="'4. Vehículos y maquinaria'!A1" display="4. Vehículos y maquinaria"/>
    <hyperlink ref="A14" location="'8.Electricidad y otras energías'!A1" display="8. Indirectas por energía comprada"/>
    <hyperlink ref="A16" location="'10. Factores de emisión'!A1" display="10. Factores de emisión"/>
  </hyperlinks>
  <pageMargins left="0.70866141732283472" right="0.70866141732283472" top="0.74803149606299213" bottom="0.74803149606299213" header="0.31496062992125984" footer="0.31496062992125984"/>
  <pageSetup paperSize="9" scale="10" orientation="landscape" horizontalDpi="300" verticalDpi="300" r:id="rId1"/>
  <ignoredErrors>
    <ignoredError sqref="L225 L243 E243 E225 L207 E261 L261 L171 L189 E189 E171 E153 L153 L135 E135 E117:E118 L117 L99 E99 L81 E81 N75" evalError="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957"/>
  <sheetViews>
    <sheetView showGridLines="0" showRowColHeaders="0" zoomScaleNormal="100" workbookViewId="0">
      <pane xSplit="1" topLeftCell="B1" activePane="topRight" state="frozen"/>
      <selection pane="topRight"/>
    </sheetView>
  </sheetViews>
  <sheetFormatPr baseColWidth="10" defaultColWidth="11.42578125" defaultRowHeight="16.5" x14ac:dyDescent="0.3"/>
  <cols>
    <col min="1" max="1" width="26.7109375" style="643" customWidth="1"/>
    <col min="2" max="2" width="0.5703125" style="642" customWidth="1"/>
    <col min="3" max="3" width="1.85546875" style="644" customWidth="1"/>
    <col min="4" max="4" width="1.7109375" style="644" customWidth="1"/>
    <col min="5" max="5" width="15.140625" style="1" customWidth="1"/>
    <col min="6" max="6" width="31" style="1" customWidth="1"/>
    <col min="7" max="8" width="8.7109375" style="1" customWidth="1"/>
    <col min="9" max="9" width="9.85546875" style="1" customWidth="1"/>
    <col min="10" max="14" width="8.7109375" style="1" customWidth="1"/>
    <col min="15" max="15" width="11.7109375" style="1" customWidth="1"/>
    <col min="16" max="20" width="8.7109375" style="1" customWidth="1"/>
    <col min="21" max="21" width="10" style="1" customWidth="1"/>
    <col min="22" max="26" width="8.7109375" style="1" customWidth="1"/>
    <col min="27" max="27" width="10" style="1" customWidth="1"/>
    <col min="28" max="32" width="8.7109375" style="1" customWidth="1"/>
    <col min="33" max="33" width="9.85546875" style="1" customWidth="1"/>
    <col min="34" max="38" width="8.7109375" style="1" customWidth="1"/>
    <col min="39" max="39" width="10" style="1" customWidth="1"/>
    <col min="40" max="44" width="8.7109375" style="1" customWidth="1"/>
    <col min="45" max="45" width="10" style="1" customWidth="1"/>
    <col min="46" max="50" width="8.7109375" style="1" customWidth="1"/>
    <col min="51" max="51" width="10" style="1" customWidth="1"/>
    <col min="52" max="52" width="7.7109375" style="1" customWidth="1"/>
    <col min="53" max="55" width="8.7109375" style="1" customWidth="1"/>
    <col min="56" max="56" width="9.7109375" style="1" customWidth="1"/>
    <col min="57" max="57" width="10.140625" style="1" customWidth="1"/>
    <col min="58" max="58" width="11.85546875" style="1" customWidth="1"/>
    <col min="59" max="73" width="9.7109375" style="1" customWidth="1"/>
    <col min="74" max="74" width="9.42578125" style="1" customWidth="1"/>
    <col min="75" max="16384" width="11.42578125" style="1"/>
  </cols>
  <sheetData>
    <row r="1" spans="1:76" ht="36" customHeight="1" x14ac:dyDescent="0.3">
      <c r="A1" s="641"/>
      <c r="C1" s="1175" t="s">
        <v>1063</v>
      </c>
      <c r="D1" s="1175"/>
      <c r="E1" s="1175"/>
      <c r="F1" s="1175"/>
      <c r="G1" s="1175"/>
      <c r="H1" s="1175"/>
      <c r="I1" s="1175"/>
      <c r="J1" s="1175"/>
      <c r="K1" s="1175"/>
      <c r="L1" s="1175"/>
      <c r="M1" s="1175"/>
      <c r="N1" s="1175"/>
      <c r="O1" s="1175"/>
      <c r="P1" s="1175"/>
      <c r="Q1" s="1175"/>
      <c r="R1" s="1175"/>
      <c r="S1" s="1175"/>
      <c r="T1" s="884"/>
      <c r="U1" s="884"/>
      <c r="V1" s="884"/>
      <c r="W1" s="884"/>
    </row>
    <row r="2" spans="1:76" ht="36" customHeight="1" x14ac:dyDescent="0.3">
      <c r="B2" s="5"/>
    </row>
    <row r="3" spans="1:76" ht="16.5" customHeight="1" x14ac:dyDescent="0.3">
      <c r="A3" s="17" t="s">
        <v>50</v>
      </c>
      <c r="B3" s="5"/>
      <c r="D3" s="640" t="s">
        <v>1441</v>
      </c>
      <c r="E3" s="640"/>
      <c r="F3" s="640"/>
      <c r="G3" s="640"/>
      <c r="H3" s="640"/>
      <c r="I3" s="640"/>
      <c r="J3" s="640"/>
      <c r="K3" s="640"/>
      <c r="L3" s="640"/>
      <c r="M3" s="640"/>
      <c r="N3" s="640"/>
      <c r="O3" s="640"/>
      <c r="P3" s="640"/>
      <c r="Q3" s="640"/>
      <c r="R3" s="640"/>
      <c r="S3" s="640"/>
      <c r="T3" s="640"/>
      <c r="U3" s="640"/>
      <c r="V3" s="640"/>
      <c r="W3" s="640"/>
    </row>
    <row r="4" spans="1:76" ht="16.5" customHeight="1" x14ac:dyDescent="0.3">
      <c r="A4" s="17" t="s">
        <v>1180</v>
      </c>
      <c r="B4" s="5"/>
      <c r="E4" s="644"/>
      <c r="F4" s="644"/>
      <c r="G4" s="644"/>
      <c r="H4" s="644"/>
      <c r="I4" s="644"/>
      <c r="J4" s="644"/>
      <c r="K4" s="644"/>
      <c r="L4" s="644"/>
      <c r="M4" s="644"/>
      <c r="N4" s="644"/>
      <c r="O4" s="644"/>
      <c r="P4" s="644"/>
      <c r="Q4" s="644"/>
      <c r="R4" s="644"/>
      <c r="S4" s="644"/>
      <c r="T4" s="644"/>
      <c r="U4" s="644"/>
      <c r="V4" s="644"/>
      <c r="W4" s="644"/>
    </row>
    <row r="5" spans="1:76" ht="16.5" customHeight="1" x14ac:dyDescent="0.35">
      <c r="A5" s="17" t="s">
        <v>1181</v>
      </c>
      <c r="B5" s="5"/>
      <c r="E5" s="880" t="s">
        <v>1569</v>
      </c>
      <c r="F5" s="644"/>
      <c r="G5" s="644"/>
      <c r="H5" s="644"/>
      <c r="I5" s="644"/>
      <c r="J5" s="644"/>
      <c r="K5" s="644"/>
      <c r="L5" s="644"/>
      <c r="M5" s="644"/>
      <c r="N5" s="644"/>
      <c r="O5" s="644"/>
      <c r="P5" s="644"/>
      <c r="Q5" s="644"/>
      <c r="R5" s="644"/>
      <c r="S5" s="644"/>
      <c r="T5" s="644"/>
      <c r="U5" s="644"/>
      <c r="V5" s="644"/>
      <c r="W5" s="644"/>
      <c r="X5" s="644"/>
      <c r="Y5" s="644"/>
      <c r="Z5" s="644"/>
      <c r="BE5" s="755"/>
      <c r="BX5" s="853"/>
    </row>
    <row r="6" spans="1:76" ht="15" customHeight="1" x14ac:dyDescent="0.3">
      <c r="A6" s="17" t="s">
        <v>1182</v>
      </c>
      <c r="D6" s="1"/>
    </row>
    <row r="7" spans="1:76" x14ac:dyDescent="0.3">
      <c r="A7" s="17" t="s">
        <v>1183</v>
      </c>
      <c r="D7" s="1"/>
      <c r="E7" s="670"/>
      <c r="F7" s="670"/>
      <c r="G7" s="879">
        <v>2007</v>
      </c>
      <c r="H7" s="879">
        <v>2008</v>
      </c>
      <c r="I7" s="879">
        <v>2009</v>
      </c>
      <c r="J7" s="879">
        <v>2010</v>
      </c>
      <c r="K7" s="879">
        <v>2011</v>
      </c>
      <c r="L7" s="879">
        <v>2012</v>
      </c>
      <c r="M7" s="879">
        <v>2013</v>
      </c>
      <c r="N7" s="879">
        <v>2014</v>
      </c>
      <c r="O7" s="879">
        <v>2015</v>
      </c>
      <c r="P7" s="879">
        <v>2016</v>
      </c>
      <c r="Q7" s="879">
        <v>2017</v>
      </c>
      <c r="R7" s="879">
        <v>2018</v>
      </c>
      <c r="S7" s="879">
        <v>2019</v>
      </c>
      <c r="T7" s="879">
        <v>2020</v>
      </c>
      <c r="U7" s="879">
        <v>2021</v>
      </c>
      <c r="V7" s="879">
        <v>2022</v>
      </c>
    </row>
    <row r="8" spans="1:76" x14ac:dyDescent="0.3">
      <c r="A8" s="17" t="s">
        <v>1184</v>
      </c>
      <c r="D8" s="1"/>
      <c r="E8" s="1180" t="s">
        <v>261</v>
      </c>
      <c r="F8" s="1181"/>
      <c r="G8" s="645">
        <v>2.7210000000000001</v>
      </c>
      <c r="H8" s="645">
        <v>2.7210000000000001</v>
      </c>
      <c r="I8" s="645">
        <v>2.7210000000000001</v>
      </c>
      <c r="J8" s="645">
        <v>2.7210000000000001</v>
      </c>
      <c r="K8" s="645">
        <v>2.7210000000000001</v>
      </c>
      <c r="L8" s="645">
        <v>2.7210000000000001</v>
      </c>
      <c r="M8" s="645">
        <v>2.7210000000000001</v>
      </c>
      <c r="N8" s="645">
        <v>2.7210000000000001</v>
      </c>
      <c r="O8" s="645">
        <v>2.7210000000000001</v>
      </c>
      <c r="P8" s="645">
        <v>2.7210000000000001</v>
      </c>
      <c r="Q8" s="645">
        <v>2.7210000000000001</v>
      </c>
      <c r="R8" s="645">
        <v>2.7210000000000001</v>
      </c>
      <c r="S8" s="645">
        <v>2.7210000000000001</v>
      </c>
      <c r="T8" s="645">
        <v>2.7210000000000001</v>
      </c>
      <c r="U8" s="645">
        <v>2.7210000000000001</v>
      </c>
      <c r="V8" s="645">
        <v>2.7210000000000001</v>
      </c>
    </row>
    <row r="9" spans="1:76" x14ac:dyDescent="0.3">
      <c r="A9" s="17" t="s">
        <v>1185</v>
      </c>
      <c r="D9" s="1"/>
      <c r="E9" s="1180" t="s">
        <v>572</v>
      </c>
      <c r="F9" s="1181"/>
      <c r="G9" s="645">
        <v>2.7210000000000001</v>
      </c>
      <c r="H9" s="645">
        <v>2.7210000000000001</v>
      </c>
      <c r="I9" s="645">
        <v>2.7210000000000001</v>
      </c>
      <c r="J9" s="645">
        <v>2.7210000000000001</v>
      </c>
      <c r="K9" s="645">
        <v>2.7210000000000001</v>
      </c>
      <c r="L9" s="645">
        <v>2.7210000000000001</v>
      </c>
      <c r="M9" s="645">
        <v>2.7210000000000001</v>
      </c>
      <c r="N9" s="645">
        <v>2.7210000000000001</v>
      </c>
      <c r="O9" s="645">
        <v>2.7210000000000001</v>
      </c>
      <c r="P9" s="645">
        <v>2.7210000000000001</v>
      </c>
      <c r="Q9" s="645">
        <v>2.7210000000000001</v>
      </c>
      <c r="R9" s="645">
        <v>2.7210000000000001</v>
      </c>
      <c r="S9" s="645">
        <v>2.7210000000000001</v>
      </c>
      <c r="T9" s="645">
        <v>2.7210000000000001</v>
      </c>
      <c r="U9" s="645">
        <v>2.7210000000000001</v>
      </c>
      <c r="V9" s="645">
        <v>2.7210000000000001</v>
      </c>
    </row>
    <row r="10" spans="1:76" x14ac:dyDescent="0.3">
      <c r="A10" s="17" t="s">
        <v>1390</v>
      </c>
      <c r="D10" s="1"/>
      <c r="E10" s="1180" t="s">
        <v>1460</v>
      </c>
      <c r="F10" s="1181"/>
      <c r="G10" s="645">
        <v>0.182</v>
      </c>
      <c r="H10" s="645">
        <v>0.183</v>
      </c>
      <c r="I10" s="645">
        <v>0.184</v>
      </c>
      <c r="J10" s="645">
        <v>0.183</v>
      </c>
      <c r="K10" s="645">
        <v>0.183</v>
      </c>
      <c r="L10" s="645">
        <v>0.183</v>
      </c>
      <c r="M10" s="645">
        <v>0.182</v>
      </c>
      <c r="N10" s="645">
        <v>0.183</v>
      </c>
      <c r="O10" s="645">
        <v>0.184</v>
      </c>
      <c r="P10" s="645">
        <v>0.183</v>
      </c>
      <c r="Q10" s="645">
        <v>0.183</v>
      </c>
      <c r="R10" s="645">
        <v>0.182</v>
      </c>
      <c r="S10" s="645">
        <v>0.182</v>
      </c>
      <c r="T10" s="645">
        <v>0.182</v>
      </c>
      <c r="U10" s="645">
        <v>0.182</v>
      </c>
      <c r="V10" s="645">
        <v>0.182</v>
      </c>
    </row>
    <row r="11" spans="1:76" x14ac:dyDescent="0.3">
      <c r="A11" s="17" t="s">
        <v>1186</v>
      </c>
      <c r="D11" s="1"/>
      <c r="E11" s="1180" t="s">
        <v>773</v>
      </c>
      <c r="F11" s="1181"/>
      <c r="G11" s="645">
        <v>3.1240000000000001</v>
      </c>
      <c r="H11" s="645">
        <v>3.1240000000000001</v>
      </c>
      <c r="I11" s="645">
        <v>3.1240000000000001</v>
      </c>
      <c r="J11" s="645">
        <v>3.1240000000000001</v>
      </c>
      <c r="K11" s="645">
        <v>3.1240000000000001</v>
      </c>
      <c r="L11" s="645">
        <v>3.1240000000000001</v>
      </c>
      <c r="M11" s="645">
        <v>3.1240000000000001</v>
      </c>
      <c r="N11" s="645">
        <v>3.1240000000000001</v>
      </c>
      <c r="O11" s="645">
        <v>3.1240000000000001</v>
      </c>
      <c r="P11" s="645">
        <v>3.1240000000000001</v>
      </c>
      <c r="Q11" s="645">
        <v>3.1240000000000001</v>
      </c>
      <c r="R11" s="645">
        <v>3.1240000000000001</v>
      </c>
      <c r="S11" s="645">
        <v>3.1240000000000001</v>
      </c>
      <c r="T11" s="645">
        <v>3.1240000000000001</v>
      </c>
      <c r="U11" s="645">
        <v>3.1240000000000001</v>
      </c>
      <c r="V11" s="645">
        <v>3.1240000000000001</v>
      </c>
    </row>
    <row r="12" spans="1:76" x14ac:dyDescent="0.3">
      <c r="A12" s="925" t="s">
        <v>1187</v>
      </c>
      <c r="D12" s="1"/>
      <c r="E12" s="1180" t="s">
        <v>545</v>
      </c>
      <c r="F12" s="1181"/>
      <c r="G12" s="645">
        <v>1.5449999999999999</v>
      </c>
      <c r="H12" s="645">
        <v>1.5449999999999999</v>
      </c>
      <c r="I12" s="645">
        <v>1.5449999999999999</v>
      </c>
      <c r="J12" s="645">
        <v>1.5449999999999999</v>
      </c>
      <c r="K12" s="645">
        <v>1.5449999999999999</v>
      </c>
      <c r="L12" s="645">
        <v>1.5449999999999999</v>
      </c>
      <c r="M12" s="645">
        <v>1.5449999999999999</v>
      </c>
      <c r="N12" s="645">
        <v>1.5449999999999999</v>
      </c>
      <c r="O12" s="645">
        <v>1.5449999999999999</v>
      </c>
      <c r="P12" s="645">
        <v>1.5449999999999999</v>
      </c>
      <c r="Q12" s="645">
        <v>1.5449999999999999</v>
      </c>
      <c r="R12" s="645">
        <v>1.5449999999999999</v>
      </c>
      <c r="S12" s="645">
        <v>1.5449999999999999</v>
      </c>
      <c r="T12" s="645">
        <v>1.5449999999999999</v>
      </c>
      <c r="U12" s="645">
        <v>1.5449999999999999</v>
      </c>
      <c r="V12" s="645">
        <v>1.5449999999999999</v>
      </c>
    </row>
    <row r="13" spans="1:76" x14ac:dyDescent="0.3">
      <c r="A13" s="17" t="s">
        <v>1188</v>
      </c>
      <c r="D13" s="1"/>
      <c r="E13" s="876" t="s">
        <v>850</v>
      </c>
      <c r="F13" s="877"/>
      <c r="G13" s="645">
        <v>2.5</v>
      </c>
      <c r="H13" s="645">
        <v>2.5</v>
      </c>
      <c r="I13" s="645">
        <v>2.5</v>
      </c>
      <c r="J13" s="645">
        <v>2.5</v>
      </c>
      <c r="K13" s="645">
        <v>2.5</v>
      </c>
      <c r="L13" s="645">
        <v>2.5</v>
      </c>
      <c r="M13" s="645">
        <v>2.5</v>
      </c>
      <c r="N13" s="645">
        <v>2.5</v>
      </c>
      <c r="O13" s="645">
        <v>2.5</v>
      </c>
      <c r="P13" s="645">
        <v>2.5</v>
      </c>
      <c r="Q13" s="645">
        <v>2.5</v>
      </c>
      <c r="R13" s="645">
        <v>2.5</v>
      </c>
      <c r="S13" s="645">
        <v>2.5</v>
      </c>
      <c r="T13" s="645">
        <v>2.5</v>
      </c>
      <c r="U13" s="645">
        <v>2.5</v>
      </c>
      <c r="V13" s="645">
        <v>2.5</v>
      </c>
    </row>
    <row r="14" spans="1:76" x14ac:dyDescent="0.3">
      <c r="D14" s="1"/>
      <c r="E14" s="1180" t="s">
        <v>593</v>
      </c>
      <c r="F14" s="1181"/>
      <c r="G14" s="645">
        <v>2.9660000000000002</v>
      </c>
      <c r="H14" s="645">
        <v>2.9660000000000002</v>
      </c>
      <c r="I14" s="645">
        <v>2.9660000000000002</v>
      </c>
      <c r="J14" s="645">
        <v>2.9660000000000002</v>
      </c>
      <c r="K14" s="645">
        <v>2.9660000000000002</v>
      </c>
      <c r="L14" s="645">
        <v>2.9660000000000002</v>
      </c>
      <c r="M14" s="645">
        <v>2.9660000000000002</v>
      </c>
      <c r="N14" s="645">
        <v>2.9660000000000002</v>
      </c>
      <c r="O14" s="645">
        <v>2.9660000000000002</v>
      </c>
      <c r="P14" s="645">
        <v>2.9660000000000002</v>
      </c>
      <c r="Q14" s="645">
        <v>2.9660000000000002</v>
      </c>
      <c r="R14" s="645">
        <v>2.9660000000000002</v>
      </c>
      <c r="S14" s="645">
        <v>2.9660000000000002</v>
      </c>
      <c r="T14" s="645">
        <v>2.9660000000000002</v>
      </c>
      <c r="U14" s="645">
        <v>2.9660000000000002</v>
      </c>
      <c r="V14" s="645">
        <v>2.9660000000000002</v>
      </c>
    </row>
    <row r="15" spans="1:76" x14ac:dyDescent="0.3">
      <c r="D15" s="1"/>
      <c r="E15" s="1180" t="s">
        <v>3</v>
      </c>
      <c r="F15" s="1181"/>
      <c r="G15" s="645">
        <v>2.996</v>
      </c>
      <c r="H15" s="645">
        <v>2.996</v>
      </c>
      <c r="I15" s="645">
        <v>2.996</v>
      </c>
      <c r="J15" s="645">
        <v>2.996</v>
      </c>
      <c r="K15" s="645">
        <v>2.996</v>
      </c>
      <c r="L15" s="645">
        <v>2.996</v>
      </c>
      <c r="M15" s="645">
        <v>2.996</v>
      </c>
      <c r="N15" s="645">
        <v>2.996</v>
      </c>
      <c r="O15" s="645">
        <v>2.996</v>
      </c>
      <c r="P15" s="645">
        <v>2.996</v>
      </c>
      <c r="Q15" s="645">
        <v>2.996</v>
      </c>
      <c r="R15" s="645">
        <v>2.996</v>
      </c>
      <c r="S15" s="645">
        <v>2.996</v>
      </c>
      <c r="T15" s="645">
        <v>2.996</v>
      </c>
      <c r="U15" s="645">
        <v>2.996</v>
      </c>
      <c r="V15" s="645">
        <v>2.996</v>
      </c>
    </row>
    <row r="16" spans="1:76" x14ac:dyDescent="0.3">
      <c r="D16" s="1"/>
      <c r="E16" s="1180" t="s">
        <v>1027</v>
      </c>
      <c r="F16" s="1181"/>
      <c r="G16" s="645">
        <v>0.88100000000000001</v>
      </c>
      <c r="H16" s="645">
        <v>0.88100000000000001</v>
      </c>
      <c r="I16" s="645">
        <v>0.88100000000000001</v>
      </c>
      <c r="J16" s="645">
        <v>0.88100000000000001</v>
      </c>
      <c r="K16" s="645">
        <v>0.88100000000000001</v>
      </c>
      <c r="L16" s="645">
        <v>0.88100000000000001</v>
      </c>
      <c r="M16" s="645">
        <v>0.88100000000000001</v>
      </c>
      <c r="N16" s="645">
        <v>0.88100000000000001</v>
      </c>
      <c r="O16" s="645">
        <v>0.88100000000000001</v>
      </c>
      <c r="P16" s="645">
        <v>0.88100000000000001</v>
      </c>
      <c r="Q16" s="645">
        <v>0.88100000000000001</v>
      </c>
      <c r="R16" s="645">
        <v>0.88100000000000001</v>
      </c>
      <c r="S16" s="645">
        <v>0.88100000000000001</v>
      </c>
      <c r="T16" s="645">
        <v>0.88100000000000001</v>
      </c>
      <c r="U16" s="645">
        <v>0.88100000000000001</v>
      </c>
      <c r="V16" s="645">
        <v>0.88100000000000001</v>
      </c>
    </row>
    <row r="17" spans="2:105" x14ac:dyDescent="0.3">
      <c r="D17" s="1"/>
      <c r="E17" s="1180" t="s">
        <v>1440</v>
      </c>
      <c r="F17" s="1181"/>
      <c r="G17" s="645">
        <v>1E-3</v>
      </c>
      <c r="H17" s="645">
        <v>1E-3</v>
      </c>
      <c r="I17" s="645">
        <v>1E-3</v>
      </c>
      <c r="J17" s="645">
        <v>1E-3</v>
      </c>
      <c r="K17" s="645">
        <v>1E-3</v>
      </c>
      <c r="L17" s="645">
        <v>1E-3</v>
      </c>
      <c r="M17" s="645">
        <v>1E-3</v>
      </c>
      <c r="N17" s="645">
        <v>1E-3</v>
      </c>
      <c r="O17" s="645">
        <v>1E-3</v>
      </c>
      <c r="P17" s="645">
        <v>1E-3</v>
      </c>
      <c r="Q17" s="645">
        <v>1E-3</v>
      </c>
      <c r="R17" s="645">
        <v>1E-3</v>
      </c>
      <c r="S17" s="645">
        <v>1E-3</v>
      </c>
      <c r="T17" s="645">
        <v>1E-3</v>
      </c>
      <c r="U17" s="645">
        <v>1E-3</v>
      </c>
      <c r="V17" s="645">
        <v>1E-3</v>
      </c>
    </row>
    <row r="18" spans="2:105" x14ac:dyDescent="0.3">
      <c r="D18" s="1"/>
      <c r="E18" s="1180" t="s">
        <v>1045</v>
      </c>
      <c r="F18" s="1181"/>
      <c r="G18" s="645">
        <v>0.13700000000000001</v>
      </c>
      <c r="H18" s="645">
        <v>0.13700000000000001</v>
      </c>
      <c r="I18" s="645">
        <v>0.13700000000000001</v>
      </c>
      <c r="J18" s="645">
        <v>0.13700000000000001</v>
      </c>
      <c r="K18" s="645">
        <v>0.13700000000000001</v>
      </c>
      <c r="L18" s="645">
        <v>0.13700000000000001</v>
      </c>
      <c r="M18" s="645">
        <v>0.13700000000000001</v>
      </c>
      <c r="N18" s="645">
        <v>0.13700000000000001</v>
      </c>
      <c r="O18" s="645">
        <v>0.13700000000000001</v>
      </c>
      <c r="P18" s="645">
        <v>0.13700000000000001</v>
      </c>
      <c r="Q18" s="645">
        <v>0.13700000000000001</v>
      </c>
      <c r="R18" s="645">
        <v>0.13700000000000001</v>
      </c>
      <c r="S18" s="645">
        <v>0.13700000000000001</v>
      </c>
      <c r="T18" s="645">
        <v>0.13700000000000001</v>
      </c>
      <c r="U18" s="645">
        <v>0.13700000000000001</v>
      </c>
      <c r="V18" s="645">
        <v>0.13700000000000001</v>
      </c>
    </row>
    <row r="19" spans="2:105" x14ac:dyDescent="0.3">
      <c r="D19" s="1"/>
      <c r="E19" s="1180" t="s">
        <v>1046</v>
      </c>
      <c r="F19" s="1181"/>
      <c r="G19" s="645">
        <v>0.17100000000000001</v>
      </c>
      <c r="H19" s="645">
        <v>0.17100000000000001</v>
      </c>
      <c r="I19" s="645">
        <v>0.17100000000000001</v>
      </c>
      <c r="J19" s="645">
        <v>0.17100000000000001</v>
      </c>
      <c r="K19" s="645">
        <v>0.17100000000000001</v>
      </c>
      <c r="L19" s="645">
        <v>0.17100000000000001</v>
      </c>
      <c r="M19" s="645">
        <v>0.17100000000000001</v>
      </c>
      <c r="N19" s="645">
        <v>0.17100000000000001</v>
      </c>
      <c r="O19" s="645">
        <v>0.17100000000000001</v>
      </c>
      <c r="P19" s="645">
        <v>0.17100000000000001</v>
      </c>
      <c r="Q19" s="645">
        <v>0.17100000000000001</v>
      </c>
      <c r="R19" s="645">
        <v>0.17100000000000001</v>
      </c>
      <c r="S19" s="645">
        <v>0.17100000000000001</v>
      </c>
      <c r="T19" s="645">
        <v>0.17100000000000001</v>
      </c>
      <c r="U19" s="645">
        <v>0.17100000000000001</v>
      </c>
      <c r="V19" s="645">
        <v>0.17100000000000001</v>
      </c>
    </row>
    <row r="20" spans="2:105" x14ac:dyDescent="0.3">
      <c r="D20" s="1"/>
      <c r="E20" s="1180" t="s">
        <v>1481</v>
      </c>
      <c r="F20" s="1181"/>
      <c r="G20" s="645">
        <v>0.14299999999999999</v>
      </c>
      <c r="H20" s="645">
        <v>0.14299999999999999</v>
      </c>
      <c r="I20" s="645">
        <v>0.14299999999999999</v>
      </c>
      <c r="J20" s="645">
        <v>0.14299999999999999</v>
      </c>
      <c r="K20" s="645">
        <v>0.14299999999999999</v>
      </c>
      <c r="L20" s="645">
        <v>0.14299999999999999</v>
      </c>
      <c r="M20" s="645">
        <v>0.14299999999999999</v>
      </c>
      <c r="N20" s="645">
        <v>0.14299999999999999</v>
      </c>
      <c r="O20" s="645">
        <v>0.14299999999999999</v>
      </c>
      <c r="P20" s="645">
        <v>0.14299999999999999</v>
      </c>
      <c r="Q20" s="645">
        <v>0.14299999999999999</v>
      </c>
      <c r="R20" s="645">
        <v>0.14299999999999999</v>
      </c>
      <c r="S20" s="645">
        <v>0.14299999999999999</v>
      </c>
      <c r="T20" s="645">
        <v>0.14299999999999999</v>
      </c>
      <c r="U20" s="645">
        <v>0.14299999999999999</v>
      </c>
      <c r="V20" s="645">
        <v>0.14299999999999999</v>
      </c>
    </row>
    <row r="21" spans="2:105" x14ac:dyDescent="0.3">
      <c r="D21" s="1"/>
      <c r="E21" s="1180" t="s">
        <v>1482</v>
      </c>
      <c r="F21" s="1181"/>
      <c r="G21" s="645">
        <v>0.15</v>
      </c>
      <c r="H21" s="645">
        <v>0.15</v>
      </c>
      <c r="I21" s="645">
        <v>0.15</v>
      </c>
      <c r="J21" s="645">
        <v>0.15</v>
      </c>
      <c r="K21" s="645">
        <v>0.15</v>
      </c>
      <c r="L21" s="645">
        <v>0.15</v>
      </c>
      <c r="M21" s="645">
        <v>0.15</v>
      </c>
      <c r="N21" s="645">
        <v>0.15</v>
      </c>
      <c r="O21" s="645">
        <v>0.15</v>
      </c>
      <c r="P21" s="645">
        <v>0.15</v>
      </c>
      <c r="Q21" s="645">
        <v>0.15</v>
      </c>
      <c r="R21" s="645">
        <v>0.15</v>
      </c>
      <c r="S21" s="645">
        <v>0.15</v>
      </c>
      <c r="T21" s="645">
        <v>0.15</v>
      </c>
      <c r="U21" s="645">
        <v>0.15</v>
      </c>
      <c r="V21" s="645">
        <v>0.15</v>
      </c>
    </row>
    <row r="22" spans="2:105" x14ac:dyDescent="0.3">
      <c r="D22" s="1"/>
      <c r="E22" s="1180" t="s">
        <v>1483</v>
      </c>
      <c r="F22" s="1181"/>
      <c r="G22" s="645">
        <v>0.14699999999999999</v>
      </c>
      <c r="H22" s="645">
        <v>0.14699999999999999</v>
      </c>
      <c r="I22" s="645">
        <v>0.14699999999999999</v>
      </c>
      <c r="J22" s="645">
        <v>0.14699999999999999</v>
      </c>
      <c r="K22" s="645">
        <v>0.14699999999999999</v>
      </c>
      <c r="L22" s="645">
        <v>0.14699999999999999</v>
      </c>
      <c r="M22" s="645">
        <v>0.14699999999999999</v>
      </c>
      <c r="N22" s="645">
        <v>0.14699999999999999</v>
      </c>
      <c r="O22" s="645">
        <v>0.14699999999999999</v>
      </c>
      <c r="P22" s="645">
        <v>0.14699999999999999</v>
      </c>
      <c r="Q22" s="645">
        <v>0.14699999999999999</v>
      </c>
      <c r="R22" s="645">
        <v>0.14699999999999999</v>
      </c>
      <c r="S22" s="645">
        <v>0.14699999999999999</v>
      </c>
      <c r="T22" s="645">
        <v>0.14699999999999999</v>
      </c>
      <c r="U22" s="645">
        <v>0.14699999999999999</v>
      </c>
      <c r="V22" s="645">
        <v>0.14699999999999999</v>
      </c>
    </row>
    <row r="23" spans="2:105" x14ac:dyDescent="0.3">
      <c r="D23" s="1"/>
      <c r="E23" s="1180" t="s">
        <v>1484</v>
      </c>
      <c r="F23" s="1181"/>
      <c r="G23" s="645">
        <v>0.153</v>
      </c>
      <c r="H23" s="645">
        <v>0.153</v>
      </c>
      <c r="I23" s="645">
        <v>0.153</v>
      </c>
      <c r="J23" s="645">
        <v>0.153</v>
      </c>
      <c r="K23" s="645">
        <v>0.153</v>
      </c>
      <c r="L23" s="645">
        <v>0.153</v>
      </c>
      <c r="M23" s="645">
        <v>0.153</v>
      </c>
      <c r="N23" s="645">
        <v>0.153</v>
      </c>
      <c r="O23" s="645">
        <v>0.153</v>
      </c>
      <c r="P23" s="645">
        <v>0.153</v>
      </c>
      <c r="Q23" s="645">
        <v>0.153</v>
      </c>
      <c r="R23" s="645">
        <v>0.153</v>
      </c>
      <c r="S23" s="645">
        <v>0.153</v>
      </c>
      <c r="T23" s="645">
        <v>0.153</v>
      </c>
      <c r="U23" s="645">
        <v>0.153</v>
      </c>
      <c r="V23" s="645">
        <v>0.153</v>
      </c>
    </row>
    <row r="24" spans="2:105" ht="15" customHeight="1" x14ac:dyDescent="0.3">
      <c r="C24" s="1"/>
      <c r="D24" s="1"/>
      <c r="E24" s="1180" t="s">
        <v>1485</v>
      </c>
      <c r="F24" s="1181"/>
      <c r="G24" s="645">
        <v>0.184</v>
      </c>
      <c r="H24" s="645">
        <v>0.184</v>
      </c>
      <c r="I24" s="645">
        <v>0.184</v>
      </c>
      <c r="J24" s="645">
        <v>0.184</v>
      </c>
      <c r="K24" s="645">
        <v>0.184</v>
      </c>
      <c r="L24" s="645">
        <v>0.184</v>
      </c>
      <c r="M24" s="645">
        <v>0.184</v>
      </c>
      <c r="N24" s="645">
        <v>0.184</v>
      </c>
      <c r="O24" s="645">
        <v>0.184</v>
      </c>
      <c r="P24" s="645">
        <v>0.184</v>
      </c>
      <c r="Q24" s="645">
        <v>0.184</v>
      </c>
      <c r="R24" s="645">
        <v>0.184</v>
      </c>
      <c r="S24" s="645">
        <v>0.184</v>
      </c>
      <c r="T24" s="645">
        <v>0.184</v>
      </c>
      <c r="U24" s="645">
        <v>0.184</v>
      </c>
      <c r="V24" s="645">
        <v>0.184</v>
      </c>
    </row>
    <row r="25" spans="2:105" x14ac:dyDescent="0.3">
      <c r="D25" s="1"/>
      <c r="E25" s="1180" t="s">
        <v>262</v>
      </c>
      <c r="F25" s="1181"/>
      <c r="G25" s="645">
        <v>3.1829999999999998</v>
      </c>
      <c r="H25" s="645">
        <v>3.1829999999999998</v>
      </c>
      <c r="I25" s="645">
        <v>3.1829999999999998</v>
      </c>
      <c r="J25" s="645">
        <v>3.1829999999999998</v>
      </c>
      <c r="K25" s="645">
        <v>3.1829999999999998</v>
      </c>
      <c r="L25" s="645">
        <v>3.1829999999999998</v>
      </c>
      <c r="M25" s="645">
        <v>3.1829999999999998</v>
      </c>
      <c r="N25" s="645">
        <v>3.1829999999999998</v>
      </c>
      <c r="O25" s="645">
        <v>3.1829999999999998</v>
      </c>
      <c r="P25" s="645">
        <v>3.1829999999999998</v>
      </c>
      <c r="Q25" s="645">
        <v>3.1829999999999998</v>
      </c>
      <c r="R25" s="645">
        <v>3.1829999999999998</v>
      </c>
      <c r="S25" s="645">
        <v>3.1829999999999998</v>
      </c>
      <c r="T25" s="645">
        <v>3.1829999999999998</v>
      </c>
      <c r="U25" s="645">
        <v>3.1829999999999998</v>
      </c>
      <c r="V25" s="645">
        <v>3.1829999999999998</v>
      </c>
    </row>
    <row r="26" spans="2:105" ht="16.5" customHeight="1" x14ac:dyDescent="0.3">
      <c r="E26" s="1180" t="s">
        <v>1028</v>
      </c>
      <c r="F26" s="1181"/>
      <c r="G26" s="645">
        <v>3.036</v>
      </c>
      <c r="H26" s="645">
        <v>3.036</v>
      </c>
      <c r="I26" s="645">
        <v>3.036</v>
      </c>
      <c r="J26" s="645">
        <v>3.036</v>
      </c>
      <c r="K26" s="645">
        <v>3.036</v>
      </c>
      <c r="L26" s="645">
        <v>3.036</v>
      </c>
      <c r="M26" s="645">
        <v>3.036</v>
      </c>
      <c r="N26" s="645">
        <v>3.036</v>
      </c>
      <c r="O26" s="645">
        <v>3.036</v>
      </c>
      <c r="P26" s="645">
        <v>3.036</v>
      </c>
      <c r="Q26" s="645">
        <v>3.036</v>
      </c>
      <c r="R26" s="645">
        <v>3.036</v>
      </c>
      <c r="S26" s="645">
        <v>3.036</v>
      </c>
      <c r="T26" s="645">
        <v>3.036</v>
      </c>
      <c r="U26" s="645">
        <v>3.036</v>
      </c>
      <c r="V26" s="645">
        <v>3.036</v>
      </c>
    </row>
    <row r="27" spans="2:105" x14ac:dyDescent="0.3">
      <c r="E27" s="1180" t="s">
        <v>1029</v>
      </c>
      <c r="F27" s="1181"/>
      <c r="G27" s="645">
        <v>3.1379999999999999</v>
      </c>
      <c r="H27" s="645">
        <v>3.1379999999999999</v>
      </c>
      <c r="I27" s="645">
        <v>3.1379999999999999</v>
      </c>
      <c r="J27" s="645">
        <v>3.1379999999999999</v>
      </c>
      <c r="K27" s="645">
        <v>3.1379999999999999</v>
      </c>
      <c r="L27" s="645">
        <v>3.1379999999999999</v>
      </c>
      <c r="M27" s="645">
        <v>3.1379999999999999</v>
      </c>
      <c r="N27" s="645">
        <v>3.1379999999999999</v>
      </c>
      <c r="O27" s="645">
        <v>3.1379999999999999</v>
      </c>
      <c r="P27" s="645">
        <v>3.1379999999999999</v>
      </c>
      <c r="Q27" s="645">
        <v>3.1379999999999999</v>
      </c>
      <c r="R27" s="645">
        <v>3.1379999999999999</v>
      </c>
      <c r="S27" s="645">
        <v>3.1379999999999999</v>
      </c>
      <c r="T27" s="645">
        <v>3.1379999999999999</v>
      </c>
      <c r="U27" s="645">
        <v>3.1379999999999999</v>
      </c>
      <c r="V27" s="645">
        <v>3.1379999999999999</v>
      </c>
    </row>
    <row r="28" spans="2:105" ht="16.5" customHeight="1" x14ac:dyDescent="0.3">
      <c r="E28" s="1180" t="s">
        <v>1030</v>
      </c>
      <c r="F28" s="1181"/>
      <c r="G28" s="645">
        <v>1.34</v>
      </c>
      <c r="H28" s="645">
        <v>1.34</v>
      </c>
      <c r="I28" s="645">
        <v>1.34</v>
      </c>
      <c r="J28" s="645">
        <v>1.34</v>
      </c>
      <c r="K28" s="645">
        <v>1.34</v>
      </c>
      <c r="L28" s="645">
        <v>1.34</v>
      </c>
      <c r="M28" s="645">
        <v>1.34</v>
      </c>
      <c r="N28" s="645">
        <v>1.34</v>
      </c>
      <c r="O28" s="645">
        <v>1.34</v>
      </c>
      <c r="P28" s="645">
        <v>1.34</v>
      </c>
      <c r="Q28" s="645">
        <v>1.34</v>
      </c>
      <c r="R28" s="645">
        <v>1.34</v>
      </c>
      <c r="S28" s="645">
        <v>1.34</v>
      </c>
      <c r="T28" s="645">
        <v>1.34</v>
      </c>
      <c r="U28" s="645">
        <v>1.34</v>
      </c>
      <c r="V28" s="645">
        <v>1.34</v>
      </c>
    </row>
    <row r="29" spans="2:105" ht="16.5" customHeight="1" x14ac:dyDescent="0.3">
      <c r="B29" s="5"/>
      <c r="E29" s="1182" t="s">
        <v>1461</v>
      </c>
      <c r="F29" s="1182"/>
      <c r="G29" s="1182"/>
      <c r="H29" s="1182"/>
      <c r="I29" s="1182"/>
      <c r="J29" s="1182"/>
      <c r="K29" s="1182"/>
      <c r="L29" s="1182"/>
      <c r="M29" s="1182"/>
      <c r="N29" s="1182"/>
      <c r="O29" s="1182"/>
      <c r="P29" s="1182"/>
      <c r="Q29" s="1182"/>
      <c r="R29" s="1182"/>
      <c r="S29" s="1182"/>
      <c r="T29" s="1182"/>
      <c r="U29" s="1182"/>
      <c r="V29" s="1182"/>
      <c r="W29" s="644"/>
      <c r="X29" s="644"/>
      <c r="Y29" s="644"/>
      <c r="Z29" s="644"/>
      <c r="AA29" s="644"/>
      <c r="AB29" s="644"/>
      <c r="AC29" s="644"/>
      <c r="AD29" s="644"/>
      <c r="AE29" s="644"/>
      <c r="AF29" s="644"/>
      <c r="AG29" s="644"/>
      <c r="AH29" s="644"/>
      <c r="AI29" s="644"/>
      <c r="AJ29" s="644"/>
      <c r="AK29" s="644"/>
      <c r="AL29" s="644"/>
      <c r="AM29" s="644"/>
      <c r="AN29" s="644"/>
      <c r="AO29" s="644"/>
      <c r="AP29" s="644"/>
      <c r="AQ29" s="644"/>
      <c r="AR29" s="644"/>
      <c r="AS29" s="644"/>
      <c r="AT29" s="644"/>
      <c r="AU29" s="644"/>
      <c r="AV29" s="644"/>
      <c r="AW29" s="644"/>
      <c r="AX29" s="644"/>
      <c r="AY29" s="644"/>
      <c r="AZ29" s="644"/>
      <c r="BA29" s="644"/>
      <c r="BB29" s="644"/>
      <c r="BC29" s="644"/>
      <c r="BD29" s="1020"/>
      <c r="BE29" s="1020"/>
      <c r="BF29" s="1020"/>
      <c r="BG29" s="1020"/>
      <c r="BH29" s="1020"/>
      <c r="BI29" s="1020"/>
      <c r="BJ29" s="1020"/>
      <c r="BK29" s="1020"/>
      <c r="BL29" s="1020"/>
      <c r="BM29" s="1020"/>
      <c r="BN29" s="1020"/>
      <c r="BO29" s="1020"/>
      <c r="BP29" s="1020"/>
      <c r="BQ29" s="1020"/>
      <c r="BR29" s="644"/>
      <c r="BS29" s="644"/>
      <c r="BT29" s="644"/>
      <c r="BU29" s="644"/>
      <c r="BV29" s="644"/>
      <c r="BW29" s="644"/>
      <c r="BX29" s="644"/>
      <c r="BY29" s="644"/>
      <c r="BZ29" s="644"/>
      <c r="CA29" s="644"/>
      <c r="CB29" s="644"/>
      <c r="CC29" s="644"/>
      <c r="CD29" s="644"/>
      <c r="CE29" s="644"/>
      <c r="CF29" s="644"/>
      <c r="CG29" s="644"/>
      <c r="CH29" s="644"/>
      <c r="CI29" s="644"/>
      <c r="CJ29" s="644"/>
      <c r="CK29" s="644"/>
      <c r="CL29" s="644"/>
      <c r="CM29" s="644"/>
      <c r="CN29" s="644"/>
      <c r="CO29" s="644"/>
      <c r="CP29" s="644"/>
      <c r="CQ29" s="644"/>
      <c r="CR29" s="644"/>
      <c r="CS29" s="644"/>
      <c r="CT29" s="644"/>
      <c r="CU29" s="644"/>
      <c r="CV29" s="644"/>
      <c r="CW29" s="644"/>
      <c r="CX29" s="644"/>
      <c r="CY29" s="644"/>
      <c r="CZ29" s="644"/>
      <c r="DA29" s="644"/>
    </row>
    <row r="30" spans="2:105" ht="16.5" customHeight="1" x14ac:dyDescent="0.3">
      <c r="B30" s="5"/>
      <c r="E30" s="895" t="s">
        <v>1572</v>
      </c>
      <c r="F30" s="298"/>
      <c r="G30" s="298"/>
      <c r="H30" s="298"/>
      <c r="I30" s="298"/>
      <c r="J30" s="298"/>
      <c r="K30" s="298"/>
      <c r="L30" s="298"/>
      <c r="M30" s="298"/>
      <c r="N30" s="298"/>
      <c r="O30" s="298"/>
      <c r="P30" s="298"/>
      <c r="Q30" s="298"/>
      <c r="R30" s="298"/>
      <c r="S30" s="298"/>
      <c r="T30" s="298"/>
      <c r="U30" s="298"/>
      <c r="V30" s="298"/>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644"/>
      <c r="BD30" s="1020"/>
      <c r="BE30" s="1020"/>
      <c r="BF30" s="1020"/>
      <c r="BG30" s="1020"/>
      <c r="BH30" s="1020"/>
      <c r="BI30" s="1020"/>
      <c r="BJ30" s="1020"/>
      <c r="BK30" s="1020"/>
      <c r="BL30" s="1020"/>
      <c r="BM30" s="1020"/>
      <c r="BN30" s="1020"/>
      <c r="BO30" s="1020"/>
      <c r="BP30" s="1020"/>
      <c r="BQ30" s="1020"/>
      <c r="BR30" s="1020"/>
      <c r="BS30" s="1020"/>
      <c r="BT30" s="1020"/>
      <c r="BU30" s="1020"/>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row>
    <row r="31" spans="2:105" ht="16.5" customHeight="1" x14ac:dyDescent="0.3">
      <c r="B31" s="5"/>
      <c r="E31" s="298"/>
      <c r="F31" s="298"/>
      <c r="G31" s="298"/>
      <c r="H31" s="298"/>
      <c r="I31" s="298"/>
      <c r="J31" s="298"/>
      <c r="K31" s="298"/>
      <c r="L31" s="298"/>
      <c r="M31" s="298"/>
      <c r="N31" s="298"/>
      <c r="O31" s="298"/>
      <c r="P31" s="298"/>
      <c r="Q31" s="298"/>
      <c r="R31" s="298"/>
      <c r="S31" s="298"/>
      <c r="T31" s="298"/>
      <c r="U31" s="298"/>
      <c r="V31" s="298"/>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D31" s="1020"/>
      <c r="BE31" s="1020"/>
      <c r="BF31" s="1020"/>
      <c r="BG31" s="1020"/>
      <c r="BH31" s="1020"/>
      <c r="BI31" s="1020"/>
      <c r="BJ31" s="1020"/>
      <c r="BK31" s="1020"/>
      <c r="BL31" s="1020"/>
      <c r="BM31" s="1020"/>
      <c r="BN31" s="1020"/>
      <c r="BO31" s="1020"/>
      <c r="BP31" s="1020"/>
      <c r="BQ31" s="1020"/>
      <c r="BR31" s="1020"/>
      <c r="BS31" s="1020"/>
      <c r="BT31" s="1020"/>
      <c r="BU31" s="1020"/>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row>
    <row r="32" spans="2:105" ht="16.5" customHeight="1" x14ac:dyDescent="0.3">
      <c r="B32" s="5"/>
      <c r="E32" s="881" t="s">
        <v>1505</v>
      </c>
      <c r="I32" s="170"/>
      <c r="J32" s="170"/>
      <c r="K32" s="170"/>
      <c r="L32" s="644"/>
      <c r="M32" s="644"/>
      <c r="N32" s="644"/>
      <c r="O32" s="644"/>
      <c r="P32" s="644"/>
      <c r="Q32" s="644"/>
      <c r="R32" s="644"/>
      <c r="S32" s="644"/>
      <c r="T32" s="644"/>
      <c r="U32" s="644"/>
      <c r="V32" s="644"/>
      <c r="W32" s="644"/>
      <c r="X32" s="644"/>
      <c r="Y32" s="644"/>
      <c r="Z32" s="644"/>
      <c r="AA32" s="644"/>
      <c r="AB32" s="644"/>
      <c r="AC32" s="644"/>
      <c r="AD32" s="644"/>
      <c r="AE32" s="644"/>
      <c r="AF32" s="644"/>
      <c r="AG32" s="644"/>
      <c r="AH32" s="644"/>
      <c r="AI32" s="644"/>
      <c r="AJ32" s="644"/>
      <c r="AK32" s="644"/>
      <c r="AL32" s="644"/>
      <c r="AM32" s="644"/>
      <c r="AN32" s="644"/>
      <c r="AO32" s="644"/>
      <c r="AP32" s="644"/>
      <c r="AQ32" s="644"/>
      <c r="AR32" s="644"/>
      <c r="AS32" s="644"/>
      <c r="AT32" s="644"/>
      <c r="AU32" s="644"/>
      <c r="AV32" s="644"/>
      <c r="AW32" s="644"/>
      <c r="AX32" s="644"/>
      <c r="AY32" s="644"/>
      <c r="AZ32" s="644"/>
      <c r="BA32" s="644"/>
      <c r="BB32" s="644"/>
      <c r="BD32" s="298"/>
      <c r="BE32" s="298"/>
      <c r="BF32" s="298"/>
      <c r="BG32" s="298"/>
      <c r="BH32" s="298"/>
      <c r="BI32" s="298"/>
      <c r="BJ32" s="298"/>
      <c r="BK32" s="298"/>
      <c r="BL32" s="298"/>
      <c r="BM32" s="298"/>
      <c r="BN32" s="298"/>
      <c r="BO32" s="298"/>
      <c r="BP32" s="298"/>
      <c r="BQ32" s="298"/>
      <c r="BR32" s="298"/>
      <c r="BS32" s="298"/>
      <c r="BT32" s="298"/>
      <c r="BU32" s="298"/>
    </row>
    <row r="33" spans="2:73" ht="16.5" customHeight="1" x14ac:dyDescent="0.3">
      <c r="B33" s="5"/>
      <c r="E33" s="629" t="s">
        <v>1506</v>
      </c>
      <c r="I33" s="170"/>
      <c r="J33" s="170"/>
      <c r="K33" s="170"/>
      <c r="L33" s="644"/>
      <c r="M33" s="644"/>
      <c r="N33" s="644"/>
      <c r="O33" s="644"/>
      <c r="P33" s="644"/>
      <c r="Q33" s="644"/>
      <c r="R33" s="644"/>
      <c r="S33" s="644"/>
      <c r="T33" s="644"/>
      <c r="U33" s="644"/>
      <c r="V33" s="644"/>
      <c r="W33" s="644"/>
      <c r="X33" s="644"/>
      <c r="Y33" s="644"/>
      <c r="Z33" s="644"/>
      <c r="AA33" s="644"/>
      <c r="AB33" s="644"/>
      <c r="AC33" s="644"/>
      <c r="AD33" s="644"/>
      <c r="AE33" s="644"/>
      <c r="AF33" s="644"/>
      <c r="AG33" s="644"/>
      <c r="AH33" s="644"/>
      <c r="AI33" s="644"/>
      <c r="AJ33" s="644"/>
      <c r="AK33" s="644"/>
      <c r="AL33" s="644"/>
      <c r="AM33" s="644"/>
      <c r="AN33" s="644"/>
      <c r="AO33" s="644"/>
      <c r="AP33" s="644"/>
      <c r="AQ33" s="644"/>
      <c r="AR33" s="644"/>
      <c r="AS33" s="644"/>
      <c r="AT33" s="644"/>
      <c r="AU33" s="644"/>
      <c r="AV33" s="644"/>
      <c r="AW33" s="644"/>
      <c r="AX33" s="644"/>
      <c r="AY33" s="644"/>
      <c r="AZ33" s="644"/>
      <c r="BA33" s="644"/>
      <c r="BB33" s="644"/>
      <c r="BD33" s="298"/>
      <c r="BE33" s="298"/>
      <c r="BF33" s="298"/>
      <c r="BG33" s="298"/>
      <c r="BH33" s="298"/>
      <c r="BI33" s="298"/>
      <c r="BJ33" s="298"/>
      <c r="BK33" s="298"/>
      <c r="BL33" s="298"/>
      <c r="BM33" s="298"/>
      <c r="BN33" s="298"/>
      <c r="BO33" s="298"/>
      <c r="BP33" s="298"/>
      <c r="BQ33" s="298"/>
      <c r="BR33" s="298"/>
      <c r="BS33" s="298"/>
      <c r="BT33" s="298"/>
      <c r="BU33" s="298"/>
    </row>
    <row r="34" spans="2:73" ht="16.5" customHeight="1" x14ac:dyDescent="0.3">
      <c r="B34" s="5"/>
      <c r="E34" s="881" t="s">
        <v>1507</v>
      </c>
      <c r="F34" s="644"/>
      <c r="G34" s="644"/>
      <c r="H34" s="644"/>
      <c r="I34" s="644"/>
      <c r="J34" s="644"/>
      <c r="K34" s="644"/>
      <c r="L34" s="644"/>
      <c r="M34" s="644"/>
      <c r="N34" s="644"/>
      <c r="O34" s="644"/>
      <c r="P34" s="644"/>
      <c r="Q34" s="644"/>
      <c r="R34" s="644"/>
      <c r="S34" s="644"/>
      <c r="T34" s="644"/>
      <c r="U34" s="644"/>
      <c r="V34" s="644"/>
      <c r="W34" s="644"/>
      <c r="X34" s="644"/>
      <c r="Y34" s="644"/>
      <c r="Z34" s="644"/>
      <c r="AA34" s="644"/>
      <c r="AB34" s="644"/>
      <c r="AC34" s="644"/>
      <c r="AD34" s="644"/>
      <c r="AE34" s="644"/>
      <c r="AF34" s="644"/>
      <c r="AG34" s="644"/>
      <c r="AH34" s="644"/>
      <c r="AI34" s="644"/>
      <c r="AJ34" s="644"/>
      <c r="AK34" s="644"/>
      <c r="AL34" s="644"/>
      <c r="AM34" s="644"/>
      <c r="AN34" s="644"/>
      <c r="AO34" s="644"/>
      <c r="AP34" s="644"/>
      <c r="AQ34" s="644"/>
      <c r="AR34" s="644"/>
      <c r="AS34" s="644"/>
      <c r="AT34" s="644"/>
      <c r="AU34" s="644"/>
      <c r="AV34" s="644"/>
      <c r="AW34" s="644"/>
      <c r="AX34" s="644"/>
      <c r="AY34" s="644"/>
      <c r="AZ34" s="644"/>
      <c r="BA34" s="644"/>
      <c r="BB34" s="644"/>
    </row>
    <row r="35" spans="2:73" x14ac:dyDescent="0.3">
      <c r="D35" s="1"/>
      <c r="E35" s="917" t="s">
        <v>1574</v>
      </c>
    </row>
    <row r="36" spans="2:73" x14ac:dyDescent="0.3">
      <c r="D36" s="1"/>
      <c r="E36" s="918" t="s">
        <v>1575</v>
      </c>
    </row>
    <row r="37" spans="2:73" x14ac:dyDescent="0.3">
      <c r="D37" s="1"/>
      <c r="E37" s="917" t="s">
        <v>1508</v>
      </c>
    </row>
    <row r="38" spans="2:73" x14ac:dyDescent="0.3">
      <c r="D38" s="1"/>
      <c r="E38" s="881" t="s">
        <v>1509</v>
      </c>
    </row>
    <row r="39" spans="2:73" x14ac:dyDescent="0.3">
      <c r="D39" s="1"/>
      <c r="E39" s="898" t="s">
        <v>1576</v>
      </c>
    </row>
    <row r="40" spans="2:73" x14ac:dyDescent="0.3">
      <c r="D40" s="1"/>
      <c r="E40" s="919" t="s">
        <v>1577</v>
      </c>
    </row>
    <row r="41" spans="2:73" ht="18" x14ac:dyDescent="0.3">
      <c r="D41" s="1"/>
      <c r="E41" s="891" t="s">
        <v>1510</v>
      </c>
    </row>
    <row r="42" spans="2:73" ht="18" x14ac:dyDescent="0.3">
      <c r="D42" s="1"/>
      <c r="E42" s="891" t="s">
        <v>1511</v>
      </c>
    </row>
    <row r="43" spans="2:73" x14ac:dyDescent="0.3">
      <c r="D43" s="1"/>
      <c r="E43" s="881" t="s">
        <v>1512</v>
      </c>
    </row>
    <row r="44" spans="2:73" x14ac:dyDescent="0.3">
      <c r="D44" s="1"/>
      <c r="E44" s="898" t="s">
        <v>1578</v>
      </c>
    </row>
    <row r="45" spans="2:73" x14ac:dyDescent="0.3">
      <c r="D45" s="1"/>
      <c r="E45" s="919" t="s">
        <v>1579</v>
      </c>
    </row>
    <row r="46" spans="2:73" ht="16.5" customHeight="1" x14ac:dyDescent="0.3"/>
    <row r="47" spans="2:73" x14ac:dyDescent="0.3">
      <c r="E47" s="880" t="s">
        <v>1454</v>
      </c>
    </row>
    <row r="48" spans="2:73" x14ac:dyDescent="0.3">
      <c r="E48" s="883"/>
    </row>
    <row r="49" spans="5:54" x14ac:dyDescent="0.3">
      <c r="E49" s="740"/>
      <c r="F49" s="740"/>
      <c r="G49" s="1172">
        <v>2007</v>
      </c>
      <c r="H49" s="1172"/>
      <c r="I49" s="1172"/>
      <c r="J49" s="1183">
        <v>2008</v>
      </c>
      <c r="K49" s="1184"/>
      <c r="L49" s="1185"/>
      <c r="M49" s="1172">
        <v>2009</v>
      </c>
      <c r="N49" s="1172"/>
      <c r="O49" s="1172"/>
      <c r="P49" s="1172">
        <v>2010</v>
      </c>
      <c r="Q49" s="1172"/>
      <c r="R49" s="1172"/>
      <c r="S49" s="1172">
        <v>2011</v>
      </c>
      <c r="T49" s="1172"/>
      <c r="U49" s="1172"/>
      <c r="V49" s="1172">
        <v>2012</v>
      </c>
      <c r="W49" s="1172"/>
      <c r="X49" s="1172"/>
      <c r="Y49" s="1172">
        <v>2013</v>
      </c>
      <c r="Z49" s="1172"/>
      <c r="AA49" s="1172"/>
      <c r="AB49" s="1172">
        <v>2014</v>
      </c>
      <c r="AC49" s="1172"/>
      <c r="AD49" s="1172"/>
      <c r="AE49" s="1172">
        <v>2015</v>
      </c>
      <c r="AF49" s="1172"/>
      <c r="AG49" s="1172"/>
      <c r="AH49" s="1172">
        <v>2016</v>
      </c>
      <c r="AI49" s="1172"/>
      <c r="AJ49" s="1172"/>
      <c r="AK49" s="1172">
        <v>2017</v>
      </c>
      <c r="AL49" s="1172"/>
      <c r="AM49" s="1172"/>
      <c r="AN49" s="1172">
        <v>2018</v>
      </c>
      <c r="AO49" s="1172"/>
      <c r="AP49" s="1172"/>
      <c r="AQ49" s="1172">
        <v>2019</v>
      </c>
      <c r="AR49" s="1172"/>
      <c r="AS49" s="1172"/>
      <c r="AT49" s="1172">
        <v>2020</v>
      </c>
      <c r="AU49" s="1172"/>
      <c r="AV49" s="1172"/>
      <c r="AW49" s="1172">
        <v>2021</v>
      </c>
      <c r="AX49" s="1172"/>
      <c r="AY49" s="1172"/>
      <c r="AZ49" s="1172">
        <v>2022</v>
      </c>
      <c r="BA49" s="1172"/>
      <c r="BB49" s="1172"/>
    </row>
    <row r="50" spans="5:54" x14ac:dyDescent="0.3">
      <c r="E50" s="740"/>
      <c r="F50" s="740"/>
      <c r="G50" s="879" t="s">
        <v>1081</v>
      </c>
      <c r="H50" s="879" t="s">
        <v>1082</v>
      </c>
      <c r="I50" s="879" t="s">
        <v>1083</v>
      </c>
      <c r="J50" s="879" t="s">
        <v>1081</v>
      </c>
      <c r="K50" s="879" t="s">
        <v>1082</v>
      </c>
      <c r="L50" s="879" t="s">
        <v>1083</v>
      </c>
      <c r="M50" s="879" t="s">
        <v>1081</v>
      </c>
      <c r="N50" s="879" t="s">
        <v>1082</v>
      </c>
      <c r="O50" s="879" t="s">
        <v>1083</v>
      </c>
      <c r="P50" s="879" t="s">
        <v>1081</v>
      </c>
      <c r="Q50" s="879" t="s">
        <v>1082</v>
      </c>
      <c r="R50" s="879" t="s">
        <v>1083</v>
      </c>
      <c r="S50" s="879" t="s">
        <v>1081</v>
      </c>
      <c r="T50" s="879" t="s">
        <v>1082</v>
      </c>
      <c r="U50" s="879" t="s">
        <v>1083</v>
      </c>
      <c r="V50" s="879" t="s">
        <v>1081</v>
      </c>
      <c r="W50" s="879" t="s">
        <v>1082</v>
      </c>
      <c r="X50" s="879" t="s">
        <v>1083</v>
      </c>
      <c r="Y50" s="879" t="s">
        <v>1081</v>
      </c>
      <c r="Z50" s="879" t="s">
        <v>1082</v>
      </c>
      <c r="AA50" s="879" t="s">
        <v>1083</v>
      </c>
      <c r="AB50" s="879" t="s">
        <v>1081</v>
      </c>
      <c r="AC50" s="879" t="s">
        <v>1082</v>
      </c>
      <c r="AD50" s="879" t="s">
        <v>1083</v>
      </c>
      <c r="AE50" s="879" t="s">
        <v>1081</v>
      </c>
      <c r="AF50" s="879" t="s">
        <v>1082</v>
      </c>
      <c r="AG50" s="879" t="s">
        <v>1083</v>
      </c>
      <c r="AH50" s="879" t="s">
        <v>1081</v>
      </c>
      <c r="AI50" s="879" t="s">
        <v>1082</v>
      </c>
      <c r="AJ50" s="879" t="s">
        <v>1083</v>
      </c>
      <c r="AK50" s="879" t="s">
        <v>1081</v>
      </c>
      <c r="AL50" s="879" t="s">
        <v>1082</v>
      </c>
      <c r="AM50" s="879" t="s">
        <v>1083</v>
      </c>
      <c r="AN50" s="879" t="s">
        <v>1081</v>
      </c>
      <c r="AO50" s="879" t="s">
        <v>1082</v>
      </c>
      <c r="AP50" s="879" t="s">
        <v>1083</v>
      </c>
      <c r="AQ50" s="879" t="s">
        <v>1081</v>
      </c>
      <c r="AR50" s="879" t="s">
        <v>1082</v>
      </c>
      <c r="AS50" s="879" t="s">
        <v>1083</v>
      </c>
      <c r="AT50" s="879" t="s">
        <v>1081</v>
      </c>
      <c r="AU50" s="879" t="s">
        <v>1082</v>
      </c>
      <c r="AV50" s="879" t="s">
        <v>1083</v>
      </c>
      <c r="AW50" s="879" t="s">
        <v>1081</v>
      </c>
      <c r="AX50" s="879" t="s">
        <v>1082</v>
      </c>
      <c r="AY50" s="879" t="s">
        <v>1083</v>
      </c>
      <c r="AZ50" s="879" t="s">
        <v>1081</v>
      </c>
      <c r="BA50" s="879" t="s">
        <v>1082</v>
      </c>
      <c r="BB50" s="879" t="s">
        <v>1083</v>
      </c>
    </row>
    <row r="51" spans="5:54" x14ac:dyDescent="0.3">
      <c r="E51" s="1180" t="s">
        <v>261</v>
      </c>
      <c r="F51" s="1181"/>
      <c r="G51" s="645">
        <v>2.7050000000000001</v>
      </c>
      <c r="H51" s="645">
        <v>0.36499999999999999</v>
      </c>
      <c r="I51" s="645">
        <v>2.1999999999999999E-2</v>
      </c>
      <c r="J51" s="645">
        <v>2.7050000000000001</v>
      </c>
      <c r="K51" s="645">
        <v>0.36499999999999999</v>
      </c>
      <c r="L51" s="645">
        <v>2.1999999999999999E-2</v>
      </c>
      <c r="M51" s="645">
        <v>2.7050000000000001</v>
      </c>
      <c r="N51" s="645">
        <v>0.36499999999999999</v>
      </c>
      <c r="O51" s="645">
        <v>2.1999999999999999E-2</v>
      </c>
      <c r="P51" s="645">
        <v>2.7050000000000001</v>
      </c>
      <c r="Q51" s="645">
        <v>0.36499999999999999</v>
      </c>
      <c r="R51" s="645">
        <v>2.1999999999999999E-2</v>
      </c>
      <c r="S51" s="645">
        <v>2.7050000000000001</v>
      </c>
      <c r="T51" s="645">
        <v>0.36499999999999999</v>
      </c>
      <c r="U51" s="645">
        <v>2.1999999999999999E-2</v>
      </c>
      <c r="V51" s="645">
        <v>2.7050000000000001</v>
      </c>
      <c r="W51" s="645">
        <v>0.36499999999999999</v>
      </c>
      <c r="X51" s="645">
        <v>2.1999999999999999E-2</v>
      </c>
      <c r="Y51" s="645">
        <v>2.7050000000000001</v>
      </c>
      <c r="Z51" s="645">
        <v>0.36499999999999999</v>
      </c>
      <c r="AA51" s="645">
        <v>2.1999999999999999E-2</v>
      </c>
      <c r="AB51" s="645">
        <v>2.7050000000000001</v>
      </c>
      <c r="AC51" s="645">
        <v>0.36499999999999999</v>
      </c>
      <c r="AD51" s="645">
        <v>2.1999999999999999E-2</v>
      </c>
      <c r="AE51" s="645">
        <v>2.7050000000000001</v>
      </c>
      <c r="AF51" s="645">
        <v>0.36499999999999999</v>
      </c>
      <c r="AG51" s="645">
        <v>2.1999999999999999E-2</v>
      </c>
      <c r="AH51" s="645">
        <v>2.7050000000000001</v>
      </c>
      <c r="AI51" s="645">
        <v>0.36499999999999999</v>
      </c>
      <c r="AJ51" s="645">
        <v>2.1999999999999999E-2</v>
      </c>
      <c r="AK51" s="645">
        <v>2.7050000000000001</v>
      </c>
      <c r="AL51" s="645">
        <v>0.36499999999999999</v>
      </c>
      <c r="AM51" s="645">
        <v>2.1999999999999999E-2</v>
      </c>
      <c r="AN51" s="645">
        <v>2.7050000000000001</v>
      </c>
      <c r="AO51" s="645">
        <v>0.36499999999999999</v>
      </c>
      <c r="AP51" s="645">
        <v>2.1999999999999999E-2</v>
      </c>
      <c r="AQ51" s="645">
        <v>2.7050000000000001</v>
      </c>
      <c r="AR51" s="645">
        <v>0.36499999999999999</v>
      </c>
      <c r="AS51" s="645">
        <v>2.1999999999999999E-2</v>
      </c>
      <c r="AT51" s="645">
        <v>2.7050000000000001</v>
      </c>
      <c r="AU51" s="645">
        <v>0.36499999999999999</v>
      </c>
      <c r="AV51" s="645">
        <v>2.1999999999999999E-2</v>
      </c>
      <c r="AW51" s="645">
        <v>2.7050000000000001</v>
      </c>
      <c r="AX51" s="645">
        <v>0.36499999999999999</v>
      </c>
      <c r="AY51" s="645">
        <v>2.1999999999999999E-2</v>
      </c>
      <c r="AZ51" s="645">
        <v>2.7050000000000001</v>
      </c>
      <c r="BA51" s="645">
        <v>0.36499999999999999</v>
      </c>
      <c r="BB51" s="645">
        <v>2.1999999999999999E-2</v>
      </c>
    </row>
    <row r="52" spans="5:54" x14ac:dyDescent="0.3">
      <c r="E52" s="1180" t="s">
        <v>572</v>
      </c>
      <c r="F52" s="1181"/>
      <c r="G52" s="645">
        <v>2.7050000000000001</v>
      </c>
      <c r="H52" s="645">
        <v>0.36499999999999999</v>
      </c>
      <c r="I52" s="645">
        <v>2.1999999999999999E-2</v>
      </c>
      <c r="J52" s="645">
        <v>2.7050000000000001</v>
      </c>
      <c r="K52" s="645">
        <v>0.36499999999999999</v>
      </c>
      <c r="L52" s="645">
        <v>2.1999999999999999E-2</v>
      </c>
      <c r="M52" s="645">
        <v>2.7050000000000001</v>
      </c>
      <c r="N52" s="645">
        <v>0.36499999999999999</v>
      </c>
      <c r="O52" s="645">
        <v>2.1999999999999999E-2</v>
      </c>
      <c r="P52" s="645">
        <v>2.7050000000000001</v>
      </c>
      <c r="Q52" s="645">
        <v>0.36499999999999999</v>
      </c>
      <c r="R52" s="645">
        <v>2.1999999999999999E-2</v>
      </c>
      <c r="S52" s="645">
        <v>2.7050000000000001</v>
      </c>
      <c r="T52" s="645">
        <v>0.36499999999999999</v>
      </c>
      <c r="U52" s="645">
        <v>2.1999999999999999E-2</v>
      </c>
      <c r="V52" s="645">
        <v>2.7050000000000001</v>
      </c>
      <c r="W52" s="645">
        <v>0.36499999999999999</v>
      </c>
      <c r="X52" s="645">
        <v>2.1999999999999999E-2</v>
      </c>
      <c r="Y52" s="645">
        <v>2.7050000000000001</v>
      </c>
      <c r="Z52" s="645">
        <v>0.36499999999999999</v>
      </c>
      <c r="AA52" s="645">
        <v>2.1999999999999999E-2</v>
      </c>
      <c r="AB52" s="645">
        <v>2.7050000000000001</v>
      </c>
      <c r="AC52" s="645">
        <v>0.36499999999999999</v>
      </c>
      <c r="AD52" s="645">
        <v>2.1999999999999999E-2</v>
      </c>
      <c r="AE52" s="645">
        <v>2.7050000000000001</v>
      </c>
      <c r="AF52" s="645">
        <v>0.36499999999999999</v>
      </c>
      <c r="AG52" s="645">
        <v>2.1999999999999999E-2</v>
      </c>
      <c r="AH52" s="645">
        <v>2.7050000000000001</v>
      </c>
      <c r="AI52" s="645">
        <v>0.36499999999999999</v>
      </c>
      <c r="AJ52" s="645">
        <v>2.1999999999999999E-2</v>
      </c>
      <c r="AK52" s="645">
        <v>2.7050000000000001</v>
      </c>
      <c r="AL52" s="645">
        <v>0.36499999999999999</v>
      </c>
      <c r="AM52" s="645">
        <v>2.1999999999999999E-2</v>
      </c>
      <c r="AN52" s="645">
        <v>2.7050000000000001</v>
      </c>
      <c r="AO52" s="645">
        <v>0.36499999999999999</v>
      </c>
      <c r="AP52" s="645">
        <v>2.1999999999999999E-2</v>
      </c>
      <c r="AQ52" s="645">
        <v>2.7050000000000001</v>
      </c>
      <c r="AR52" s="645">
        <v>0.36499999999999999</v>
      </c>
      <c r="AS52" s="645">
        <v>2.1999999999999999E-2</v>
      </c>
      <c r="AT52" s="645">
        <v>2.7050000000000001</v>
      </c>
      <c r="AU52" s="645">
        <v>0.36499999999999999</v>
      </c>
      <c r="AV52" s="645">
        <v>2.1999999999999999E-2</v>
      </c>
      <c r="AW52" s="645">
        <v>2.7050000000000001</v>
      </c>
      <c r="AX52" s="645">
        <v>0.36499999999999999</v>
      </c>
      <c r="AY52" s="645">
        <v>2.1999999999999999E-2</v>
      </c>
      <c r="AZ52" s="645">
        <v>2.7050000000000001</v>
      </c>
      <c r="BA52" s="645">
        <v>0.36499999999999999</v>
      </c>
      <c r="BB52" s="645">
        <v>2.1999999999999999E-2</v>
      </c>
    </row>
    <row r="53" spans="5:54" x14ac:dyDescent="0.3">
      <c r="E53" s="1180" t="s">
        <v>1460</v>
      </c>
      <c r="F53" s="1181"/>
      <c r="G53" s="645">
        <v>0.182</v>
      </c>
      <c r="H53" s="645">
        <v>1.6E-2</v>
      </c>
      <c r="I53" s="645">
        <v>0</v>
      </c>
      <c r="J53" s="645">
        <v>0.183</v>
      </c>
      <c r="K53" s="645">
        <v>1.6E-2</v>
      </c>
      <c r="L53" s="645">
        <v>0</v>
      </c>
      <c r="M53" s="645">
        <v>0.184</v>
      </c>
      <c r="N53" s="645">
        <v>1.6E-2</v>
      </c>
      <c r="O53" s="645">
        <v>0</v>
      </c>
      <c r="P53" s="645">
        <v>0.183</v>
      </c>
      <c r="Q53" s="645">
        <v>1.6E-2</v>
      </c>
      <c r="R53" s="645">
        <v>0</v>
      </c>
      <c r="S53" s="645">
        <v>0.183</v>
      </c>
      <c r="T53" s="645">
        <v>1.6E-2</v>
      </c>
      <c r="U53" s="645">
        <v>0</v>
      </c>
      <c r="V53" s="645">
        <v>0.183</v>
      </c>
      <c r="W53" s="645">
        <v>1.6E-2</v>
      </c>
      <c r="X53" s="645">
        <v>0</v>
      </c>
      <c r="Y53" s="645">
        <v>0.182</v>
      </c>
      <c r="Z53" s="645">
        <v>1.6E-2</v>
      </c>
      <c r="AA53" s="645">
        <v>0</v>
      </c>
      <c r="AB53" s="645">
        <v>0.183</v>
      </c>
      <c r="AC53" s="645">
        <v>1.6E-2</v>
      </c>
      <c r="AD53" s="645">
        <v>0</v>
      </c>
      <c r="AE53" s="645">
        <v>0.184</v>
      </c>
      <c r="AF53" s="645">
        <v>1.6E-2</v>
      </c>
      <c r="AG53" s="645">
        <v>0</v>
      </c>
      <c r="AH53" s="645">
        <v>0.183</v>
      </c>
      <c r="AI53" s="645">
        <v>1.6E-2</v>
      </c>
      <c r="AJ53" s="645">
        <v>0</v>
      </c>
      <c r="AK53" s="645">
        <v>0.183</v>
      </c>
      <c r="AL53" s="645">
        <v>1.6E-2</v>
      </c>
      <c r="AM53" s="645">
        <v>0</v>
      </c>
      <c r="AN53" s="645">
        <v>0.182</v>
      </c>
      <c r="AO53" s="645">
        <v>1.6E-2</v>
      </c>
      <c r="AP53" s="645">
        <v>0</v>
      </c>
      <c r="AQ53" s="645">
        <v>0.182</v>
      </c>
      <c r="AR53" s="645">
        <v>1.6E-2</v>
      </c>
      <c r="AS53" s="645">
        <v>0</v>
      </c>
      <c r="AT53" s="645">
        <v>0.182</v>
      </c>
      <c r="AU53" s="645">
        <v>1.6E-2</v>
      </c>
      <c r="AV53" s="645">
        <v>0</v>
      </c>
      <c r="AW53" s="645">
        <v>0.182</v>
      </c>
      <c r="AX53" s="645">
        <v>1.6E-2</v>
      </c>
      <c r="AY53" s="645">
        <v>0</v>
      </c>
      <c r="AZ53" s="645">
        <v>0.182</v>
      </c>
      <c r="BA53" s="645">
        <v>1.6E-2</v>
      </c>
      <c r="BB53" s="645">
        <v>0</v>
      </c>
    </row>
    <row r="54" spans="5:54" x14ac:dyDescent="0.3">
      <c r="E54" s="1180" t="s">
        <v>773</v>
      </c>
      <c r="F54" s="1181"/>
      <c r="G54" s="645">
        <v>3.11</v>
      </c>
      <c r="H54" s="645">
        <v>0.40200000000000002</v>
      </c>
      <c r="I54" s="645">
        <v>1.2E-2</v>
      </c>
      <c r="J54" s="645">
        <v>3.11</v>
      </c>
      <c r="K54" s="645">
        <v>0.40200000000000002</v>
      </c>
      <c r="L54" s="645">
        <v>1.2E-2</v>
      </c>
      <c r="M54" s="645">
        <v>3.11</v>
      </c>
      <c r="N54" s="645">
        <v>0.40200000000000002</v>
      </c>
      <c r="O54" s="645">
        <v>1.2E-2</v>
      </c>
      <c r="P54" s="645">
        <v>3.11</v>
      </c>
      <c r="Q54" s="645">
        <v>0.40200000000000002</v>
      </c>
      <c r="R54" s="645">
        <v>1.2E-2</v>
      </c>
      <c r="S54" s="645">
        <v>3.11</v>
      </c>
      <c r="T54" s="645">
        <v>0.40200000000000002</v>
      </c>
      <c r="U54" s="645">
        <v>1.2E-2</v>
      </c>
      <c r="V54" s="645">
        <v>3.11</v>
      </c>
      <c r="W54" s="645">
        <v>0.40200000000000002</v>
      </c>
      <c r="X54" s="645">
        <v>1.2E-2</v>
      </c>
      <c r="Y54" s="645">
        <v>3.11</v>
      </c>
      <c r="Z54" s="645">
        <v>0.40200000000000002</v>
      </c>
      <c r="AA54" s="645">
        <v>1.2E-2</v>
      </c>
      <c r="AB54" s="645">
        <v>3.11</v>
      </c>
      <c r="AC54" s="645">
        <v>0.40200000000000002</v>
      </c>
      <c r="AD54" s="645">
        <v>1.2E-2</v>
      </c>
      <c r="AE54" s="645">
        <v>3.11</v>
      </c>
      <c r="AF54" s="645">
        <v>0.40200000000000002</v>
      </c>
      <c r="AG54" s="645">
        <v>1.2E-2</v>
      </c>
      <c r="AH54" s="645">
        <v>3.11</v>
      </c>
      <c r="AI54" s="645">
        <v>0.40200000000000002</v>
      </c>
      <c r="AJ54" s="645">
        <v>1.2E-2</v>
      </c>
      <c r="AK54" s="645">
        <v>3.11</v>
      </c>
      <c r="AL54" s="645">
        <v>0.40200000000000002</v>
      </c>
      <c r="AM54" s="645">
        <v>1.2E-2</v>
      </c>
      <c r="AN54" s="645">
        <v>3.11</v>
      </c>
      <c r="AO54" s="645">
        <v>0.40200000000000002</v>
      </c>
      <c r="AP54" s="645">
        <v>1.2E-2</v>
      </c>
      <c r="AQ54" s="645">
        <v>3.11</v>
      </c>
      <c r="AR54" s="645">
        <v>0.40200000000000002</v>
      </c>
      <c r="AS54" s="645">
        <v>1.2E-2</v>
      </c>
      <c r="AT54" s="645">
        <v>3.11</v>
      </c>
      <c r="AU54" s="645">
        <v>0.40200000000000002</v>
      </c>
      <c r="AV54" s="645">
        <v>1.2E-2</v>
      </c>
      <c r="AW54" s="645">
        <v>3.11</v>
      </c>
      <c r="AX54" s="645">
        <v>0.40200000000000002</v>
      </c>
      <c r="AY54" s="645">
        <v>1.2E-2</v>
      </c>
      <c r="AZ54" s="645">
        <v>3.11</v>
      </c>
      <c r="BA54" s="645">
        <v>0.40200000000000002</v>
      </c>
      <c r="BB54" s="645">
        <v>1.2E-2</v>
      </c>
    </row>
    <row r="55" spans="5:54" x14ac:dyDescent="0.3">
      <c r="E55" s="1180" t="s">
        <v>545</v>
      </c>
      <c r="F55" s="1181"/>
      <c r="G55" s="645">
        <v>1.5409999999999999</v>
      </c>
      <c r="H55" s="645">
        <v>0.122</v>
      </c>
      <c r="I55" s="645">
        <v>2E-3</v>
      </c>
      <c r="J55" s="645">
        <v>1.5409999999999999</v>
      </c>
      <c r="K55" s="645">
        <v>0.122</v>
      </c>
      <c r="L55" s="645">
        <v>2E-3</v>
      </c>
      <c r="M55" s="645">
        <v>1.5409999999999999</v>
      </c>
      <c r="N55" s="645">
        <v>0.122</v>
      </c>
      <c r="O55" s="645">
        <v>2E-3</v>
      </c>
      <c r="P55" s="645">
        <v>1.5409999999999999</v>
      </c>
      <c r="Q55" s="645">
        <v>0.122</v>
      </c>
      <c r="R55" s="645">
        <v>2E-3</v>
      </c>
      <c r="S55" s="645">
        <v>1.5409999999999999</v>
      </c>
      <c r="T55" s="645">
        <v>0.122</v>
      </c>
      <c r="U55" s="645">
        <v>2E-3</v>
      </c>
      <c r="V55" s="645">
        <v>1.5409999999999999</v>
      </c>
      <c r="W55" s="645">
        <v>0.122</v>
      </c>
      <c r="X55" s="645">
        <v>2E-3</v>
      </c>
      <c r="Y55" s="645">
        <v>1.5409999999999999</v>
      </c>
      <c r="Z55" s="645">
        <v>0.122</v>
      </c>
      <c r="AA55" s="645">
        <v>2E-3</v>
      </c>
      <c r="AB55" s="645">
        <v>1.5409999999999999</v>
      </c>
      <c r="AC55" s="645">
        <v>0.122</v>
      </c>
      <c r="AD55" s="645">
        <v>2E-3</v>
      </c>
      <c r="AE55" s="645">
        <v>1.5409999999999999</v>
      </c>
      <c r="AF55" s="645">
        <v>0.122</v>
      </c>
      <c r="AG55" s="645">
        <v>2E-3</v>
      </c>
      <c r="AH55" s="645">
        <v>1.5409999999999999</v>
      </c>
      <c r="AI55" s="645">
        <v>0.122</v>
      </c>
      <c r="AJ55" s="645">
        <v>2E-3</v>
      </c>
      <c r="AK55" s="645">
        <v>1.5409999999999999</v>
      </c>
      <c r="AL55" s="645">
        <v>0.122</v>
      </c>
      <c r="AM55" s="645">
        <v>2E-3</v>
      </c>
      <c r="AN55" s="645">
        <v>1.5409999999999999</v>
      </c>
      <c r="AO55" s="645">
        <v>0.122</v>
      </c>
      <c r="AP55" s="645">
        <v>2E-3</v>
      </c>
      <c r="AQ55" s="645">
        <v>1.5409999999999999</v>
      </c>
      <c r="AR55" s="645">
        <v>0.122</v>
      </c>
      <c r="AS55" s="645">
        <v>2E-3</v>
      </c>
      <c r="AT55" s="645">
        <v>1.5409999999999999</v>
      </c>
      <c r="AU55" s="645">
        <v>0.122</v>
      </c>
      <c r="AV55" s="645">
        <v>2E-3</v>
      </c>
      <c r="AW55" s="645">
        <v>1.5409999999999999</v>
      </c>
      <c r="AX55" s="645">
        <v>0.122</v>
      </c>
      <c r="AY55" s="645">
        <v>2E-3</v>
      </c>
      <c r="AZ55" s="645">
        <v>1.5409999999999999</v>
      </c>
      <c r="BA55" s="645">
        <v>0.122</v>
      </c>
      <c r="BB55" s="645">
        <v>2E-3</v>
      </c>
    </row>
    <row r="56" spans="5:54" x14ac:dyDescent="0.3">
      <c r="E56" s="876" t="s">
        <v>850</v>
      </c>
      <c r="F56" s="877"/>
      <c r="G56" s="645">
        <v>2.4849999999999999</v>
      </c>
      <c r="H56" s="645">
        <v>0.34599999999999997</v>
      </c>
      <c r="I56" s="645">
        <v>2.1000000000000001E-2</v>
      </c>
      <c r="J56" s="645">
        <v>2.4849999999999999</v>
      </c>
      <c r="K56" s="645">
        <v>0.34599999999999997</v>
      </c>
      <c r="L56" s="645">
        <v>2.1000000000000001E-2</v>
      </c>
      <c r="M56" s="645">
        <v>2.4849999999999999</v>
      </c>
      <c r="N56" s="645">
        <v>0.34599999999999997</v>
      </c>
      <c r="O56" s="645">
        <v>2.1000000000000001E-2</v>
      </c>
      <c r="P56" s="645">
        <v>2.4849999999999999</v>
      </c>
      <c r="Q56" s="645">
        <v>0.34599999999999997</v>
      </c>
      <c r="R56" s="645">
        <v>2.1000000000000001E-2</v>
      </c>
      <c r="S56" s="645">
        <v>2.4849999999999999</v>
      </c>
      <c r="T56" s="645">
        <v>0.34599999999999997</v>
      </c>
      <c r="U56" s="645">
        <v>2.1000000000000001E-2</v>
      </c>
      <c r="V56" s="645">
        <v>2.4849999999999999</v>
      </c>
      <c r="W56" s="645">
        <v>0.34599999999999997</v>
      </c>
      <c r="X56" s="645">
        <v>2.1000000000000001E-2</v>
      </c>
      <c r="Y56" s="645">
        <v>2.4849999999999999</v>
      </c>
      <c r="Z56" s="645">
        <v>0.34599999999999997</v>
      </c>
      <c r="AA56" s="645">
        <v>2.1000000000000001E-2</v>
      </c>
      <c r="AB56" s="645">
        <v>2.4849999999999999</v>
      </c>
      <c r="AC56" s="645">
        <v>0.34599999999999997</v>
      </c>
      <c r="AD56" s="645">
        <v>2.1000000000000001E-2</v>
      </c>
      <c r="AE56" s="645">
        <v>2.4849999999999999</v>
      </c>
      <c r="AF56" s="645">
        <v>0.34599999999999997</v>
      </c>
      <c r="AG56" s="645">
        <v>2.1000000000000001E-2</v>
      </c>
      <c r="AH56" s="645">
        <v>2.4849999999999999</v>
      </c>
      <c r="AI56" s="645">
        <v>0.34599999999999997</v>
      </c>
      <c r="AJ56" s="645">
        <v>2.1000000000000001E-2</v>
      </c>
      <c r="AK56" s="645">
        <v>2.4849999999999999</v>
      </c>
      <c r="AL56" s="645">
        <v>0.34599999999999997</v>
      </c>
      <c r="AM56" s="645">
        <v>2.1000000000000001E-2</v>
      </c>
      <c r="AN56" s="645">
        <v>2.4849999999999999</v>
      </c>
      <c r="AO56" s="645">
        <v>0.34599999999999997</v>
      </c>
      <c r="AP56" s="645">
        <v>2.1000000000000001E-2</v>
      </c>
      <c r="AQ56" s="645">
        <v>2.4849999999999999</v>
      </c>
      <c r="AR56" s="645">
        <v>0.34599999999999997</v>
      </c>
      <c r="AS56" s="645">
        <v>2.1000000000000001E-2</v>
      </c>
      <c r="AT56" s="645">
        <v>2.4849999999999999</v>
      </c>
      <c r="AU56" s="645">
        <v>0.34599999999999997</v>
      </c>
      <c r="AV56" s="645">
        <v>2.1000000000000001E-2</v>
      </c>
      <c r="AW56" s="645">
        <v>2.4849999999999999</v>
      </c>
      <c r="AX56" s="645">
        <v>0.34599999999999997</v>
      </c>
      <c r="AY56" s="645">
        <v>2.1000000000000001E-2</v>
      </c>
      <c r="AZ56" s="645">
        <v>2.4849999999999999</v>
      </c>
      <c r="BA56" s="645">
        <v>0.34599999999999997</v>
      </c>
      <c r="BB56" s="645">
        <v>2.1000000000000001E-2</v>
      </c>
    </row>
    <row r="57" spans="5:54" x14ac:dyDescent="0.3">
      <c r="E57" s="1180" t="s">
        <v>593</v>
      </c>
      <c r="F57" s="1181"/>
      <c r="G57" s="645">
        <v>2.9660000000000002</v>
      </c>
      <c r="H57" s="645">
        <v>0</v>
      </c>
      <c r="I57" s="645">
        <v>0</v>
      </c>
      <c r="J57" s="645">
        <v>2.9660000000000002</v>
      </c>
      <c r="K57" s="645">
        <v>0</v>
      </c>
      <c r="L57" s="645">
        <v>0</v>
      </c>
      <c r="M57" s="645">
        <v>2.9660000000000002</v>
      </c>
      <c r="N57" s="645">
        <v>0</v>
      </c>
      <c r="O57" s="645">
        <v>0</v>
      </c>
      <c r="P57" s="645">
        <v>2.9660000000000002</v>
      </c>
      <c r="Q57" s="645">
        <v>0</v>
      </c>
      <c r="R57" s="645">
        <v>0</v>
      </c>
      <c r="S57" s="645">
        <v>2.9660000000000002</v>
      </c>
      <c r="T57" s="645">
        <v>0</v>
      </c>
      <c r="U57" s="645">
        <v>0</v>
      </c>
      <c r="V57" s="645">
        <v>2.9660000000000002</v>
      </c>
      <c r="W57" s="645">
        <v>0</v>
      </c>
      <c r="X57" s="645">
        <v>0</v>
      </c>
      <c r="Y57" s="645">
        <v>2.9660000000000002</v>
      </c>
      <c r="Z57" s="645">
        <v>0</v>
      </c>
      <c r="AA57" s="645">
        <v>0</v>
      </c>
      <c r="AB57" s="645">
        <v>2.9660000000000002</v>
      </c>
      <c r="AC57" s="645">
        <v>0</v>
      </c>
      <c r="AD57" s="645">
        <v>0</v>
      </c>
      <c r="AE57" s="645">
        <v>2.9660000000000002</v>
      </c>
      <c r="AF57" s="645">
        <v>0</v>
      </c>
      <c r="AG57" s="645">
        <v>0</v>
      </c>
      <c r="AH57" s="645">
        <v>2.9660000000000002</v>
      </c>
      <c r="AI57" s="645">
        <v>0</v>
      </c>
      <c r="AJ57" s="645">
        <v>0</v>
      </c>
      <c r="AK57" s="645">
        <v>2.9660000000000002</v>
      </c>
      <c r="AL57" s="645">
        <v>0</v>
      </c>
      <c r="AM57" s="645">
        <v>0</v>
      </c>
      <c r="AN57" s="645">
        <v>2.9660000000000002</v>
      </c>
      <c r="AO57" s="645">
        <v>0</v>
      </c>
      <c r="AP57" s="645">
        <v>0</v>
      </c>
      <c r="AQ57" s="645">
        <v>2.9660000000000002</v>
      </c>
      <c r="AR57" s="645">
        <v>0</v>
      </c>
      <c r="AS57" s="645">
        <v>0</v>
      </c>
      <c r="AT57" s="645">
        <v>2.9660000000000002</v>
      </c>
      <c r="AU57" s="645">
        <v>0</v>
      </c>
      <c r="AV57" s="645">
        <v>0</v>
      </c>
      <c r="AW57" s="645">
        <v>2.9660000000000002</v>
      </c>
      <c r="AX57" s="645">
        <v>0</v>
      </c>
      <c r="AY57" s="645">
        <v>0</v>
      </c>
      <c r="AZ57" s="645">
        <v>2.9660000000000002</v>
      </c>
      <c r="BA57" s="645">
        <v>0</v>
      </c>
      <c r="BB57" s="645">
        <v>0</v>
      </c>
    </row>
    <row r="58" spans="5:54" x14ac:dyDescent="0.3">
      <c r="E58" s="1180" t="s">
        <v>3</v>
      </c>
      <c r="F58" s="1181"/>
      <c r="G58" s="645">
        <v>2.996</v>
      </c>
      <c r="H58" s="645">
        <v>0</v>
      </c>
      <c r="I58" s="645">
        <v>0</v>
      </c>
      <c r="J58" s="645">
        <v>2.996</v>
      </c>
      <c r="K58" s="645">
        <v>0</v>
      </c>
      <c r="L58" s="645">
        <v>0</v>
      </c>
      <c r="M58" s="645">
        <v>2.996</v>
      </c>
      <c r="N58" s="645">
        <v>0</v>
      </c>
      <c r="O58" s="645">
        <v>0</v>
      </c>
      <c r="P58" s="645">
        <v>2.996</v>
      </c>
      <c r="Q58" s="645">
        <v>0</v>
      </c>
      <c r="R58" s="645">
        <v>0</v>
      </c>
      <c r="S58" s="645">
        <v>2.996</v>
      </c>
      <c r="T58" s="645">
        <v>0</v>
      </c>
      <c r="U58" s="645">
        <v>0</v>
      </c>
      <c r="V58" s="645">
        <v>2.996</v>
      </c>
      <c r="W58" s="645">
        <v>0</v>
      </c>
      <c r="X58" s="645">
        <v>0</v>
      </c>
      <c r="Y58" s="645">
        <v>2.996</v>
      </c>
      <c r="Z58" s="645">
        <v>0</v>
      </c>
      <c r="AA58" s="645">
        <v>0</v>
      </c>
      <c r="AB58" s="645">
        <v>2.996</v>
      </c>
      <c r="AC58" s="645">
        <v>0</v>
      </c>
      <c r="AD58" s="645">
        <v>0</v>
      </c>
      <c r="AE58" s="645">
        <v>2.996</v>
      </c>
      <c r="AF58" s="645">
        <v>0</v>
      </c>
      <c r="AG58" s="645">
        <v>0</v>
      </c>
      <c r="AH58" s="645">
        <v>2.996</v>
      </c>
      <c r="AI58" s="645">
        <v>0</v>
      </c>
      <c r="AJ58" s="645">
        <v>0</v>
      </c>
      <c r="AK58" s="645">
        <v>2.996</v>
      </c>
      <c r="AL58" s="645">
        <v>0</v>
      </c>
      <c r="AM58" s="645">
        <v>0</v>
      </c>
      <c r="AN58" s="645">
        <v>2.996</v>
      </c>
      <c r="AO58" s="645">
        <v>0</v>
      </c>
      <c r="AP58" s="645">
        <v>0</v>
      </c>
      <c r="AQ58" s="645">
        <v>2.996</v>
      </c>
      <c r="AR58" s="645">
        <v>0</v>
      </c>
      <c r="AS58" s="645">
        <v>0</v>
      </c>
      <c r="AT58" s="645">
        <v>2.996</v>
      </c>
      <c r="AU58" s="645">
        <v>0</v>
      </c>
      <c r="AV58" s="645">
        <v>0</v>
      </c>
      <c r="AW58" s="645">
        <v>2.996</v>
      </c>
      <c r="AX58" s="645">
        <v>0</v>
      </c>
      <c r="AY58" s="645">
        <v>0</v>
      </c>
      <c r="AZ58" s="645">
        <v>2.996</v>
      </c>
      <c r="BA58" s="645">
        <v>0</v>
      </c>
      <c r="BB58" s="645">
        <v>0</v>
      </c>
    </row>
    <row r="59" spans="5:54" x14ac:dyDescent="0.3">
      <c r="E59" s="1180" t="s">
        <v>1027</v>
      </c>
      <c r="F59" s="1181"/>
      <c r="G59" s="645">
        <v>0.878</v>
      </c>
      <c r="H59" s="645">
        <v>9.9000000000000005E-2</v>
      </c>
      <c r="I59" s="645">
        <v>2E-3</v>
      </c>
      <c r="J59" s="645">
        <v>0.878</v>
      </c>
      <c r="K59" s="645">
        <v>9.9000000000000005E-2</v>
      </c>
      <c r="L59" s="645">
        <v>2E-3</v>
      </c>
      <c r="M59" s="645">
        <v>0.878</v>
      </c>
      <c r="N59" s="645">
        <v>9.9000000000000005E-2</v>
      </c>
      <c r="O59" s="645">
        <v>2E-3</v>
      </c>
      <c r="P59" s="645">
        <v>0.878</v>
      </c>
      <c r="Q59" s="645">
        <v>9.9000000000000005E-2</v>
      </c>
      <c r="R59" s="645">
        <v>2E-3</v>
      </c>
      <c r="S59" s="645">
        <v>0.878</v>
      </c>
      <c r="T59" s="645">
        <v>9.9000000000000005E-2</v>
      </c>
      <c r="U59" s="645">
        <v>2E-3</v>
      </c>
      <c r="V59" s="645">
        <v>0.878</v>
      </c>
      <c r="W59" s="645">
        <v>9.9000000000000005E-2</v>
      </c>
      <c r="X59" s="645">
        <v>2E-3</v>
      </c>
      <c r="Y59" s="645">
        <v>0.878</v>
      </c>
      <c r="Z59" s="645">
        <v>9.9000000000000005E-2</v>
      </c>
      <c r="AA59" s="645">
        <v>2E-3</v>
      </c>
      <c r="AB59" s="645">
        <v>0.878</v>
      </c>
      <c r="AC59" s="645">
        <v>9.9000000000000005E-2</v>
      </c>
      <c r="AD59" s="645">
        <v>2E-3</v>
      </c>
      <c r="AE59" s="645">
        <v>0.878</v>
      </c>
      <c r="AF59" s="645">
        <v>9.9000000000000005E-2</v>
      </c>
      <c r="AG59" s="645">
        <v>2E-3</v>
      </c>
      <c r="AH59" s="645">
        <v>0.878</v>
      </c>
      <c r="AI59" s="645">
        <v>9.9000000000000005E-2</v>
      </c>
      <c r="AJ59" s="645">
        <v>2E-3</v>
      </c>
      <c r="AK59" s="645">
        <v>0.878</v>
      </c>
      <c r="AL59" s="645">
        <v>9.9000000000000005E-2</v>
      </c>
      <c r="AM59" s="645">
        <v>2E-3</v>
      </c>
      <c r="AN59" s="645">
        <v>0.878</v>
      </c>
      <c r="AO59" s="645">
        <v>9.9000000000000005E-2</v>
      </c>
      <c r="AP59" s="645">
        <v>2E-3</v>
      </c>
      <c r="AQ59" s="645">
        <v>0.878</v>
      </c>
      <c r="AR59" s="645">
        <v>9.9000000000000005E-2</v>
      </c>
      <c r="AS59" s="645">
        <v>2E-3</v>
      </c>
      <c r="AT59" s="645">
        <v>0.878</v>
      </c>
      <c r="AU59" s="645">
        <v>9.9000000000000005E-2</v>
      </c>
      <c r="AV59" s="645">
        <v>2E-3</v>
      </c>
      <c r="AW59" s="645">
        <v>0.878</v>
      </c>
      <c r="AX59" s="645">
        <v>9.9000000000000005E-2</v>
      </c>
      <c r="AY59" s="645">
        <v>2E-3</v>
      </c>
      <c r="AZ59" s="645">
        <v>0.878</v>
      </c>
      <c r="BA59" s="645">
        <v>9.9000000000000005E-2</v>
      </c>
      <c r="BB59" s="645">
        <v>2E-3</v>
      </c>
    </row>
    <row r="60" spans="5:54" x14ac:dyDescent="0.3">
      <c r="E60" s="1180" t="s">
        <v>1440</v>
      </c>
      <c r="F60" s="1181"/>
      <c r="G60" s="645">
        <v>0</v>
      </c>
      <c r="H60" s="645">
        <v>2.5000000000000001E-2</v>
      </c>
      <c r="I60" s="645">
        <v>3.0000000000000001E-3</v>
      </c>
      <c r="J60" s="645">
        <v>0</v>
      </c>
      <c r="K60" s="645">
        <v>2.5000000000000001E-2</v>
      </c>
      <c r="L60" s="645">
        <v>3.0000000000000001E-3</v>
      </c>
      <c r="M60" s="645">
        <v>0</v>
      </c>
      <c r="N60" s="645">
        <v>2.5000000000000001E-2</v>
      </c>
      <c r="O60" s="645">
        <v>3.0000000000000001E-3</v>
      </c>
      <c r="P60" s="645">
        <v>0</v>
      </c>
      <c r="Q60" s="645">
        <v>2.5000000000000001E-2</v>
      </c>
      <c r="R60" s="645">
        <v>3.0000000000000001E-3</v>
      </c>
      <c r="S60" s="645">
        <v>0</v>
      </c>
      <c r="T60" s="645">
        <v>2.5000000000000001E-2</v>
      </c>
      <c r="U60" s="645">
        <v>3.0000000000000001E-3</v>
      </c>
      <c r="V60" s="645">
        <v>0</v>
      </c>
      <c r="W60" s="645">
        <v>2.5000000000000001E-2</v>
      </c>
      <c r="X60" s="645">
        <v>3.0000000000000001E-3</v>
      </c>
      <c r="Y60" s="645">
        <v>0</v>
      </c>
      <c r="Z60" s="645">
        <v>2.5000000000000001E-2</v>
      </c>
      <c r="AA60" s="645">
        <v>3.0000000000000001E-3</v>
      </c>
      <c r="AB60" s="645">
        <v>0</v>
      </c>
      <c r="AC60" s="645">
        <v>2.5000000000000001E-2</v>
      </c>
      <c r="AD60" s="645">
        <v>3.0000000000000001E-3</v>
      </c>
      <c r="AE60" s="645">
        <v>0</v>
      </c>
      <c r="AF60" s="645">
        <v>2.5000000000000001E-2</v>
      </c>
      <c r="AG60" s="645">
        <v>3.0000000000000001E-3</v>
      </c>
      <c r="AH60" s="645">
        <v>0</v>
      </c>
      <c r="AI60" s="645">
        <v>2.5000000000000001E-2</v>
      </c>
      <c r="AJ60" s="645">
        <v>3.0000000000000001E-3</v>
      </c>
      <c r="AK60" s="645">
        <v>0</v>
      </c>
      <c r="AL60" s="645">
        <v>2.5000000000000001E-2</v>
      </c>
      <c r="AM60" s="645">
        <v>3.0000000000000001E-3</v>
      </c>
      <c r="AN60" s="645">
        <v>0</v>
      </c>
      <c r="AO60" s="645">
        <v>2.5000000000000001E-2</v>
      </c>
      <c r="AP60" s="645">
        <v>3.0000000000000001E-3</v>
      </c>
      <c r="AQ60" s="645">
        <v>0</v>
      </c>
      <c r="AR60" s="645">
        <v>2.5000000000000001E-2</v>
      </c>
      <c r="AS60" s="645">
        <v>3.0000000000000001E-3</v>
      </c>
      <c r="AT60" s="645">
        <v>0</v>
      </c>
      <c r="AU60" s="645">
        <v>2.5000000000000001E-2</v>
      </c>
      <c r="AV60" s="645">
        <v>3.0000000000000001E-3</v>
      </c>
      <c r="AW60" s="645">
        <v>0</v>
      </c>
      <c r="AX60" s="645">
        <v>2.5000000000000001E-2</v>
      </c>
      <c r="AY60" s="645">
        <v>3.0000000000000001E-3</v>
      </c>
      <c r="AZ60" s="645">
        <v>0</v>
      </c>
      <c r="BA60" s="645">
        <v>2.5000000000000001E-2</v>
      </c>
      <c r="BB60" s="645">
        <v>3.0000000000000001E-3</v>
      </c>
    </row>
    <row r="61" spans="5:54" x14ac:dyDescent="0.3">
      <c r="E61" s="1180" t="s">
        <v>1045</v>
      </c>
      <c r="F61" s="1181"/>
      <c r="G61" s="645">
        <v>0</v>
      </c>
      <c r="H61" s="645">
        <v>4.3319999999999999</v>
      </c>
      <c r="I61" s="645">
        <v>5.8000000000000003E-2</v>
      </c>
      <c r="J61" s="645">
        <v>0</v>
      </c>
      <c r="K61" s="645">
        <v>4.3319999999999999</v>
      </c>
      <c r="L61" s="645">
        <v>5.8000000000000003E-2</v>
      </c>
      <c r="M61" s="645">
        <v>0</v>
      </c>
      <c r="N61" s="645">
        <v>4.3319999999999999</v>
      </c>
      <c r="O61" s="645">
        <v>5.8000000000000003E-2</v>
      </c>
      <c r="P61" s="645">
        <v>0</v>
      </c>
      <c r="Q61" s="645">
        <v>4.3319999999999999</v>
      </c>
      <c r="R61" s="645">
        <v>5.8000000000000003E-2</v>
      </c>
      <c r="S61" s="645">
        <v>0</v>
      </c>
      <c r="T61" s="645">
        <v>4.3319999999999999</v>
      </c>
      <c r="U61" s="645">
        <v>5.8000000000000003E-2</v>
      </c>
      <c r="V61" s="645">
        <v>0</v>
      </c>
      <c r="W61" s="645">
        <v>4.3319999999999999</v>
      </c>
      <c r="X61" s="645">
        <v>5.8000000000000003E-2</v>
      </c>
      <c r="Y61" s="645">
        <v>0</v>
      </c>
      <c r="Z61" s="645">
        <v>4.3319999999999999</v>
      </c>
      <c r="AA61" s="645">
        <v>5.8000000000000003E-2</v>
      </c>
      <c r="AB61" s="645">
        <v>0</v>
      </c>
      <c r="AC61" s="645">
        <v>4.3319999999999999</v>
      </c>
      <c r="AD61" s="645">
        <v>5.8000000000000003E-2</v>
      </c>
      <c r="AE61" s="645">
        <v>0</v>
      </c>
      <c r="AF61" s="645">
        <v>4.3319999999999999</v>
      </c>
      <c r="AG61" s="645">
        <v>5.8000000000000003E-2</v>
      </c>
      <c r="AH61" s="645">
        <v>0</v>
      </c>
      <c r="AI61" s="645">
        <v>4.3319999999999999</v>
      </c>
      <c r="AJ61" s="645">
        <v>5.8000000000000003E-2</v>
      </c>
      <c r="AK61" s="645">
        <v>0</v>
      </c>
      <c r="AL61" s="645">
        <v>4.3319999999999999</v>
      </c>
      <c r="AM61" s="645">
        <v>5.8000000000000003E-2</v>
      </c>
      <c r="AN61" s="645">
        <v>0</v>
      </c>
      <c r="AO61" s="645">
        <v>4.3319999999999999</v>
      </c>
      <c r="AP61" s="645">
        <v>5.8000000000000003E-2</v>
      </c>
      <c r="AQ61" s="645">
        <v>0</v>
      </c>
      <c r="AR61" s="645">
        <v>4.3319999999999999</v>
      </c>
      <c r="AS61" s="645">
        <v>5.8000000000000003E-2</v>
      </c>
      <c r="AT61" s="645">
        <v>0</v>
      </c>
      <c r="AU61" s="645">
        <v>4.3319999999999999</v>
      </c>
      <c r="AV61" s="645">
        <v>5.8000000000000003E-2</v>
      </c>
      <c r="AW61" s="645">
        <v>0</v>
      </c>
      <c r="AX61" s="645">
        <v>4.3319999999999999</v>
      </c>
      <c r="AY61" s="645">
        <v>5.8000000000000003E-2</v>
      </c>
      <c r="AZ61" s="645">
        <v>0</v>
      </c>
      <c r="BA61" s="645">
        <v>4.3319999999999999</v>
      </c>
      <c r="BB61" s="645">
        <v>5.8000000000000003E-2</v>
      </c>
    </row>
    <row r="62" spans="5:54" x14ac:dyDescent="0.3">
      <c r="E62" s="1180" t="s">
        <v>1046</v>
      </c>
      <c r="F62" s="1181"/>
      <c r="G62" s="645">
        <v>0</v>
      </c>
      <c r="H62" s="645">
        <v>5.4240000000000004</v>
      </c>
      <c r="I62" s="645">
        <v>7.1999999999999995E-2</v>
      </c>
      <c r="J62" s="645">
        <v>0</v>
      </c>
      <c r="K62" s="645">
        <v>5.4240000000000004</v>
      </c>
      <c r="L62" s="645">
        <v>7.1999999999999995E-2</v>
      </c>
      <c r="M62" s="645">
        <v>0</v>
      </c>
      <c r="N62" s="645">
        <v>5.4240000000000004</v>
      </c>
      <c r="O62" s="645">
        <v>7.1999999999999995E-2</v>
      </c>
      <c r="P62" s="645">
        <v>0</v>
      </c>
      <c r="Q62" s="645">
        <v>5.4240000000000004</v>
      </c>
      <c r="R62" s="645">
        <v>7.1999999999999995E-2</v>
      </c>
      <c r="S62" s="645">
        <v>0</v>
      </c>
      <c r="T62" s="645">
        <v>5.4240000000000004</v>
      </c>
      <c r="U62" s="645">
        <v>7.1999999999999995E-2</v>
      </c>
      <c r="V62" s="645">
        <v>0</v>
      </c>
      <c r="W62" s="645">
        <v>5.4240000000000004</v>
      </c>
      <c r="X62" s="645">
        <v>7.1999999999999995E-2</v>
      </c>
      <c r="Y62" s="645">
        <v>0</v>
      </c>
      <c r="Z62" s="645">
        <v>5.4240000000000004</v>
      </c>
      <c r="AA62" s="645">
        <v>7.1999999999999995E-2</v>
      </c>
      <c r="AB62" s="645">
        <v>0</v>
      </c>
      <c r="AC62" s="645">
        <v>5.4240000000000004</v>
      </c>
      <c r="AD62" s="645">
        <v>7.1999999999999995E-2</v>
      </c>
      <c r="AE62" s="645">
        <v>0</v>
      </c>
      <c r="AF62" s="645">
        <v>5.4240000000000004</v>
      </c>
      <c r="AG62" s="645">
        <v>7.1999999999999995E-2</v>
      </c>
      <c r="AH62" s="645">
        <v>0</v>
      </c>
      <c r="AI62" s="645">
        <v>5.4240000000000004</v>
      </c>
      <c r="AJ62" s="645">
        <v>7.1999999999999995E-2</v>
      </c>
      <c r="AK62" s="645">
        <v>0</v>
      </c>
      <c r="AL62" s="645">
        <v>5.4240000000000004</v>
      </c>
      <c r="AM62" s="645">
        <v>7.1999999999999995E-2</v>
      </c>
      <c r="AN62" s="645">
        <v>0</v>
      </c>
      <c r="AO62" s="645">
        <v>5.4240000000000004</v>
      </c>
      <c r="AP62" s="645">
        <v>7.1999999999999995E-2</v>
      </c>
      <c r="AQ62" s="645">
        <v>0</v>
      </c>
      <c r="AR62" s="645">
        <v>5.4240000000000004</v>
      </c>
      <c r="AS62" s="645">
        <v>7.1999999999999995E-2</v>
      </c>
      <c r="AT62" s="645">
        <v>0</v>
      </c>
      <c r="AU62" s="645">
        <v>5.4240000000000004</v>
      </c>
      <c r="AV62" s="645">
        <v>7.1999999999999995E-2</v>
      </c>
      <c r="AW62" s="645">
        <v>0</v>
      </c>
      <c r="AX62" s="645">
        <v>5.4240000000000004</v>
      </c>
      <c r="AY62" s="645">
        <v>7.1999999999999995E-2</v>
      </c>
      <c r="AZ62" s="645">
        <v>0</v>
      </c>
      <c r="BA62" s="645">
        <v>5.4240000000000004</v>
      </c>
      <c r="BB62" s="645">
        <v>7.1999999999999995E-2</v>
      </c>
    </row>
    <row r="63" spans="5:54" x14ac:dyDescent="0.3">
      <c r="E63" s="1180" t="s">
        <v>1481</v>
      </c>
      <c r="F63" s="1181"/>
      <c r="G63" s="645">
        <v>0</v>
      </c>
      <c r="H63" s="645">
        <v>4.5330000000000004</v>
      </c>
      <c r="I63" s="645">
        <v>0.06</v>
      </c>
      <c r="J63" s="645">
        <v>0</v>
      </c>
      <c r="K63" s="645">
        <v>4.5330000000000004</v>
      </c>
      <c r="L63" s="645">
        <v>0.06</v>
      </c>
      <c r="M63" s="645">
        <v>0</v>
      </c>
      <c r="N63" s="645">
        <v>4.5330000000000004</v>
      </c>
      <c r="O63" s="645">
        <v>0.06</v>
      </c>
      <c r="P63" s="645">
        <v>0</v>
      </c>
      <c r="Q63" s="645">
        <v>4.5330000000000004</v>
      </c>
      <c r="R63" s="645">
        <v>0.06</v>
      </c>
      <c r="S63" s="645">
        <v>0</v>
      </c>
      <c r="T63" s="645">
        <v>4.5330000000000004</v>
      </c>
      <c r="U63" s="645">
        <v>0.06</v>
      </c>
      <c r="V63" s="645">
        <v>0</v>
      </c>
      <c r="W63" s="645">
        <v>4.5330000000000004</v>
      </c>
      <c r="X63" s="645">
        <v>0.06</v>
      </c>
      <c r="Y63" s="645">
        <v>0</v>
      </c>
      <c r="Z63" s="645">
        <v>4.5330000000000004</v>
      </c>
      <c r="AA63" s="645">
        <v>0.06</v>
      </c>
      <c r="AB63" s="645">
        <v>0</v>
      </c>
      <c r="AC63" s="645">
        <v>4.5330000000000004</v>
      </c>
      <c r="AD63" s="645">
        <v>0.06</v>
      </c>
      <c r="AE63" s="645">
        <v>0</v>
      </c>
      <c r="AF63" s="645">
        <v>4.5330000000000004</v>
      </c>
      <c r="AG63" s="645">
        <v>0.06</v>
      </c>
      <c r="AH63" s="645">
        <v>0</v>
      </c>
      <c r="AI63" s="645">
        <v>4.5330000000000004</v>
      </c>
      <c r="AJ63" s="645">
        <v>0.06</v>
      </c>
      <c r="AK63" s="645">
        <v>0</v>
      </c>
      <c r="AL63" s="645">
        <v>4.5330000000000004</v>
      </c>
      <c r="AM63" s="645">
        <v>0.06</v>
      </c>
      <c r="AN63" s="645">
        <v>0</v>
      </c>
      <c r="AO63" s="645">
        <v>4.5330000000000004</v>
      </c>
      <c r="AP63" s="645">
        <v>0.06</v>
      </c>
      <c r="AQ63" s="645">
        <v>0</v>
      </c>
      <c r="AR63" s="645">
        <v>4.5330000000000004</v>
      </c>
      <c r="AS63" s="645">
        <v>0.06</v>
      </c>
      <c r="AT63" s="645">
        <v>0</v>
      </c>
      <c r="AU63" s="645">
        <v>4.5330000000000004</v>
      </c>
      <c r="AV63" s="645">
        <v>0.06</v>
      </c>
      <c r="AW63" s="645">
        <v>0</v>
      </c>
      <c r="AX63" s="645">
        <v>4.5330000000000004</v>
      </c>
      <c r="AY63" s="645">
        <v>0.06</v>
      </c>
      <c r="AZ63" s="645">
        <v>0</v>
      </c>
      <c r="BA63" s="645">
        <v>4.5330000000000004</v>
      </c>
      <c r="BB63" s="645">
        <v>0.06</v>
      </c>
    </row>
    <row r="64" spans="5:54" x14ac:dyDescent="0.3">
      <c r="E64" s="1180" t="s">
        <v>1482</v>
      </c>
      <c r="F64" s="1181"/>
      <c r="G64" s="645">
        <v>0</v>
      </c>
      <c r="H64" s="645">
        <v>4.7489999999999997</v>
      </c>
      <c r="I64" s="645">
        <v>6.3E-2</v>
      </c>
      <c r="J64" s="645">
        <v>0</v>
      </c>
      <c r="K64" s="645">
        <v>4.7489999999999997</v>
      </c>
      <c r="L64" s="645">
        <v>6.3E-2</v>
      </c>
      <c r="M64" s="645">
        <v>0</v>
      </c>
      <c r="N64" s="645">
        <v>4.7489999999999997</v>
      </c>
      <c r="O64" s="645">
        <v>6.3E-2</v>
      </c>
      <c r="P64" s="645">
        <v>0</v>
      </c>
      <c r="Q64" s="645">
        <v>4.7489999999999997</v>
      </c>
      <c r="R64" s="645">
        <v>6.3E-2</v>
      </c>
      <c r="S64" s="645">
        <v>0</v>
      </c>
      <c r="T64" s="645">
        <v>4.7489999999999997</v>
      </c>
      <c r="U64" s="645">
        <v>6.3E-2</v>
      </c>
      <c r="V64" s="645">
        <v>0</v>
      </c>
      <c r="W64" s="645">
        <v>4.7489999999999997</v>
      </c>
      <c r="X64" s="645">
        <v>6.3E-2</v>
      </c>
      <c r="Y64" s="645">
        <v>0</v>
      </c>
      <c r="Z64" s="645">
        <v>4.7489999999999997</v>
      </c>
      <c r="AA64" s="645">
        <v>6.3E-2</v>
      </c>
      <c r="AB64" s="645">
        <v>0</v>
      </c>
      <c r="AC64" s="645">
        <v>4.7489999999999997</v>
      </c>
      <c r="AD64" s="645">
        <v>6.3E-2</v>
      </c>
      <c r="AE64" s="645">
        <v>0</v>
      </c>
      <c r="AF64" s="645">
        <v>4.7489999999999997</v>
      </c>
      <c r="AG64" s="645">
        <v>6.3E-2</v>
      </c>
      <c r="AH64" s="645">
        <v>0</v>
      </c>
      <c r="AI64" s="645">
        <v>4.7489999999999997</v>
      </c>
      <c r="AJ64" s="645">
        <v>6.3E-2</v>
      </c>
      <c r="AK64" s="645">
        <v>0</v>
      </c>
      <c r="AL64" s="645">
        <v>4.7489999999999997</v>
      </c>
      <c r="AM64" s="645">
        <v>6.3E-2</v>
      </c>
      <c r="AN64" s="645">
        <v>0</v>
      </c>
      <c r="AO64" s="645">
        <v>4.7489999999999997</v>
      </c>
      <c r="AP64" s="645">
        <v>6.3E-2</v>
      </c>
      <c r="AQ64" s="645">
        <v>0</v>
      </c>
      <c r="AR64" s="645">
        <v>4.7489999999999997</v>
      </c>
      <c r="AS64" s="645">
        <v>6.3E-2</v>
      </c>
      <c r="AT64" s="645">
        <v>0</v>
      </c>
      <c r="AU64" s="645">
        <v>4.7489999999999997</v>
      </c>
      <c r="AV64" s="645">
        <v>6.3E-2</v>
      </c>
      <c r="AW64" s="645">
        <v>0</v>
      </c>
      <c r="AX64" s="645">
        <v>4.7489999999999997</v>
      </c>
      <c r="AY64" s="645">
        <v>6.3E-2</v>
      </c>
      <c r="AZ64" s="645">
        <v>0</v>
      </c>
      <c r="BA64" s="645">
        <v>4.7489999999999997</v>
      </c>
      <c r="BB64" s="645">
        <v>6.3E-2</v>
      </c>
    </row>
    <row r="65" spans="1:54" x14ac:dyDescent="0.3">
      <c r="E65" s="1180" t="s">
        <v>1483</v>
      </c>
      <c r="F65" s="1181"/>
      <c r="G65" s="645">
        <v>0</v>
      </c>
      <c r="H65" s="645">
        <v>4.665</v>
      </c>
      <c r="I65" s="645">
        <v>6.2E-2</v>
      </c>
      <c r="J65" s="645">
        <v>0</v>
      </c>
      <c r="K65" s="645">
        <v>4.665</v>
      </c>
      <c r="L65" s="645">
        <v>6.2E-2</v>
      </c>
      <c r="M65" s="645">
        <v>0</v>
      </c>
      <c r="N65" s="645">
        <v>4.665</v>
      </c>
      <c r="O65" s="645">
        <v>6.2E-2</v>
      </c>
      <c r="P65" s="645">
        <v>0</v>
      </c>
      <c r="Q65" s="645">
        <v>4.665</v>
      </c>
      <c r="R65" s="645">
        <v>6.2E-2</v>
      </c>
      <c r="S65" s="645">
        <v>0</v>
      </c>
      <c r="T65" s="645">
        <v>4.665</v>
      </c>
      <c r="U65" s="645">
        <v>6.2E-2</v>
      </c>
      <c r="V65" s="645">
        <v>0</v>
      </c>
      <c r="W65" s="645">
        <v>4.665</v>
      </c>
      <c r="X65" s="645">
        <v>6.2E-2</v>
      </c>
      <c r="Y65" s="645">
        <v>0</v>
      </c>
      <c r="Z65" s="645">
        <v>4.665</v>
      </c>
      <c r="AA65" s="645">
        <v>6.2E-2</v>
      </c>
      <c r="AB65" s="645">
        <v>0</v>
      </c>
      <c r="AC65" s="645">
        <v>4.665</v>
      </c>
      <c r="AD65" s="645">
        <v>6.2E-2</v>
      </c>
      <c r="AE65" s="645">
        <v>0</v>
      </c>
      <c r="AF65" s="645">
        <v>4.665</v>
      </c>
      <c r="AG65" s="645">
        <v>6.2E-2</v>
      </c>
      <c r="AH65" s="645">
        <v>0</v>
      </c>
      <c r="AI65" s="645">
        <v>4.665</v>
      </c>
      <c r="AJ65" s="645">
        <v>6.2E-2</v>
      </c>
      <c r="AK65" s="645">
        <v>0</v>
      </c>
      <c r="AL65" s="645">
        <v>4.665</v>
      </c>
      <c r="AM65" s="645">
        <v>6.2E-2</v>
      </c>
      <c r="AN65" s="645">
        <v>0</v>
      </c>
      <c r="AO65" s="645">
        <v>4.665</v>
      </c>
      <c r="AP65" s="645">
        <v>6.2E-2</v>
      </c>
      <c r="AQ65" s="645">
        <v>0</v>
      </c>
      <c r="AR65" s="645">
        <v>4.665</v>
      </c>
      <c r="AS65" s="645">
        <v>6.2E-2</v>
      </c>
      <c r="AT65" s="645">
        <v>0</v>
      </c>
      <c r="AU65" s="645">
        <v>4.665</v>
      </c>
      <c r="AV65" s="645">
        <v>6.2E-2</v>
      </c>
      <c r="AW65" s="645">
        <v>0</v>
      </c>
      <c r="AX65" s="645">
        <v>4.665</v>
      </c>
      <c r="AY65" s="645">
        <v>6.2E-2</v>
      </c>
      <c r="AZ65" s="645">
        <v>0</v>
      </c>
      <c r="BA65" s="645">
        <v>4.665</v>
      </c>
      <c r="BB65" s="645">
        <v>6.2E-2</v>
      </c>
    </row>
    <row r="66" spans="1:54" x14ac:dyDescent="0.3">
      <c r="E66" s="1180" t="s">
        <v>1484</v>
      </c>
      <c r="F66" s="1181"/>
      <c r="G66" s="645">
        <v>0</v>
      </c>
      <c r="H66" s="645">
        <v>4.8479999999999999</v>
      </c>
      <c r="I66" s="645">
        <v>6.5000000000000002E-2</v>
      </c>
      <c r="J66" s="645">
        <v>0</v>
      </c>
      <c r="K66" s="645">
        <v>4.8479999999999999</v>
      </c>
      <c r="L66" s="645">
        <v>6.5000000000000002E-2</v>
      </c>
      <c r="M66" s="645">
        <v>0</v>
      </c>
      <c r="N66" s="645">
        <v>4.8479999999999999</v>
      </c>
      <c r="O66" s="645">
        <v>6.5000000000000002E-2</v>
      </c>
      <c r="P66" s="645">
        <v>0</v>
      </c>
      <c r="Q66" s="645">
        <v>4.8479999999999999</v>
      </c>
      <c r="R66" s="645">
        <v>6.5000000000000002E-2</v>
      </c>
      <c r="S66" s="645">
        <v>0</v>
      </c>
      <c r="T66" s="645">
        <v>4.8479999999999999</v>
      </c>
      <c r="U66" s="645">
        <v>6.5000000000000002E-2</v>
      </c>
      <c r="V66" s="645">
        <v>0</v>
      </c>
      <c r="W66" s="645">
        <v>4.8479999999999999</v>
      </c>
      <c r="X66" s="645">
        <v>6.5000000000000002E-2</v>
      </c>
      <c r="Y66" s="645">
        <v>0</v>
      </c>
      <c r="Z66" s="645">
        <v>4.8479999999999999</v>
      </c>
      <c r="AA66" s="645">
        <v>6.5000000000000002E-2</v>
      </c>
      <c r="AB66" s="645">
        <v>0</v>
      </c>
      <c r="AC66" s="645">
        <v>4.8479999999999999</v>
      </c>
      <c r="AD66" s="645">
        <v>6.5000000000000002E-2</v>
      </c>
      <c r="AE66" s="645">
        <v>0</v>
      </c>
      <c r="AF66" s="645">
        <v>4.8479999999999999</v>
      </c>
      <c r="AG66" s="645">
        <v>6.5000000000000002E-2</v>
      </c>
      <c r="AH66" s="645">
        <v>0</v>
      </c>
      <c r="AI66" s="645">
        <v>4.8479999999999999</v>
      </c>
      <c r="AJ66" s="645">
        <v>6.5000000000000002E-2</v>
      </c>
      <c r="AK66" s="645">
        <v>0</v>
      </c>
      <c r="AL66" s="645">
        <v>4.8479999999999999</v>
      </c>
      <c r="AM66" s="645">
        <v>6.5000000000000002E-2</v>
      </c>
      <c r="AN66" s="645">
        <v>0</v>
      </c>
      <c r="AO66" s="645">
        <v>4.8479999999999999</v>
      </c>
      <c r="AP66" s="645">
        <v>6.5000000000000002E-2</v>
      </c>
      <c r="AQ66" s="645">
        <v>0</v>
      </c>
      <c r="AR66" s="645">
        <v>4.8479999999999999</v>
      </c>
      <c r="AS66" s="645">
        <v>6.5000000000000002E-2</v>
      </c>
      <c r="AT66" s="645">
        <v>0</v>
      </c>
      <c r="AU66" s="645">
        <v>4.8479999999999999</v>
      </c>
      <c r="AV66" s="645">
        <v>6.5000000000000002E-2</v>
      </c>
      <c r="AW66" s="645">
        <v>0</v>
      </c>
      <c r="AX66" s="645">
        <v>4.8479999999999999</v>
      </c>
      <c r="AY66" s="645">
        <v>6.5000000000000002E-2</v>
      </c>
      <c r="AZ66" s="645">
        <v>0</v>
      </c>
      <c r="BA66" s="645">
        <v>4.8479999999999999</v>
      </c>
      <c r="BB66" s="645">
        <v>6.5000000000000002E-2</v>
      </c>
    </row>
    <row r="67" spans="1:54" x14ac:dyDescent="0.3">
      <c r="E67" s="1180" t="s">
        <v>1485</v>
      </c>
      <c r="F67" s="1181"/>
      <c r="G67" s="645">
        <v>0</v>
      </c>
      <c r="H67" s="645">
        <v>6.2779999999999996</v>
      </c>
      <c r="I67" s="645">
        <v>3.1E-2</v>
      </c>
      <c r="J67" s="645">
        <v>0</v>
      </c>
      <c r="K67" s="645">
        <v>6.2779999999999996</v>
      </c>
      <c r="L67" s="645">
        <v>3.1E-2</v>
      </c>
      <c r="M67" s="645">
        <v>0</v>
      </c>
      <c r="N67" s="645">
        <v>6.2779999999999996</v>
      </c>
      <c r="O67" s="645">
        <v>3.1E-2</v>
      </c>
      <c r="P67" s="645">
        <v>0</v>
      </c>
      <c r="Q67" s="645">
        <v>6.2779999999999996</v>
      </c>
      <c r="R67" s="645">
        <v>3.1E-2</v>
      </c>
      <c r="S67" s="645">
        <v>0</v>
      </c>
      <c r="T67" s="645">
        <v>6.2779999999999996</v>
      </c>
      <c r="U67" s="645">
        <v>3.1E-2</v>
      </c>
      <c r="V67" s="645">
        <v>0</v>
      </c>
      <c r="W67" s="645">
        <v>6.2779999999999996</v>
      </c>
      <c r="X67" s="645">
        <v>3.1E-2</v>
      </c>
      <c r="Y67" s="645">
        <v>0</v>
      </c>
      <c r="Z67" s="645">
        <v>6.2779999999999996</v>
      </c>
      <c r="AA67" s="645">
        <v>3.1E-2</v>
      </c>
      <c r="AB67" s="645">
        <v>0</v>
      </c>
      <c r="AC67" s="645">
        <v>6.2779999999999996</v>
      </c>
      <c r="AD67" s="645">
        <v>3.1E-2</v>
      </c>
      <c r="AE67" s="645">
        <v>0</v>
      </c>
      <c r="AF67" s="645">
        <v>6.2779999999999996</v>
      </c>
      <c r="AG67" s="645">
        <v>3.1E-2</v>
      </c>
      <c r="AH67" s="645">
        <v>0</v>
      </c>
      <c r="AI67" s="645">
        <v>6.2779999999999996</v>
      </c>
      <c r="AJ67" s="645">
        <v>3.1E-2</v>
      </c>
      <c r="AK67" s="645">
        <v>0</v>
      </c>
      <c r="AL67" s="645">
        <v>6.2779999999999996</v>
      </c>
      <c r="AM67" s="645">
        <v>3.1E-2</v>
      </c>
      <c r="AN67" s="645">
        <v>0</v>
      </c>
      <c r="AO67" s="645">
        <v>6.2779999999999996</v>
      </c>
      <c r="AP67" s="645">
        <v>3.1E-2</v>
      </c>
      <c r="AQ67" s="645">
        <v>0</v>
      </c>
      <c r="AR67" s="645">
        <v>6.2779999999999996</v>
      </c>
      <c r="AS67" s="645">
        <v>3.1E-2</v>
      </c>
      <c r="AT67" s="645">
        <v>0</v>
      </c>
      <c r="AU67" s="645">
        <v>6.2779999999999996</v>
      </c>
      <c r="AV67" s="645">
        <v>3.1E-2</v>
      </c>
      <c r="AW67" s="645">
        <v>0</v>
      </c>
      <c r="AX67" s="645">
        <v>6.2779999999999996</v>
      </c>
      <c r="AY67" s="645">
        <v>3.1E-2</v>
      </c>
      <c r="AZ67" s="645">
        <v>0</v>
      </c>
      <c r="BA67" s="645">
        <v>6.2779999999999996</v>
      </c>
      <c r="BB67" s="645">
        <v>3.1E-2</v>
      </c>
    </row>
    <row r="68" spans="1:54" x14ac:dyDescent="0.3">
      <c r="E68" s="1180" t="s">
        <v>262</v>
      </c>
      <c r="F68" s="1181"/>
      <c r="G68" s="645">
        <v>3.169</v>
      </c>
      <c r="H68" s="645">
        <v>0.32500000000000001</v>
      </c>
      <c r="I68" s="645">
        <v>0.02</v>
      </c>
      <c r="J68" s="645">
        <v>3.169</v>
      </c>
      <c r="K68" s="645">
        <v>0.32500000000000001</v>
      </c>
      <c r="L68" s="645">
        <v>0.02</v>
      </c>
      <c r="M68" s="645">
        <v>3.169</v>
      </c>
      <c r="N68" s="645">
        <v>0.32500000000000001</v>
      </c>
      <c r="O68" s="645">
        <v>0.02</v>
      </c>
      <c r="P68" s="645">
        <v>3.169</v>
      </c>
      <c r="Q68" s="645">
        <v>0.32500000000000001</v>
      </c>
      <c r="R68" s="645">
        <v>0.02</v>
      </c>
      <c r="S68" s="645">
        <v>3.169</v>
      </c>
      <c r="T68" s="645">
        <v>0.32500000000000001</v>
      </c>
      <c r="U68" s="645">
        <v>0.02</v>
      </c>
      <c r="V68" s="645">
        <v>3.169</v>
      </c>
      <c r="W68" s="645">
        <v>0.32500000000000001</v>
      </c>
      <c r="X68" s="645">
        <v>0.02</v>
      </c>
      <c r="Y68" s="645">
        <v>3.169</v>
      </c>
      <c r="Z68" s="645">
        <v>0.32500000000000001</v>
      </c>
      <c r="AA68" s="645">
        <v>0.02</v>
      </c>
      <c r="AB68" s="645">
        <v>3.169</v>
      </c>
      <c r="AC68" s="645">
        <v>0.32500000000000001</v>
      </c>
      <c r="AD68" s="645">
        <v>0.02</v>
      </c>
      <c r="AE68" s="645">
        <v>3.169</v>
      </c>
      <c r="AF68" s="645">
        <v>0.32500000000000001</v>
      </c>
      <c r="AG68" s="645">
        <v>0.02</v>
      </c>
      <c r="AH68" s="645">
        <v>3.169</v>
      </c>
      <c r="AI68" s="645">
        <v>0.32500000000000001</v>
      </c>
      <c r="AJ68" s="645">
        <v>0.02</v>
      </c>
      <c r="AK68" s="645">
        <v>3.169</v>
      </c>
      <c r="AL68" s="645">
        <v>0.32500000000000001</v>
      </c>
      <c r="AM68" s="645">
        <v>0.02</v>
      </c>
      <c r="AN68" s="645">
        <v>3.169</v>
      </c>
      <c r="AO68" s="645">
        <v>0.32500000000000001</v>
      </c>
      <c r="AP68" s="645">
        <v>0.02</v>
      </c>
      <c r="AQ68" s="645">
        <v>3.169</v>
      </c>
      <c r="AR68" s="645">
        <v>0.32500000000000001</v>
      </c>
      <c r="AS68" s="645">
        <v>0.02</v>
      </c>
      <c r="AT68" s="645">
        <v>3.169</v>
      </c>
      <c r="AU68" s="645">
        <v>0.32500000000000001</v>
      </c>
      <c r="AV68" s="645">
        <v>0.02</v>
      </c>
      <c r="AW68" s="645">
        <v>3.169</v>
      </c>
      <c r="AX68" s="645">
        <v>0.32500000000000001</v>
      </c>
      <c r="AY68" s="645">
        <v>0.02</v>
      </c>
      <c r="AZ68" s="645">
        <v>3.169</v>
      </c>
      <c r="BA68" s="645">
        <v>0.32500000000000001</v>
      </c>
      <c r="BB68" s="645">
        <v>0.02</v>
      </c>
    </row>
    <row r="69" spans="1:54" x14ac:dyDescent="0.3">
      <c r="E69" s="1180" t="s">
        <v>1028</v>
      </c>
      <c r="F69" s="1181"/>
      <c r="G69" s="645">
        <v>3.0169999999999999</v>
      </c>
      <c r="H69" s="645">
        <v>0.28199999999999997</v>
      </c>
      <c r="I69" s="645">
        <v>4.2000000000000003E-2</v>
      </c>
      <c r="J69" s="645">
        <v>3.0169999999999999</v>
      </c>
      <c r="K69" s="645">
        <v>0.28199999999999997</v>
      </c>
      <c r="L69" s="645">
        <v>4.2000000000000003E-2</v>
      </c>
      <c r="M69" s="645">
        <v>3.0169999999999999</v>
      </c>
      <c r="N69" s="645">
        <v>0.28199999999999997</v>
      </c>
      <c r="O69" s="645">
        <v>4.2000000000000003E-2</v>
      </c>
      <c r="P69" s="645">
        <v>3.0169999999999999</v>
      </c>
      <c r="Q69" s="645">
        <v>0.28199999999999997</v>
      </c>
      <c r="R69" s="645">
        <v>4.2000000000000003E-2</v>
      </c>
      <c r="S69" s="645">
        <v>3.0169999999999999</v>
      </c>
      <c r="T69" s="645">
        <v>0.28199999999999997</v>
      </c>
      <c r="U69" s="645">
        <v>4.2000000000000003E-2</v>
      </c>
      <c r="V69" s="645">
        <v>3.0169999999999999</v>
      </c>
      <c r="W69" s="645">
        <v>0.28199999999999997</v>
      </c>
      <c r="X69" s="645">
        <v>4.2000000000000003E-2</v>
      </c>
      <c r="Y69" s="645">
        <v>3.0169999999999999</v>
      </c>
      <c r="Z69" s="645">
        <v>0.28199999999999997</v>
      </c>
      <c r="AA69" s="645">
        <v>4.2000000000000003E-2</v>
      </c>
      <c r="AB69" s="645">
        <v>3.0169999999999999</v>
      </c>
      <c r="AC69" s="645">
        <v>0.28199999999999997</v>
      </c>
      <c r="AD69" s="645">
        <v>4.2000000000000003E-2</v>
      </c>
      <c r="AE69" s="645">
        <v>3.0169999999999999</v>
      </c>
      <c r="AF69" s="645">
        <v>0.28199999999999997</v>
      </c>
      <c r="AG69" s="645">
        <v>4.2000000000000003E-2</v>
      </c>
      <c r="AH69" s="645">
        <v>3.0169999999999999</v>
      </c>
      <c r="AI69" s="645">
        <v>0.28199999999999997</v>
      </c>
      <c r="AJ69" s="645">
        <v>4.2000000000000003E-2</v>
      </c>
      <c r="AK69" s="645">
        <v>3.0169999999999999</v>
      </c>
      <c r="AL69" s="645">
        <v>0.28199999999999997</v>
      </c>
      <c r="AM69" s="645">
        <v>4.2000000000000003E-2</v>
      </c>
      <c r="AN69" s="645">
        <v>3.0169999999999999</v>
      </c>
      <c r="AO69" s="645">
        <v>0.28199999999999997</v>
      </c>
      <c r="AP69" s="645">
        <v>4.2000000000000003E-2</v>
      </c>
      <c r="AQ69" s="645">
        <v>3.0169999999999999</v>
      </c>
      <c r="AR69" s="645">
        <v>0.28199999999999997</v>
      </c>
      <c r="AS69" s="645">
        <v>4.2000000000000003E-2</v>
      </c>
      <c r="AT69" s="645">
        <v>3.0169999999999999</v>
      </c>
      <c r="AU69" s="645">
        <v>0.28199999999999997</v>
      </c>
      <c r="AV69" s="645">
        <v>4.2000000000000003E-2</v>
      </c>
      <c r="AW69" s="645">
        <v>3.0169999999999999</v>
      </c>
      <c r="AX69" s="645">
        <v>0.28199999999999997</v>
      </c>
      <c r="AY69" s="645">
        <v>4.2000000000000003E-2</v>
      </c>
      <c r="AZ69" s="645">
        <v>3.0169999999999999</v>
      </c>
      <c r="BA69" s="645">
        <v>0.28199999999999997</v>
      </c>
      <c r="BB69" s="645">
        <v>4.2000000000000003E-2</v>
      </c>
    </row>
    <row r="70" spans="1:54" x14ac:dyDescent="0.3">
      <c r="E70" s="1180" t="s">
        <v>1029</v>
      </c>
      <c r="F70" s="1181"/>
      <c r="G70" s="645">
        <v>3.117</v>
      </c>
      <c r="H70" s="645">
        <v>0.30299999999999999</v>
      </c>
      <c r="I70" s="645">
        <v>4.5999999999999999E-2</v>
      </c>
      <c r="J70" s="645">
        <v>3.117</v>
      </c>
      <c r="K70" s="645">
        <v>0.30299999999999999</v>
      </c>
      <c r="L70" s="645">
        <v>4.5999999999999999E-2</v>
      </c>
      <c r="M70" s="645">
        <v>3.117</v>
      </c>
      <c r="N70" s="645">
        <v>0.30299999999999999</v>
      </c>
      <c r="O70" s="645">
        <v>4.5999999999999999E-2</v>
      </c>
      <c r="P70" s="645">
        <v>3.117</v>
      </c>
      <c r="Q70" s="645">
        <v>0.30299999999999999</v>
      </c>
      <c r="R70" s="645">
        <v>4.5999999999999999E-2</v>
      </c>
      <c r="S70" s="645">
        <v>3.117</v>
      </c>
      <c r="T70" s="645">
        <v>0.30299999999999999</v>
      </c>
      <c r="U70" s="645">
        <v>4.5999999999999999E-2</v>
      </c>
      <c r="V70" s="645">
        <v>3.117</v>
      </c>
      <c r="W70" s="645">
        <v>0.30299999999999999</v>
      </c>
      <c r="X70" s="645">
        <v>4.5999999999999999E-2</v>
      </c>
      <c r="Y70" s="645">
        <v>3.117</v>
      </c>
      <c r="Z70" s="645">
        <v>0.30299999999999999</v>
      </c>
      <c r="AA70" s="645">
        <v>4.5999999999999999E-2</v>
      </c>
      <c r="AB70" s="645">
        <v>3.117</v>
      </c>
      <c r="AC70" s="645">
        <v>0.30299999999999999</v>
      </c>
      <c r="AD70" s="645">
        <v>4.5999999999999999E-2</v>
      </c>
      <c r="AE70" s="645">
        <v>3.117</v>
      </c>
      <c r="AF70" s="645">
        <v>0.30299999999999999</v>
      </c>
      <c r="AG70" s="645">
        <v>4.5999999999999999E-2</v>
      </c>
      <c r="AH70" s="645">
        <v>3.117</v>
      </c>
      <c r="AI70" s="645">
        <v>0.30299999999999999</v>
      </c>
      <c r="AJ70" s="645">
        <v>4.5999999999999999E-2</v>
      </c>
      <c r="AK70" s="645">
        <v>3.117</v>
      </c>
      <c r="AL70" s="645">
        <v>0.30299999999999999</v>
      </c>
      <c r="AM70" s="645">
        <v>4.5999999999999999E-2</v>
      </c>
      <c r="AN70" s="645">
        <v>3.117</v>
      </c>
      <c r="AO70" s="645">
        <v>0.30299999999999999</v>
      </c>
      <c r="AP70" s="645">
        <v>4.5999999999999999E-2</v>
      </c>
      <c r="AQ70" s="645">
        <v>3.117</v>
      </c>
      <c r="AR70" s="645">
        <v>0.30299999999999999</v>
      </c>
      <c r="AS70" s="645">
        <v>4.5999999999999999E-2</v>
      </c>
      <c r="AT70" s="645">
        <v>3.117</v>
      </c>
      <c r="AU70" s="645">
        <v>0.30299999999999999</v>
      </c>
      <c r="AV70" s="645">
        <v>4.5999999999999999E-2</v>
      </c>
      <c r="AW70" s="645">
        <v>3.117</v>
      </c>
      <c r="AX70" s="645">
        <v>0.30299999999999999</v>
      </c>
      <c r="AY70" s="645">
        <v>4.5999999999999999E-2</v>
      </c>
      <c r="AZ70" s="645">
        <v>3.117</v>
      </c>
      <c r="BA70" s="645">
        <v>0.30299999999999999</v>
      </c>
      <c r="BB70" s="645">
        <v>4.5999999999999999E-2</v>
      </c>
    </row>
    <row r="71" spans="1:54" x14ac:dyDescent="0.3">
      <c r="E71" s="1180" t="s">
        <v>1030</v>
      </c>
      <c r="F71" s="1181"/>
      <c r="G71" s="645">
        <v>1.331</v>
      </c>
      <c r="H71" s="645">
        <v>0.13400000000000001</v>
      </c>
      <c r="I71" s="645">
        <v>0.02</v>
      </c>
      <c r="J71" s="645">
        <v>1.331</v>
      </c>
      <c r="K71" s="645">
        <v>0.13400000000000001</v>
      </c>
      <c r="L71" s="645">
        <v>0.02</v>
      </c>
      <c r="M71" s="645">
        <v>1.331</v>
      </c>
      <c r="N71" s="645">
        <v>0.13400000000000001</v>
      </c>
      <c r="O71" s="645">
        <v>0.02</v>
      </c>
      <c r="P71" s="645">
        <v>1.331</v>
      </c>
      <c r="Q71" s="645">
        <v>0.13400000000000001</v>
      </c>
      <c r="R71" s="645">
        <v>0.02</v>
      </c>
      <c r="S71" s="645">
        <v>1.331</v>
      </c>
      <c r="T71" s="645">
        <v>0.13400000000000001</v>
      </c>
      <c r="U71" s="645">
        <v>0.02</v>
      </c>
      <c r="V71" s="645">
        <v>1.331</v>
      </c>
      <c r="W71" s="645">
        <v>0.13400000000000001</v>
      </c>
      <c r="X71" s="645">
        <v>0.02</v>
      </c>
      <c r="Y71" s="645">
        <v>1.331</v>
      </c>
      <c r="Z71" s="645">
        <v>0.13400000000000001</v>
      </c>
      <c r="AA71" s="645">
        <v>0.02</v>
      </c>
      <c r="AB71" s="645">
        <v>1.331</v>
      </c>
      <c r="AC71" s="645">
        <v>0.13400000000000001</v>
      </c>
      <c r="AD71" s="645">
        <v>0.02</v>
      </c>
      <c r="AE71" s="645">
        <v>1.331</v>
      </c>
      <c r="AF71" s="645">
        <v>0.13400000000000001</v>
      </c>
      <c r="AG71" s="645">
        <v>0.02</v>
      </c>
      <c r="AH71" s="645">
        <v>1.331</v>
      </c>
      <c r="AI71" s="645">
        <v>0.13400000000000001</v>
      </c>
      <c r="AJ71" s="645">
        <v>0.02</v>
      </c>
      <c r="AK71" s="645">
        <v>1.331</v>
      </c>
      <c r="AL71" s="645">
        <v>0.13400000000000001</v>
      </c>
      <c r="AM71" s="645">
        <v>0.02</v>
      </c>
      <c r="AN71" s="645">
        <v>1.331</v>
      </c>
      <c r="AO71" s="645">
        <v>0.13400000000000001</v>
      </c>
      <c r="AP71" s="645">
        <v>0.02</v>
      </c>
      <c r="AQ71" s="645">
        <v>1.331</v>
      </c>
      <c r="AR71" s="645">
        <v>0.13400000000000001</v>
      </c>
      <c r="AS71" s="645">
        <v>0.02</v>
      </c>
      <c r="AT71" s="645">
        <v>1.331</v>
      </c>
      <c r="AU71" s="645">
        <v>0.13400000000000001</v>
      </c>
      <c r="AV71" s="645">
        <v>0.02</v>
      </c>
      <c r="AW71" s="645">
        <v>1.331</v>
      </c>
      <c r="AX71" s="645">
        <v>0.13400000000000001</v>
      </c>
      <c r="AY71" s="645">
        <v>0.02</v>
      </c>
      <c r="AZ71" s="645">
        <v>1.331</v>
      </c>
      <c r="BA71" s="645">
        <v>0.13400000000000001</v>
      </c>
      <c r="BB71" s="645">
        <v>0.02</v>
      </c>
    </row>
    <row r="72" spans="1:54" x14ac:dyDescent="0.3">
      <c r="E72" s="1182" t="s">
        <v>1461</v>
      </c>
      <c r="F72" s="1182"/>
      <c r="G72" s="1182"/>
      <c r="H72" s="1182"/>
      <c r="I72" s="1182"/>
      <c r="J72" s="1182"/>
      <c r="K72" s="1182"/>
      <c r="L72" s="1182"/>
      <c r="M72" s="1182"/>
      <c r="N72" s="1182"/>
      <c r="O72" s="1182"/>
      <c r="P72" s="1182"/>
      <c r="Q72" s="1182"/>
      <c r="R72" s="1182"/>
      <c r="S72" s="1182"/>
      <c r="T72" s="1182"/>
      <c r="U72" s="1182"/>
      <c r="V72" s="1182"/>
    </row>
    <row r="73" spans="1:54" ht="16.5" customHeight="1" x14ac:dyDescent="0.3">
      <c r="E73" s="895" t="s">
        <v>1572</v>
      </c>
      <c r="F73" s="298"/>
      <c r="G73" s="298"/>
      <c r="H73" s="298"/>
      <c r="I73" s="298"/>
      <c r="J73" s="298"/>
      <c r="K73" s="298"/>
      <c r="L73" s="298"/>
      <c r="M73" s="298"/>
      <c r="N73" s="298"/>
      <c r="O73" s="298"/>
      <c r="P73" s="298"/>
      <c r="Q73" s="298"/>
      <c r="R73" s="298"/>
      <c r="S73" s="298"/>
      <c r="T73" s="298"/>
      <c r="U73" s="298"/>
      <c r="V73" s="298"/>
    </row>
    <row r="74" spans="1:54" s="931" customFormat="1" ht="35.1" customHeight="1" x14ac:dyDescent="0.25">
      <c r="A74" s="926"/>
      <c r="B74" s="927"/>
      <c r="C74" s="928"/>
      <c r="D74" s="928"/>
      <c r="E74" s="929" t="s">
        <v>1589</v>
      </c>
      <c r="F74" s="930"/>
      <c r="G74" s="930"/>
      <c r="H74" s="930"/>
      <c r="I74" s="930"/>
      <c r="J74" s="930"/>
      <c r="K74" s="930"/>
      <c r="L74" s="930"/>
      <c r="M74" s="930"/>
      <c r="N74" s="930"/>
      <c r="O74" s="930"/>
      <c r="P74" s="930"/>
      <c r="Q74" s="930"/>
      <c r="R74" s="930"/>
      <c r="S74" s="930"/>
      <c r="T74" s="930"/>
      <c r="U74" s="930"/>
      <c r="V74" s="930"/>
    </row>
    <row r="75" spans="1:54" ht="16.5" customHeight="1" x14ac:dyDescent="0.3">
      <c r="D75" s="640" t="s">
        <v>1067</v>
      </c>
      <c r="E75" s="640"/>
      <c r="F75" s="640"/>
      <c r="G75" s="640"/>
      <c r="H75" s="640"/>
      <c r="I75" s="640"/>
      <c r="J75" s="640"/>
      <c r="K75" s="640"/>
      <c r="L75" s="640"/>
      <c r="M75" s="640"/>
      <c r="N75" s="640"/>
      <c r="O75" s="640"/>
      <c r="P75" s="640"/>
      <c r="Q75" s="640"/>
      <c r="R75" s="640"/>
      <c r="S75" s="640"/>
      <c r="T75" s="640"/>
      <c r="U75" s="640"/>
      <c r="V75" s="640"/>
      <c r="W75" s="640"/>
    </row>
    <row r="76" spans="1:54" ht="16.5" customHeight="1" x14ac:dyDescent="0.3">
      <c r="E76" s="644"/>
      <c r="F76" s="644"/>
      <c r="G76" s="644"/>
      <c r="H76" s="644"/>
      <c r="I76" s="644"/>
      <c r="J76" s="644"/>
      <c r="K76" s="644"/>
      <c r="L76" s="644"/>
      <c r="M76" s="644"/>
      <c r="N76" s="644"/>
      <c r="O76" s="644"/>
      <c r="P76" s="644"/>
      <c r="Q76" s="644"/>
      <c r="R76" s="644"/>
      <c r="S76" s="644"/>
      <c r="T76" s="644"/>
      <c r="U76" s="644"/>
      <c r="V76" s="644"/>
      <c r="W76" s="644"/>
      <c r="X76" s="644"/>
      <c r="Y76" s="644"/>
      <c r="Z76" s="644"/>
    </row>
    <row r="77" spans="1:54" ht="16.5" customHeight="1" x14ac:dyDescent="0.3">
      <c r="E77" s="639" t="s">
        <v>1064</v>
      </c>
      <c r="F77" s="644"/>
      <c r="G77" s="644"/>
      <c r="H77" s="644"/>
      <c r="I77" s="644"/>
      <c r="J77" s="644"/>
      <c r="K77" s="644"/>
      <c r="L77" s="644"/>
      <c r="M77" s="644"/>
      <c r="N77" s="644"/>
      <c r="O77" s="644"/>
      <c r="P77" s="644"/>
      <c r="Q77" s="644"/>
      <c r="R77" s="644"/>
      <c r="S77" s="644"/>
      <c r="T77" s="644"/>
      <c r="U77" s="644"/>
      <c r="V77" s="644"/>
      <c r="W77" s="644"/>
      <c r="X77" s="644"/>
      <c r="Y77" s="644"/>
      <c r="Z77" s="644"/>
    </row>
    <row r="78" spans="1:54" ht="16.5" customHeight="1" x14ac:dyDescent="0.3">
      <c r="E78" s="639"/>
      <c r="F78" s="644"/>
      <c r="G78" s="644"/>
      <c r="H78" s="644"/>
      <c r="I78" s="644"/>
      <c r="J78" s="644"/>
      <c r="K78" s="644"/>
      <c r="L78" s="644"/>
      <c r="M78" s="644"/>
      <c r="N78" s="644"/>
      <c r="O78" s="644"/>
      <c r="P78" s="644"/>
      <c r="Q78" s="644"/>
      <c r="R78" s="644"/>
      <c r="S78" s="644"/>
      <c r="T78" s="644"/>
      <c r="U78" s="644"/>
      <c r="V78" s="644"/>
      <c r="W78" s="644"/>
      <c r="X78" s="644"/>
      <c r="Y78" s="644"/>
      <c r="Z78" s="644"/>
    </row>
    <row r="79" spans="1:54" ht="16.5" customHeight="1" x14ac:dyDescent="0.3">
      <c r="B79" s="5"/>
      <c r="D79" s="750" t="s">
        <v>1150</v>
      </c>
      <c r="E79" s="644"/>
      <c r="F79" s="644"/>
      <c r="G79" s="644"/>
      <c r="H79" s="644"/>
      <c r="I79" s="644"/>
      <c r="J79" s="644"/>
      <c r="K79" s="644"/>
      <c r="L79" s="644"/>
      <c r="M79" s="644"/>
      <c r="N79" s="644"/>
      <c r="O79" s="644"/>
      <c r="P79" s="644"/>
      <c r="Q79" s="644"/>
      <c r="R79" s="644"/>
      <c r="S79" s="644"/>
      <c r="T79" s="644"/>
      <c r="U79" s="644"/>
      <c r="V79" s="644"/>
      <c r="W79" s="644"/>
      <c r="X79" s="644"/>
      <c r="Y79" s="644"/>
    </row>
    <row r="80" spans="1:54" ht="16.5" customHeight="1" x14ac:dyDescent="0.3">
      <c r="B80" s="5"/>
      <c r="D80" s="750"/>
      <c r="E80" s="644"/>
      <c r="F80" s="644"/>
      <c r="G80" s="644"/>
      <c r="H80" s="644"/>
      <c r="I80" s="644"/>
      <c r="J80" s="644"/>
      <c r="K80" s="644"/>
      <c r="L80" s="644"/>
      <c r="M80" s="644"/>
      <c r="N80" s="644"/>
      <c r="O80" s="644"/>
      <c r="P80" s="644"/>
      <c r="Q80" s="644"/>
      <c r="R80" s="644"/>
      <c r="S80" s="644"/>
      <c r="T80" s="644"/>
      <c r="U80" s="644"/>
      <c r="V80" s="644"/>
      <c r="W80" s="644"/>
      <c r="X80" s="644"/>
      <c r="Y80" s="644"/>
    </row>
    <row r="81" spans="2:55" ht="16.5" customHeight="1" x14ac:dyDescent="0.35">
      <c r="B81" s="5"/>
      <c r="D81" s="880" t="s">
        <v>1567</v>
      </c>
      <c r="E81" s="644"/>
      <c r="F81" s="644"/>
      <c r="G81" s="644"/>
      <c r="H81" s="644"/>
      <c r="I81" s="644"/>
      <c r="J81" s="644"/>
      <c r="K81" s="644"/>
      <c r="L81" s="644"/>
      <c r="M81" s="644"/>
      <c r="N81" s="644"/>
      <c r="O81" s="644"/>
      <c r="P81" s="644"/>
      <c r="Q81" s="644"/>
      <c r="R81" s="644"/>
      <c r="S81" s="644"/>
      <c r="T81" s="644"/>
      <c r="U81" s="644"/>
      <c r="V81" s="644"/>
      <c r="W81" s="644"/>
      <c r="X81" s="644"/>
      <c r="Y81" s="644"/>
      <c r="Z81" s="644"/>
      <c r="AA81" s="644"/>
      <c r="AB81" s="644"/>
      <c r="AC81" s="644"/>
      <c r="AD81" s="644"/>
      <c r="AE81" s="644"/>
      <c r="AF81" s="644"/>
      <c r="AG81" s="644"/>
      <c r="AH81" s="644"/>
      <c r="AI81" s="644"/>
      <c r="AJ81" s="644"/>
      <c r="AK81" s="644"/>
      <c r="AL81" s="644"/>
      <c r="AM81" s="644"/>
      <c r="AN81" s="644"/>
      <c r="AO81" s="644"/>
      <c r="AP81" s="644"/>
      <c r="AQ81" s="644"/>
      <c r="AR81" s="644"/>
      <c r="AS81" s="644"/>
      <c r="AT81" s="644"/>
      <c r="AU81" s="644"/>
      <c r="AV81" s="644"/>
      <c r="AW81" s="644"/>
      <c r="AX81" s="644"/>
      <c r="AY81" s="644"/>
      <c r="AZ81" s="644"/>
      <c r="BA81" s="644"/>
      <c r="BB81" s="644"/>
      <c r="BC81" s="644"/>
    </row>
    <row r="82" spans="2:55" ht="16.5" customHeight="1" x14ac:dyDescent="0.3">
      <c r="B82" s="5"/>
      <c r="D82" s="1"/>
      <c r="F82" s="644"/>
      <c r="G82" s="644"/>
      <c r="H82" s="644"/>
      <c r="I82" s="644"/>
      <c r="J82" s="644"/>
      <c r="K82" s="644"/>
      <c r="L82" s="644"/>
      <c r="M82" s="644"/>
      <c r="N82" s="644"/>
      <c r="O82" s="644"/>
      <c r="P82" s="644"/>
      <c r="Q82" s="644"/>
      <c r="R82" s="644"/>
      <c r="S82" s="644"/>
      <c r="T82" s="644"/>
      <c r="U82" s="644"/>
      <c r="V82" s="644"/>
      <c r="W82" s="644"/>
      <c r="X82" s="644"/>
      <c r="Y82" s="644"/>
    </row>
    <row r="83" spans="2:55" ht="16.5" customHeight="1" x14ac:dyDescent="0.3">
      <c r="B83" s="5"/>
      <c r="D83" s="1"/>
      <c r="E83" s="741"/>
      <c r="F83" s="740"/>
      <c r="G83" s="879">
        <v>2007</v>
      </c>
      <c r="H83" s="879">
        <v>2008</v>
      </c>
      <c r="I83" s="879">
        <v>2009</v>
      </c>
      <c r="J83" s="879">
        <v>2010</v>
      </c>
      <c r="K83" s="879">
        <v>2011</v>
      </c>
      <c r="L83" s="879">
        <v>2012</v>
      </c>
      <c r="M83" s="879">
        <v>2013</v>
      </c>
      <c r="N83" s="879">
        <v>2014</v>
      </c>
      <c r="O83" s="879">
        <v>2015</v>
      </c>
      <c r="P83" s="879">
        <v>2016</v>
      </c>
      <c r="Q83" s="879">
        <v>2017</v>
      </c>
      <c r="R83" s="879">
        <v>2018</v>
      </c>
      <c r="S83" s="879">
        <v>2019</v>
      </c>
      <c r="T83" s="879">
        <v>2020</v>
      </c>
      <c r="U83" s="879">
        <v>2021</v>
      </c>
      <c r="V83" s="879">
        <v>2022</v>
      </c>
    </row>
    <row r="84" spans="2:55" ht="16.5" customHeight="1" x14ac:dyDescent="0.3">
      <c r="B84" s="5"/>
      <c r="D84" s="1"/>
      <c r="E84" s="648" t="s">
        <v>1071</v>
      </c>
      <c r="F84" s="885" t="s">
        <v>1400</v>
      </c>
      <c r="G84" s="645">
        <v>2.3839999999999999</v>
      </c>
      <c r="H84" s="645">
        <v>2.383003</v>
      </c>
      <c r="I84" s="645">
        <v>2.3820000000000001</v>
      </c>
      <c r="J84" s="645">
        <v>2.3740000000000001</v>
      </c>
      <c r="K84" s="645">
        <v>2.282</v>
      </c>
      <c r="L84" s="645">
        <v>2.2759999999999998</v>
      </c>
      <c r="M84" s="645">
        <v>2.2810000000000001</v>
      </c>
      <c r="N84" s="645">
        <v>2.2799999999999998</v>
      </c>
      <c r="O84" s="645">
        <v>2.2789999999999999</v>
      </c>
      <c r="P84" s="645">
        <v>2.2690000000000001</v>
      </c>
      <c r="Q84" s="645">
        <v>2.2509999999999999</v>
      </c>
      <c r="R84" s="645">
        <v>2.2269999999999999</v>
      </c>
      <c r="S84" s="754" t="s">
        <v>164</v>
      </c>
      <c r="T84" s="754" t="s">
        <v>164</v>
      </c>
      <c r="U84" s="754" t="s">
        <v>164</v>
      </c>
      <c r="V84" s="754" t="s">
        <v>164</v>
      </c>
    </row>
    <row r="85" spans="2:55" ht="16.5" customHeight="1" x14ac:dyDescent="0.3">
      <c r="B85" s="5"/>
      <c r="D85" s="1"/>
      <c r="E85" s="646"/>
      <c r="F85" s="885" t="s">
        <v>1401</v>
      </c>
      <c r="G85" s="645">
        <v>2.39</v>
      </c>
      <c r="H85" s="645">
        <v>2.389745</v>
      </c>
      <c r="I85" s="645">
        <v>2.3889999999999998</v>
      </c>
      <c r="J85" s="645">
        <v>2.3879999999999999</v>
      </c>
      <c r="K85" s="645">
        <v>2.2970000000000002</v>
      </c>
      <c r="L85" s="645">
        <v>2.2919999999999998</v>
      </c>
      <c r="M85" s="645">
        <v>2.2959999999999998</v>
      </c>
      <c r="N85" s="645">
        <v>2.2959999999999998</v>
      </c>
      <c r="O85" s="645">
        <v>2.2959999999999998</v>
      </c>
      <c r="P85" s="645">
        <v>2.2869999999999999</v>
      </c>
      <c r="Q85" s="645">
        <v>2.27</v>
      </c>
      <c r="R85" s="645">
        <v>2.2469999999999999</v>
      </c>
      <c r="S85" s="754" t="s">
        <v>164</v>
      </c>
      <c r="T85" s="754" t="s">
        <v>164</v>
      </c>
      <c r="U85" s="754" t="s">
        <v>164</v>
      </c>
      <c r="V85" s="754" t="s">
        <v>164</v>
      </c>
    </row>
    <row r="86" spans="2:55" ht="16.5" customHeight="1" x14ac:dyDescent="0.3">
      <c r="B86" s="5"/>
      <c r="D86" s="1"/>
      <c r="E86" s="646"/>
      <c r="F86" s="885" t="s">
        <v>1402</v>
      </c>
      <c r="G86" s="645">
        <v>2.371</v>
      </c>
      <c r="H86" s="645">
        <v>2.3711449999999998</v>
      </c>
      <c r="I86" s="645">
        <v>2.371</v>
      </c>
      <c r="J86" s="645">
        <v>2.371</v>
      </c>
      <c r="K86" s="645">
        <v>2.2799999999999998</v>
      </c>
      <c r="L86" s="645">
        <v>2.2749999999999999</v>
      </c>
      <c r="M86" s="645">
        <v>2.2799999999999998</v>
      </c>
      <c r="N86" s="645">
        <v>2.2789999999999999</v>
      </c>
      <c r="O86" s="645">
        <v>2.2799999999999998</v>
      </c>
      <c r="P86" s="645">
        <v>2.2709999999999999</v>
      </c>
      <c r="Q86" s="645">
        <v>2.2530000000000001</v>
      </c>
      <c r="R86" s="645">
        <v>2.23</v>
      </c>
      <c r="S86" s="754" t="s">
        <v>164</v>
      </c>
      <c r="T86" s="754" t="s">
        <v>164</v>
      </c>
      <c r="U86" s="754" t="s">
        <v>164</v>
      </c>
      <c r="V86" s="754" t="s">
        <v>164</v>
      </c>
    </row>
    <row r="87" spans="2:55" ht="16.5" customHeight="1" x14ac:dyDescent="0.3">
      <c r="B87" s="5"/>
      <c r="D87" s="1"/>
      <c r="E87" s="649"/>
      <c r="F87" s="885" t="s">
        <v>1403</v>
      </c>
      <c r="G87" s="645">
        <v>2.4830000000000001</v>
      </c>
      <c r="H87" s="645">
        <v>2.4750290000000001</v>
      </c>
      <c r="I87" s="645">
        <v>2.4689999999999999</v>
      </c>
      <c r="J87" s="645">
        <v>2.4660000000000002</v>
      </c>
      <c r="K87" s="645">
        <v>2.375</v>
      </c>
      <c r="L87" s="645">
        <v>2.3690000000000002</v>
      </c>
      <c r="M87" s="645">
        <v>2.3730000000000002</v>
      </c>
      <c r="N87" s="645">
        <v>2.3730000000000002</v>
      </c>
      <c r="O87" s="645">
        <v>2.3740000000000001</v>
      </c>
      <c r="P87" s="645">
        <v>2.3639999999999999</v>
      </c>
      <c r="Q87" s="645">
        <v>2.347</v>
      </c>
      <c r="R87" s="645">
        <v>2.3220000000000001</v>
      </c>
      <c r="S87" s="754" t="s">
        <v>164</v>
      </c>
      <c r="T87" s="754" t="s">
        <v>164</v>
      </c>
      <c r="U87" s="754" t="s">
        <v>164</v>
      </c>
      <c r="V87" s="754" t="s">
        <v>164</v>
      </c>
    </row>
    <row r="88" spans="2:55" ht="16.5" customHeight="1" x14ac:dyDescent="0.3">
      <c r="B88" s="5"/>
      <c r="D88" s="1"/>
      <c r="E88" s="648" t="s">
        <v>1072</v>
      </c>
      <c r="F88" s="885" t="s">
        <v>1400</v>
      </c>
      <c r="G88" s="650" t="s">
        <v>164</v>
      </c>
      <c r="H88" s="650" t="s">
        <v>164</v>
      </c>
      <c r="I88" s="650" t="s">
        <v>164</v>
      </c>
      <c r="J88" s="650" t="s">
        <v>164</v>
      </c>
      <c r="K88" s="650" t="s">
        <v>164</v>
      </c>
      <c r="L88" s="650" t="s">
        <v>164</v>
      </c>
      <c r="M88" s="650" t="s">
        <v>164</v>
      </c>
      <c r="N88" s="650" t="s">
        <v>164</v>
      </c>
      <c r="O88" s="650" t="s">
        <v>164</v>
      </c>
      <c r="P88" s="650" t="s">
        <v>164</v>
      </c>
      <c r="Q88" s="650" t="s">
        <v>164</v>
      </c>
      <c r="R88" s="650" t="s">
        <v>164</v>
      </c>
      <c r="S88" s="645">
        <v>2.25</v>
      </c>
      <c r="T88" s="645">
        <v>2.25</v>
      </c>
      <c r="U88" s="645">
        <v>2.2490000000000001</v>
      </c>
      <c r="V88" s="645">
        <v>2.25</v>
      </c>
    </row>
    <row r="89" spans="2:55" ht="16.5" customHeight="1" x14ac:dyDescent="0.3">
      <c r="B89" s="5"/>
      <c r="D89" s="1"/>
      <c r="E89" s="646"/>
      <c r="F89" s="885" t="s">
        <v>1401</v>
      </c>
      <c r="G89" s="650" t="s">
        <v>164</v>
      </c>
      <c r="H89" s="650" t="s">
        <v>164</v>
      </c>
      <c r="I89" s="650" t="s">
        <v>164</v>
      </c>
      <c r="J89" s="650" t="s">
        <v>164</v>
      </c>
      <c r="K89" s="650" t="s">
        <v>164</v>
      </c>
      <c r="L89" s="650" t="s">
        <v>164</v>
      </c>
      <c r="M89" s="650" t="s">
        <v>164</v>
      </c>
      <c r="N89" s="650" t="s">
        <v>164</v>
      </c>
      <c r="O89" s="650" t="s">
        <v>164</v>
      </c>
      <c r="P89" s="650" t="s">
        <v>164</v>
      </c>
      <c r="Q89" s="650" t="s">
        <v>164</v>
      </c>
      <c r="R89" s="650" t="s">
        <v>164</v>
      </c>
      <c r="S89" s="645">
        <v>2.2690000000000001</v>
      </c>
      <c r="T89" s="645">
        <v>2.266</v>
      </c>
      <c r="U89" s="645">
        <v>2.2650000000000001</v>
      </c>
      <c r="V89" s="645">
        <v>2.2650000000000001</v>
      </c>
    </row>
    <row r="90" spans="2:55" ht="16.5" customHeight="1" x14ac:dyDescent="0.3">
      <c r="B90" s="5"/>
      <c r="D90" s="1"/>
      <c r="E90" s="646"/>
      <c r="F90" s="885" t="s">
        <v>1402</v>
      </c>
      <c r="G90" s="650" t="s">
        <v>164</v>
      </c>
      <c r="H90" s="650" t="s">
        <v>164</v>
      </c>
      <c r="I90" s="650" t="s">
        <v>164</v>
      </c>
      <c r="J90" s="650" t="s">
        <v>164</v>
      </c>
      <c r="K90" s="650" t="s">
        <v>164</v>
      </c>
      <c r="L90" s="650" t="s">
        <v>164</v>
      </c>
      <c r="M90" s="650" t="s">
        <v>164</v>
      </c>
      <c r="N90" s="650" t="s">
        <v>164</v>
      </c>
      <c r="O90" s="650" t="s">
        <v>164</v>
      </c>
      <c r="P90" s="650" t="s">
        <v>164</v>
      </c>
      <c r="Q90" s="650" t="s">
        <v>164</v>
      </c>
      <c r="R90" s="650" t="s">
        <v>164</v>
      </c>
      <c r="S90" s="645">
        <v>2.2530000000000001</v>
      </c>
      <c r="T90" s="645">
        <v>2.2530000000000001</v>
      </c>
      <c r="U90" s="645">
        <v>2.2530000000000001</v>
      </c>
      <c r="V90" s="645">
        <v>2.2530000000000001</v>
      </c>
    </row>
    <row r="91" spans="2:55" ht="16.5" customHeight="1" x14ac:dyDescent="0.3">
      <c r="B91" s="5"/>
      <c r="D91" s="1"/>
      <c r="E91" s="646"/>
      <c r="F91" s="885" t="s">
        <v>1403</v>
      </c>
      <c r="G91" s="650" t="s">
        <v>164</v>
      </c>
      <c r="H91" s="650" t="s">
        <v>164</v>
      </c>
      <c r="I91" s="650" t="s">
        <v>164</v>
      </c>
      <c r="J91" s="650" t="s">
        <v>164</v>
      </c>
      <c r="K91" s="650" t="s">
        <v>164</v>
      </c>
      <c r="L91" s="650" t="s">
        <v>164</v>
      </c>
      <c r="M91" s="650" t="s">
        <v>164</v>
      </c>
      <c r="N91" s="650" t="s">
        <v>164</v>
      </c>
      <c r="O91" s="650" t="s">
        <v>164</v>
      </c>
      <c r="P91" s="650" t="s">
        <v>164</v>
      </c>
      <c r="Q91" s="650" t="s">
        <v>164</v>
      </c>
      <c r="R91" s="650" t="s">
        <v>164</v>
      </c>
      <c r="S91" s="645">
        <v>2.3460000000000001</v>
      </c>
      <c r="T91" s="645">
        <v>2.3439999999999999</v>
      </c>
      <c r="U91" s="645">
        <v>2.343</v>
      </c>
      <c r="V91" s="645">
        <v>2.3420000000000001</v>
      </c>
    </row>
    <row r="92" spans="2:55" ht="16.5" customHeight="1" x14ac:dyDescent="0.3">
      <c r="B92" s="5"/>
      <c r="D92" s="1"/>
      <c r="E92" s="648" t="s">
        <v>1073</v>
      </c>
      <c r="F92" s="885" t="s">
        <v>1400</v>
      </c>
      <c r="G92" s="650" t="s">
        <v>164</v>
      </c>
      <c r="H92" s="650" t="s">
        <v>164</v>
      </c>
      <c r="I92" s="650" t="s">
        <v>164</v>
      </c>
      <c r="J92" s="650" t="s">
        <v>164</v>
      </c>
      <c r="K92" s="650" t="s">
        <v>164</v>
      </c>
      <c r="L92" s="650" t="s">
        <v>164</v>
      </c>
      <c r="M92" s="650" t="s">
        <v>164</v>
      </c>
      <c r="N92" s="650" t="s">
        <v>164</v>
      </c>
      <c r="O92" s="650" t="s">
        <v>164</v>
      </c>
      <c r="P92" s="650" t="s">
        <v>164</v>
      </c>
      <c r="Q92" s="650" t="s">
        <v>164</v>
      </c>
      <c r="R92" s="650" t="s">
        <v>164</v>
      </c>
      <c r="S92" s="645">
        <v>2.133</v>
      </c>
      <c r="T92" s="645">
        <v>2.133</v>
      </c>
      <c r="U92" s="645">
        <v>2.1320000000000001</v>
      </c>
      <c r="V92" s="645">
        <v>2.133</v>
      </c>
    </row>
    <row r="93" spans="2:55" ht="16.5" customHeight="1" x14ac:dyDescent="0.3">
      <c r="B93" s="5"/>
      <c r="D93" s="1"/>
      <c r="E93" s="646"/>
      <c r="F93" s="885" t="s">
        <v>1401</v>
      </c>
      <c r="G93" s="650" t="s">
        <v>164</v>
      </c>
      <c r="H93" s="650" t="s">
        <v>164</v>
      </c>
      <c r="I93" s="650" t="s">
        <v>164</v>
      </c>
      <c r="J93" s="650" t="s">
        <v>164</v>
      </c>
      <c r="K93" s="650" t="s">
        <v>164</v>
      </c>
      <c r="L93" s="650" t="s">
        <v>164</v>
      </c>
      <c r="M93" s="650" t="s">
        <v>164</v>
      </c>
      <c r="N93" s="650" t="s">
        <v>164</v>
      </c>
      <c r="O93" s="650" t="s">
        <v>164</v>
      </c>
      <c r="P93" s="650" t="s">
        <v>164</v>
      </c>
      <c r="Q93" s="650" t="s">
        <v>164</v>
      </c>
      <c r="R93" s="650" t="s">
        <v>164</v>
      </c>
      <c r="S93" s="645">
        <v>2.1520000000000001</v>
      </c>
      <c r="T93" s="645">
        <v>2.149</v>
      </c>
      <c r="U93" s="645">
        <v>2.1480000000000001</v>
      </c>
      <c r="V93" s="645">
        <v>2.1480000000000001</v>
      </c>
    </row>
    <row r="94" spans="2:55" ht="16.5" customHeight="1" x14ac:dyDescent="0.3">
      <c r="B94" s="5"/>
      <c r="D94" s="1"/>
      <c r="E94" s="646"/>
      <c r="F94" s="885" t="s">
        <v>1402</v>
      </c>
      <c r="G94" s="650" t="s">
        <v>164</v>
      </c>
      <c r="H94" s="650" t="s">
        <v>164</v>
      </c>
      <c r="I94" s="650" t="s">
        <v>164</v>
      </c>
      <c r="J94" s="650" t="s">
        <v>164</v>
      </c>
      <c r="K94" s="650" t="s">
        <v>164</v>
      </c>
      <c r="L94" s="650" t="s">
        <v>164</v>
      </c>
      <c r="M94" s="650" t="s">
        <v>164</v>
      </c>
      <c r="N94" s="650" t="s">
        <v>164</v>
      </c>
      <c r="O94" s="650" t="s">
        <v>164</v>
      </c>
      <c r="P94" s="650" t="s">
        <v>164</v>
      </c>
      <c r="Q94" s="650" t="s">
        <v>164</v>
      </c>
      <c r="R94" s="650" t="s">
        <v>164</v>
      </c>
      <c r="S94" s="645">
        <v>2.1360000000000001</v>
      </c>
      <c r="T94" s="645">
        <v>2.1360000000000001</v>
      </c>
      <c r="U94" s="645">
        <v>2.1360000000000001</v>
      </c>
      <c r="V94" s="645">
        <v>2.1360000000000001</v>
      </c>
    </row>
    <row r="95" spans="2:55" ht="16.5" customHeight="1" x14ac:dyDescent="0.3">
      <c r="B95" s="5"/>
      <c r="D95" s="1"/>
      <c r="E95" s="649"/>
      <c r="F95" s="885" t="s">
        <v>1403</v>
      </c>
      <c r="G95" s="650" t="s">
        <v>164</v>
      </c>
      <c r="H95" s="650" t="s">
        <v>164</v>
      </c>
      <c r="I95" s="650" t="s">
        <v>164</v>
      </c>
      <c r="J95" s="650" t="s">
        <v>164</v>
      </c>
      <c r="K95" s="650" t="s">
        <v>164</v>
      </c>
      <c r="L95" s="650" t="s">
        <v>164</v>
      </c>
      <c r="M95" s="650" t="s">
        <v>164</v>
      </c>
      <c r="N95" s="650" t="s">
        <v>164</v>
      </c>
      <c r="O95" s="650" t="s">
        <v>164</v>
      </c>
      <c r="P95" s="650" t="s">
        <v>164</v>
      </c>
      <c r="Q95" s="650" t="s">
        <v>164</v>
      </c>
      <c r="R95" s="650" t="s">
        <v>164</v>
      </c>
      <c r="S95" s="645">
        <v>2.2280000000000002</v>
      </c>
      <c r="T95" s="645">
        <v>2.226</v>
      </c>
      <c r="U95" s="645">
        <v>2.2250000000000001</v>
      </c>
      <c r="V95" s="645">
        <v>2.2240000000000002</v>
      </c>
    </row>
    <row r="96" spans="2:55" ht="16.5" customHeight="1" x14ac:dyDescent="0.3">
      <c r="B96" s="5"/>
      <c r="D96" s="1"/>
      <c r="E96" s="648" t="s">
        <v>1074</v>
      </c>
      <c r="F96" s="885" t="s">
        <v>1400</v>
      </c>
      <c r="G96" s="650" t="s">
        <v>164</v>
      </c>
      <c r="H96" s="650" t="s">
        <v>164</v>
      </c>
      <c r="I96" s="650" t="s">
        <v>164</v>
      </c>
      <c r="J96" s="650" t="s">
        <v>164</v>
      </c>
      <c r="K96" s="650" t="s">
        <v>164</v>
      </c>
      <c r="L96" s="650" t="s">
        <v>164</v>
      </c>
      <c r="M96" s="650" t="s">
        <v>164</v>
      </c>
      <c r="N96" s="650" t="s">
        <v>164</v>
      </c>
      <c r="O96" s="650" t="s">
        <v>164</v>
      </c>
      <c r="P96" s="650" t="s">
        <v>164</v>
      </c>
      <c r="Q96" s="650" t="s">
        <v>164</v>
      </c>
      <c r="R96" s="650" t="s">
        <v>164</v>
      </c>
      <c r="S96" s="645">
        <v>0.373</v>
      </c>
      <c r="T96" s="645">
        <v>0.373</v>
      </c>
      <c r="U96" s="645">
        <v>0.372</v>
      </c>
      <c r="V96" s="645">
        <v>0.373</v>
      </c>
    </row>
    <row r="97" spans="2:22" ht="16.5" customHeight="1" x14ac:dyDescent="0.3">
      <c r="B97" s="5"/>
      <c r="D97" s="1"/>
      <c r="E97" s="646"/>
      <c r="F97" s="885" t="s">
        <v>1401</v>
      </c>
      <c r="G97" s="650" t="s">
        <v>164</v>
      </c>
      <c r="H97" s="650" t="s">
        <v>164</v>
      </c>
      <c r="I97" s="650" t="s">
        <v>164</v>
      </c>
      <c r="J97" s="650" t="s">
        <v>164</v>
      </c>
      <c r="K97" s="650" t="s">
        <v>164</v>
      </c>
      <c r="L97" s="650" t="s">
        <v>164</v>
      </c>
      <c r="M97" s="650" t="s">
        <v>164</v>
      </c>
      <c r="N97" s="650" t="s">
        <v>164</v>
      </c>
      <c r="O97" s="650" t="s">
        <v>164</v>
      </c>
      <c r="P97" s="650" t="s">
        <v>164</v>
      </c>
      <c r="Q97" s="650" t="s">
        <v>164</v>
      </c>
      <c r="R97" s="650" t="s">
        <v>164</v>
      </c>
      <c r="S97" s="645">
        <v>0.39200000000000002</v>
      </c>
      <c r="T97" s="645">
        <v>0.38900000000000001</v>
      </c>
      <c r="U97" s="645">
        <v>0.38800000000000001</v>
      </c>
      <c r="V97" s="645">
        <v>0.38800000000000001</v>
      </c>
    </row>
    <row r="98" spans="2:22" ht="16.5" customHeight="1" x14ac:dyDescent="0.3">
      <c r="B98" s="5"/>
      <c r="D98" s="1"/>
      <c r="E98" s="646"/>
      <c r="F98" s="885" t="s">
        <v>1402</v>
      </c>
      <c r="G98" s="650" t="s">
        <v>164</v>
      </c>
      <c r="H98" s="650" t="s">
        <v>164</v>
      </c>
      <c r="I98" s="650" t="s">
        <v>164</v>
      </c>
      <c r="J98" s="650" t="s">
        <v>164</v>
      </c>
      <c r="K98" s="650" t="s">
        <v>164</v>
      </c>
      <c r="L98" s="650" t="s">
        <v>164</v>
      </c>
      <c r="M98" s="650" t="s">
        <v>164</v>
      </c>
      <c r="N98" s="650" t="s">
        <v>164</v>
      </c>
      <c r="O98" s="650" t="s">
        <v>164</v>
      </c>
      <c r="P98" s="650" t="s">
        <v>164</v>
      </c>
      <c r="Q98" s="650" t="s">
        <v>164</v>
      </c>
      <c r="R98" s="650" t="s">
        <v>164</v>
      </c>
      <c r="S98" s="645">
        <v>0.376</v>
      </c>
      <c r="T98" s="645">
        <v>0.376</v>
      </c>
      <c r="U98" s="645">
        <v>0.376</v>
      </c>
      <c r="V98" s="645">
        <v>0.376</v>
      </c>
    </row>
    <row r="99" spans="2:22" ht="16.5" customHeight="1" x14ac:dyDescent="0.3">
      <c r="B99" s="5"/>
      <c r="D99" s="1"/>
      <c r="E99" s="649"/>
      <c r="F99" s="885" t="s">
        <v>1403</v>
      </c>
      <c r="G99" s="650" t="s">
        <v>164</v>
      </c>
      <c r="H99" s="650" t="s">
        <v>164</v>
      </c>
      <c r="I99" s="650" t="s">
        <v>164</v>
      </c>
      <c r="J99" s="650" t="s">
        <v>164</v>
      </c>
      <c r="K99" s="650" t="s">
        <v>164</v>
      </c>
      <c r="L99" s="650" t="s">
        <v>164</v>
      </c>
      <c r="M99" s="650" t="s">
        <v>164</v>
      </c>
      <c r="N99" s="650" t="s">
        <v>164</v>
      </c>
      <c r="O99" s="650" t="s">
        <v>164</v>
      </c>
      <c r="P99" s="650" t="s">
        <v>164</v>
      </c>
      <c r="Q99" s="650" t="s">
        <v>164</v>
      </c>
      <c r="R99" s="650" t="s">
        <v>164</v>
      </c>
      <c r="S99" s="645">
        <v>0.46800000000000003</v>
      </c>
      <c r="T99" s="645">
        <v>0.46600000000000003</v>
      </c>
      <c r="U99" s="645">
        <v>0.46500000000000002</v>
      </c>
      <c r="V99" s="645">
        <v>0.46400000000000002</v>
      </c>
    </row>
    <row r="100" spans="2:22" ht="16.5" customHeight="1" x14ac:dyDescent="0.3">
      <c r="B100" s="5"/>
      <c r="D100" s="1"/>
      <c r="E100" s="646" t="s">
        <v>1075</v>
      </c>
      <c r="F100" s="885" t="s">
        <v>1400</v>
      </c>
      <c r="G100" s="650" t="s">
        <v>164</v>
      </c>
      <c r="H100" s="650" t="s">
        <v>164</v>
      </c>
      <c r="I100" s="650" t="s">
        <v>164</v>
      </c>
      <c r="J100" s="650" t="s">
        <v>164</v>
      </c>
      <c r="K100" s="650" t="s">
        <v>164</v>
      </c>
      <c r="L100" s="650" t="s">
        <v>164</v>
      </c>
      <c r="M100" s="650" t="s">
        <v>164</v>
      </c>
      <c r="N100" s="650" t="s">
        <v>164</v>
      </c>
      <c r="O100" s="650" t="s">
        <v>164</v>
      </c>
      <c r="P100" s="650" t="s">
        <v>164</v>
      </c>
      <c r="Q100" s="650" t="s">
        <v>164</v>
      </c>
      <c r="R100" s="650" t="s">
        <v>164</v>
      </c>
      <c r="S100" s="645">
        <v>2.1000000000000001E-2</v>
      </c>
      <c r="T100" s="645">
        <v>2.1000000000000001E-2</v>
      </c>
      <c r="U100" s="645">
        <v>0.02</v>
      </c>
      <c r="V100" s="645">
        <v>2.1000000000000001E-2</v>
      </c>
    </row>
    <row r="101" spans="2:22" ht="16.5" customHeight="1" x14ac:dyDescent="0.3">
      <c r="B101" s="5"/>
      <c r="D101" s="1"/>
      <c r="E101" s="646"/>
      <c r="F101" s="885" t="s">
        <v>1401</v>
      </c>
      <c r="G101" s="650" t="s">
        <v>164</v>
      </c>
      <c r="H101" s="650" t="s">
        <v>164</v>
      </c>
      <c r="I101" s="650" t="s">
        <v>164</v>
      </c>
      <c r="J101" s="650" t="s">
        <v>164</v>
      </c>
      <c r="K101" s="650" t="s">
        <v>164</v>
      </c>
      <c r="L101" s="650" t="s">
        <v>164</v>
      </c>
      <c r="M101" s="650" t="s">
        <v>164</v>
      </c>
      <c r="N101" s="650" t="s">
        <v>164</v>
      </c>
      <c r="O101" s="650" t="s">
        <v>164</v>
      </c>
      <c r="P101" s="650" t="s">
        <v>164</v>
      </c>
      <c r="Q101" s="650" t="s">
        <v>164</v>
      </c>
      <c r="R101" s="650" t="s">
        <v>164</v>
      </c>
      <c r="S101" s="645">
        <v>0.04</v>
      </c>
      <c r="T101" s="645">
        <v>3.6999999999999998E-2</v>
      </c>
      <c r="U101" s="645">
        <v>3.5999999999999997E-2</v>
      </c>
      <c r="V101" s="645">
        <v>3.5999999999999997E-2</v>
      </c>
    </row>
    <row r="102" spans="2:22" ht="16.5" customHeight="1" x14ac:dyDescent="0.3">
      <c r="B102" s="5"/>
      <c r="D102" s="1"/>
      <c r="E102" s="646"/>
      <c r="F102" s="885" t="s">
        <v>1402</v>
      </c>
      <c r="G102" s="650" t="s">
        <v>164</v>
      </c>
      <c r="H102" s="650" t="s">
        <v>164</v>
      </c>
      <c r="I102" s="650" t="s">
        <v>164</v>
      </c>
      <c r="J102" s="650" t="s">
        <v>164</v>
      </c>
      <c r="K102" s="650" t="s">
        <v>164</v>
      </c>
      <c r="L102" s="650" t="s">
        <v>164</v>
      </c>
      <c r="M102" s="650" t="s">
        <v>164</v>
      </c>
      <c r="N102" s="650" t="s">
        <v>164</v>
      </c>
      <c r="O102" s="650" t="s">
        <v>164</v>
      </c>
      <c r="P102" s="650" t="s">
        <v>164</v>
      </c>
      <c r="Q102" s="650" t="s">
        <v>164</v>
      </c>
      <c r="R102" s="650" t="s">
        <v>164</v>
      </c>
      <c r="S102" s="645">
        <v>2.4E-2</v>
      </c>
      <c r="T102" s="645">
        <v>2.4E-2</v>
      </c>
      <c r="U102" s="645">
        <v>2.4E-2</v>
      </c>
      <c r="V102" s="645">
        <v>2.4E-2</v>
      </c>
    </row>
    <row r="103" spans="2:22" ht="16.5" customHeight="1" x14ac:dyDescent="0.3">
      <c r="B103" s="5"/>
      <c r="D103" s="1"/>
      <c r="E103" s="646"/>
      <c r="F103" s="885" t="s">
        <v>1403</v>
      </c>
      <c r="G103" s="650" t="s">
        <v>164</v>
      </c>
      <c r="H103" s="650" t="s">
        <v>164</v>
      </c>
      <c r="I103" s="650" t="s">
        <v>164</v>
      </c>
      <c r="J103" s="650" t="s">
        <v>164</v>
      </c>
      <c r="K103" s="650" t="s">
        <v>164</v>
      </c>
      <c r="L103" s="650" t="s">
        <v>164</v>
      </c>
      <c r="M103" s="650" t="s">
        <v>164</v>
      </c>
      <c r="N103" s="650" t="s">
        <v>164</v>
      </c>
      <c r="O103" s="650" t="s">
        <v>164</v>
      </c>
      <c r="P103" s="650" t="s">
        <v>164</v>
      </c>
      <c r="Q103" s="650" t="s">
        <v>164</v>
      </c>
      <c r="R103" s="650" t="s">
        <v>164</v>
      </c>
      <c r="S103" s="645">
        <v>0.11600000000000001</v>
      </c>
      <c r="T103" s="645">
        <v>0.114</v>
      </c>
      <c r="U103" s="645">
        <v>0.113</v>
      </c>
      <c r="V103" s="645">
        <v>0.112</v>
      </c>
    </row>
    <row r="104" spans="2:22" ht="16.5" customHeight="1" x14ac:dyDescent="0.3">
      <c r="B104" s="5"/>
      <c r="D104" s="1"/>
      <c r="E104" s="648" t="s">
        <v>1408</v>
      </c>
      <c r="F104" s="885" t="s">
        <v>1400</v>
      </c>
      <c r="G104" s="645">
        <v>2.694</v>
      </c>
      <c r="H104" s="645">
        <v>2.694477</v>
      </c>
      <c r="I104" s="645">
        <v>2.6949999999999998</v>
      </c>
      <c r="J104" s="645">
        <v>2.6949999999999998</v>
      </c>
      <c r="K104" s="645">
        <v>2.5449999999999999</v>
      </c>
      <c r="L104" s="645">
        <v>2.52</v>
      </c>
      <c r="M104" s="645">
        <v>2.5950000000000002</v>
      </c>
      <c r="N104" s="645">
        <v>2.593</v>
      </c>
      <c r="O104" s="645">
        <v>2.593</v>
      </c>
      <c r="P104" s="645">
        <v>2.5870000000000002</v>
      </c>
      <c r="Q104" s="645">
        <v>2.569</v>
      </c>
      <c r="R104" s="645">
        <v>2.544</v>
      </c>
      <c r="S104" s="650" t="s">
        <v>164</v>
      </c>
      <c r="T104" s="650" t="s">
        <v>164</v>
      </c>
      <c r="U104" s="650" t="s">
        <v>164</v>
      </c>
      <c r="V104" s="650" t="s">
        <v>164</v>
      </c>
    </row>
    <row r="105" spans="2:22" ht="16.5" customHeight="1" x14ac:dyDescent="0.3">
      <c r="B105" s="5"/>
      <c r="D105" s="1"/>
      <c r="E105" s="646"/>
      <c r="F105" s="885" t="s">
        <v>1401</v>
      </c>
      <c r="G105" s="645">
        <v>2.6789999999999998</v>
      </c>
      <c r="H105" s="645">
        <v>2.679227</v>
      </c>
      <c r="I105" s="645">
        <v>2.6789999999999998</v>
      </c>
      <c r="J105" s="645">
        <v>2.681</v>
      </c>
      <c r="K105" s="645">
        <v>2.5299999999999998</v>
      </c>
      <c r="L105" s="645">
        <v>2.5059999999999998</v>
      </c>
      <c r="M105" s="645">
        <v>2.58</v>
      </c>
      <c r="N105" s="645">
        <v>2.5790000000000002</v>
      </c>
      <c r="O105" s="645">
        <v>2.5790000000000002</v>
      </c>
      <c r="P105" s="645">
        <v>2.5739999999999998</v>
      </c>
      <c r="Q105" s="645">
        <v>2.556</v>
      </c>
      <c r="R105" s="645">
        <v>2.5310000000000001</v>
      </c>
      <c r="S105" s="650" t="s">
        <v>164</v>
      </c>
      <c r="T105" s="650" t="s">
        <v>164</v>
      </c>
      <c r="U105" s="650" t="s">
        <v>164</v>
      </c>
      <c r="V105" s="650" t="s">
        <v>164</v>
      </c>
    </row>
    <row r="106" spans="2:22" ht="16.5" customHeight="1" x14ac:dyDescent="0.3">
      <c r="B106" s="5"/>
      <c r="D106" s="1"/>
      <c r="E106" s="646"/>
      <c r="F106" s="885" t="s">
        <v>1402</v>
      </c>
      <c r="G106" s="645">
        <v>2.6749999999999998</v>
      </c>
      <c r="H106" s="645">
        <v>2.6751290000000001</v>
      </c>
      <c r="I106" s="645">
        <v>2.6760000000000002</v>
      </c>
      <c r="J106" s="645">
        <v>2.6779999999999999</v>
      </c>
      <c r="K106" s="645">
        <v>2.5289999999999999</v>
      </c>
      <c r="L106" s="645">
        <v>2.5049999999999999</v>
      </c>
      <c r="M106" s="645">
        <v>2.58</v>
      </c>
      <c r="N106" s="645">
        <v>2.58</v>
      </c>
      <c r="O106" s="645">
        <v>2.58</v>
      </c>
      <c r="P106" s="645">
        <v>2.577</v>
      </c>
      <c r="Q106" s="645">
        <v>2.56</v>
      </c>
      <c r="R106" s="645">
        <v>2.5379999999999998</v>
      </c>
      <c r="S106" s="650" t="s">
        <v>164</v>
      </c>
      <c r="T106" s="650" t="s">
        <v>164</v>
      </c>
      <c r="U106" s="650" t="s">
        <v>164</v>
      </c>
      <c r="V106" s="650" t="s">
        <v>164</v>
      </c>
    </row>
    <row r="107" spans="2:22" ht="16.5" customHeight="1" x14ac:dyDescent="0.3">
      <c r="B107" s="5"/>
      <c r="D107" s="1"/>
      <c r="E107" s="648" t="s">
        <v>1076</v>
      </c>
      <c r="F107" s="885" t="s">
        <v>1400</v>
      </c>
      <c r="G107" s="650" t="s">
        <v>164</v>
      </c>
      <c r="H107" s="650" t="s">
        <v>164</v>
      </c>
      <c r="I107" s="650" t="s">
        <v>164</v>
      </c>
      <c r="J107" s="650" t="s">
        <v>164</v>
      </c>
      <c r="K107" s="650" t="s">
        <v>164</v>
      </c>
      <c r="L107" s="650" t="s">
        <v>164</v>
      </c>
      <c r="M107" s="650" t="s">
        <v>164</v>
      </c>
      <c r="N107" s="650" t="s">
        <v>164</v>
      </c>
      <c r="O107" s="650" t="s">
        <v>164</v>
      </c>
      <c r="P107" s="650" t="s">
        <v>164</v>
      </c>
      <c r="Q107" s="650" t="s">
        <v>164</v>
      </c>
      <c r="R107" s="650" t="s">
        <v>164</v>
      </c>
      <c r="S107" s="645">
        <v>2.52</v>
      </c>
      <c r="T107" s="645">
        <v>2.52</v>
      </c>
      <c r="U107" s="645">
        <v>2.52</v>
      </c>
      <c r="V107" s="645">
        <v>2.5190000000000001</v>
      </c>
    </row>
    <row r="108" spans="2:22" ht="16.5" customHeight="1" x14ac:dyDescent="0.3">
      <c r="B108" s="5"/>
      <c r="D108" s="1"/>
      <c r="E108" s="646"/>
      <c r="F108" s="885" t="s">
        <v>1401</v>
      </c>
      <c r="G108" s="650" t="s">
        <v>164</v>
      </c>
      <c r="H108" s="650" t="s">
        <v>164</v>
      </c>
      <c r="I108" s="650" t="s">
        <v>164</v>
      </c>
      <c r="J108" s="650" t="s">
        <v>164</v>
      </c>
      <c r="K108" s="650" t="s">
        <v>164</v>
      </c>
      <c r="L108" s="650" t="s">
        <v>164</v>
      </c>
      <c r="M108" s="650" t="s">
        <v>164</v>
      </c>
      <c r="N108" s="650" t="s">
        <v>164</v>
      </c>
      <c r="O108" s="650" t="s">
        <v>164</v>
      </c>
      <c r="P108" s="650" t="s">
        <v>164</v>
      </c>
      <c r="Q108" s="650" t="s">
        <v>164</v>
      </c>
      <c r="R108" s="650" t="s">
        <v>164</v>
      </c>
      <c r="S108" s="645">
        <v>2.5059999999999998</v>
      </c>
      <c r="T108" s="645">
        <v>2.5059999999999998</v>
      </c>
      <c r="U108" s="645">
        <v>2.5059999999999998</v>
      </c>
      <c r="V108" s="645">
        <v>2.5049999999999999</v>
      </c>
    </row>
    <row r="109" spans="2:22" ht="16.5" customHeight="1" x14ac:dyDescent="0.3">
      <c r="B109" s="5"/>
      <c r="D109" s="1"/>
      <c r="E109" s="646"/>
      <c r="F109" s="885" t="s">
        <v>1402</v>
      </c>
      <c r="G109" s="650" t="s">
        <v>164</v>
      </c>
      <c r="H109" s="650" t="s">
        <v>164</v>
      </c>
      <c r="I109" s="650" t="s">
        <v>164</v>
      </c>
      <c r="J109" s="650" t="s">
        <v>164</v>
      </c>
      <c r="K109" s="650" t="s">
        <v>164</v>
      </c>
      <c r="L109" s="650" t="s">
        <v>164</v>
      </c>
      <c r="M109" s="650" t="s">
        <v>164</v>
      </c>
      <c r="N109" s="650" t="s">
        <v>164</v>
      </c>
      <c r="O109" s="650" t="s">
        <v>164</v>
      </c>
      <c r="P109" s="650" t="s">
        <v>164</v>
      </c>
      <c r="Q109" s="650" t="s">
        <v>164</v>
      </c>
      <c r="R109" s="650" t="s">
        <v>164</v>
      </c>
      <c r="S109" s="645">
        <v>2.5150000000000001</v>
      </c>
      <c r="T109" s="645">
        <v>2.5169999999999999</v>
      </c>
      <c r="U109" s="645">
        <v>2.5179999999999998</v>
      </c>
      <c r="V109" s="645">
        <v>2.5190000000000001</v>
      </c>
    </row>
    <row r="110" spans="2:22" ht="16.5" customHeight="1" x14ac:dyDescent="0.3">
      <c r="B110" s="5"/>
      <c r="D110" s="1"/>
      <c r="E110" s="648" t="s">
        <v>1077</v>
      </c>
      <c r="F110" s="885" t="s">
        <v>1400</v>
      </c>
      <c r="G110" s="650" t="s">
        <v>164</v>
      </c>
      <c r="H110" s="650" t="s">
        <v>164</v>
      </c>
      <c r="I110" s="650" t="s">
        <v>164</v>
      </c>
      <c r="J110" s="650" t="s">
        <v>164</v>
      </c>
      <c r="K110" s="650" t="s">
        <v>164</v>
      </c>
      <c r="L110" s="650" t="s">
        <v>164</v>
      </c>
      <c r="M110" s="650" t="s">
        <v>164</v>
      </c>
      <c r="N110" s="650" t="s">
        <v>164</v>
      </c>
      <c r="O110" s="650" t="s">
        <v>164</v>
      </c>
      <c r="P110" s="650" t="s">
        <v>164</v>
      </c>
      <c r="Q110" s="650" t="s">
        <v>164</v>
      </c>
      <c r="R110" s="650" t="s">
        <v>164</v>
      </c>
      <c r="S110" s="645">
        <v>2.444</v>
      </c>
      <c r="T110" s="645">
        <v>2.444</v>
      </c>
      <c r="U110" s="645">
        <v>2.444</v>
      </c>
      <c r="V110" s="645">
        <v>2.4430000000000001</v>
      </c>
    </row>
    <row r="111" spans="2:22" ht="16.5" customHeight="1" x14ac:dyDescent="0.3">
      <c r="B111" s="5"/>
      <c r="D111" s="1"/>
      <c r="E111" s="646"/>
      <c r="F111" s="885" t="s">
        <v>1401</v>
      </c>
      <c r="G111" s="650" t="s">
        <v>164</v>
      </c>
      <c r="H111" s="650" t="s">
        <v>164</v>
      </c>
      <c r="I111" s="650" t="s">
        <v>164</v>
      </c>
      <c r="J111" s="650" t="s">
        <v>164</v>
      </c>
      <c r="K111" s="650" t="s">
        <v>164</v>
      </c>
      <c r="L111" s="650" t="s">
        <v>164</v>
      </c>
      <c r="M111" s="650" t="s">
        <v>164</v>
      </c>
      <c r="N111" s="650" t="s">
        <v>164</v>
      </c>
      <c r="O111" s="650" t="s">
        <v>164</v>
      </c>
      <c r="P111" s="650" t="s">
        <v>164</v>
      </c>
      <c r="Q111" s="650" t="s">
        <v>164</v>
      </c>
      <c r="R111" s="650" t="s">
        <v>164</v>
      </c>
      <c r="S111" s="645">
        <v>2.4300000000000002</v>
      </c>
      <c r="T111" s="645">
        <v>2.4300000000000002</v>
      </c>
      <c r="U111" s="645">
        <v>2.4300000000000002</v>
      </c>
      <c r="V111" s="645">
        <v>2.4289999999999998</v>
      </c>
    </row>
    <row r="112" spans="2:22" ht="16.5" customHeight="1" x14ac:dyDescent="0.3">
      <c r="B112" s="5"/>
      <c r="D112" s="1"/>
      <c r="E112" s="646"/>
      <c r="F112" s="885" t="s">
        <v>1402</v>
      </c>
      <c r="G112" s="650" t="s">
        <v>164</v>
      </c>
      <c r="H112" s="650" t="s">
        <v>164</v>
      </c>
      <c r="I112" s="650" t="s">
        <v>164</v>
      </c>
      <c r="J112" s="650" t="s">
        <v>164</v>
      </c>
      <c r="K112" s="650" t="s">
        <v>164</v>
      </c>
      <c r="L112" s="650" t="s">
        <v>164</v>
      </c>
      <c r="M112" s="650" t="s">
        <v>164</v>
      </c>
      <c r="N112" s="650" t="s">
        <v>164</v>
      </c>
      <c r="O112" s="650" t="s">
        <v>164</v>
      </c>
      <c r="P112" s="650" t="s">
        <v>164</v>
      </c>
      <c r="Q112" s="650" t="s">
        <v>164</v>
      </c>
      <c r="R112" s="650" t="s">
        <v>164</v>
      </c>
      <c r="S112" s="645">
        <v>2.4390000000000001</v>
      </c>
      <c r="T112" s="645">
        <v>2.4409999999999998</v>
      </c>
      <c r="U112" s="645">
        <v>2.4420000000000002</v>
      </c>
      <c r="V112" s="645">
        <v>2.4430000000000001</v>
      </c>
    </row>
    <row r="113" spans="1:55" ht="16.5" customHeight="1" x14ac:dyDescent="0.3">
      <c r="B113" s="5"/>
      <c r="D113" s="1"/>
      <c r="E113" s="648" t="s">
        <v>1078</v>
      </c>
      <c r="F113" s="885" t="s">
        <v>1400</v>
      </c>
      <c r="G113" s="650" t="s">
        <v>164</v>
      </c>
      <c r="H113" s="650" t="s">
        <v>164</v>
      </c>
      <c r="I113" s="650" t="s">
        <v>164</v>
      </c>
      <c r="J113" s="650" t="s">
        <v>164</v>
      </c>
      <c r="K113" s="650" t="s">
        <v>164</v>
      </c>
      <c r="L113" s="650" t="s">
        <v>164</v>
      </c>
      <c r="M113" s="650" t="s">
        <v>164</v>
      </c>
      <c r="N113" s="650" t="s">
        <v>164</v>
      </c>
      <c r="O113" s="650" t="s">
        <v>164</v>
      </c>
      <c r="P113" s="650" t="s">
        <v>164</v>
      </c>
      <c r="Q113" s="650" t="s">
        <v>164</v>
      </c>
      <c r="R113" s="650" t="s">
        <v>164</v>
      </c>
      <c r="S113" s="645">
        <v>2.1920000000000002</v>
      </c>
      <c r="T113" s="645">
        <v>2.1920000000000002</v>
      </c>
      <c r="U113" s="645">
        <v>2.1920000000000002</v>
      </c>
      <c r="V113" s="645">
        <v>2.1909999999999998</v>
      </c>
    </row>
    <row r="114" spans="1:55" ht="16.5" customHeight="1" x14ac:dyDescent="0.3">
      <c r="B114" s="5"/>
      <c r="D114" s="1"/>
      <c r="E114" s="646"/>
      <c r="F114" s="885" t="s">
        <v>1401</v>
      </c>
      <c r="G114" s="650" t="s">
        <v>164</v>
      </c>
      <c r="H114" s="650" t="s">
        <v>164</v>
      </c>
      <c r="I114" s="650" t="s">
        <v>164</v>
      </c>
      <c r="J114" s="650" t="s">
        <v>164</v>
      </c>
      <c r="K114" s="650" t="s">
        <v>164</v>
      </c>
      <c r="L114" s="650" t="s">
        <v>164</v>
      </c>
      <c r="M114" s="650" t="s">
        <v>164</v>
      </c>
      <c r="N114" s="650" t="s">
        <v>164</v>
      </c>
      <c r="O114" s="650" t="s">
        <v>164</v>
      </c>
      <c r="P114" s="650" t="s">
        <v>164</v>
      </c>
      <c r="Q114" s="650" t="s">
        <v>164</v>
      </c>
      <c r="R114" s="650" t="s">
        <v>164</v>
      </c>
      <c r="S114" s="645">
        <v>2.1779999999999999</v>
      </c>
      <c r="T114" s="645">
        <v>2.1779999999999999</v>
      </c>
      <c r="U114" s="645">
        <v>2.1779999999999999</v>
      </c>
      <c r="V114" s="645">
        <v>2.177</v>
      </c>
    </row>
    <row r="115" spans="1:55" ht="16.5" customHeight="1" x14ac:dyDescent="0.3">
      <c r="B115" s="5"/>
      <c r="D115" s="1"/>
      <c r="E115" s="646"/>
      <c r="F115" s="885" t="s">
        <v>1402</v>
      </c>
      <c r="G115" s="650" t="s">
        <v>164</v>
      </c>
      <c r="H115" s="650" t="s">
        <v>164</v>
      </c>
      <c r="I115" s="650" t="s">
        <v>164</v>
      </c>
      <c r="J115" s="650" t="s">
        <v>164</v>
      </c>
      <c r="K115" s="650" t="s">
        <v>164</v>
      </c>
      <c r="L115" s="650" t="s">
        <v>164</v>
      </c>
      <c r="M115" s="650" t="s">
        <v>164</v>
      </c>
      <c r="N115" s="650" t="s">
        <v>164</v>
      </c>
      <c r="O115" s="650" t="s">
        <v>164</v>
      </c>
      <c r="P115" s="650" t="s">
        <v>164</v>
      </c>
      <c r="Q115" s="650" t="s">
        <v>164</v>
      </c>
      <c r="R115" s="650" t="s">
        <v>164</v>
      </c>
      <c r="S115" s="645">
        <v>2.1869999999999998</v>
      </c>
      <c r="T115" s="645">
        <v>2.1890000000000001</v>
      </c>
      <c r="U115" s="645">
        <v>2.19</v>
      </c>
      <c r="V115" s="645">
        <v>2.1909999999999998</v>
      </c>
    </row>
    <row r="116" spans="1:55" ht="16.5" customHeight="1" x14ac:dyDescent="0.3">
      <c r="B116" s="5"/>
      <c r="D116" s="1"/>
      <c r="E116" s="648" t="s">
        <v>1079</v>
      </c>
      <c r="F116" s="885" t="s">
        <v>1400</v>
      </c>
      <c r="G116" s="650" t="s">
        <v>164</v>
      </c>
      <c r="H116" s="650" t="s">
        <v>164</v>
      </c>
      <c r="I116" s="650" t="s">
        <v>164</v>
      </c>
      <c r="J116" s="650" t="s">
        <v>164</v>
      </c>
      <c r="K116" s="650" t="s">
        <v>164</v>
      </c>
      <c r="L116" s="650" t="s">
        <v>164</v>
      </c>
      <c r="M116" s="650" t="s">
        <v>164</v>
      </c>
      <c r="N116" s="650" t="s">
        <v>164</v>
      </c>
      <c r="O116" s="650" t="s">
        <v>164</v>
      </c>
      <c r="P116" s="650" t="s">
        <v>164</v>
      </c>
      <c r="Q116" s="650" t="s">
        <v>164</v>
      </c>
      <c r="R116" s="650" t="s">
        <v>164</v>
      </c>
      <c r="S116" s="645">
        <v>1.94</v>
      </c>
      <c r="T116" s="645">
        <v>1.94</v>
      </c>
      <c r="U116" s="645">
        <v>1.94</v>
      </c>
      <c r="V116" s="645">
        <v>1.9390000000000001</v>
      </c>
    </row>
    <row r="117" spans="1:55" ht="16.5" customHeight="1" x14ac:dyDescent="0.3">
      <c r="B117" s="5"/>
      <c r="D117" s="1"/>
      <c r="E117" s="646"/>
      <c r="F117" s="885" t="s">
        <v>1401</v>
      </c>
      <c r="G117" s="650" t="s">
        <v>164</v>
      </c>
      <c r="H117" s="650" t="s">
        <v>164</v>
      </c>
      <c r="I117" s="650" t="s">
        <v>164</v>
      </c>
      <c r="J117" s="650" t="s">
        <v>164</v>
      </c>
      <c r="K117" s="650" t="s">
        <v>164</v>
      </c>
      <c r="L117" s="650" t="s">
        <v>164</v>
      </c>
      <c r="M117" s="650" t="s">
        <v>164</v>
      </c>
      <c r="N117" s="650" t="s">
        <v>164</v>
      </c>
      <c r="O117" s="650" t="s">
        <v>164</v>
      </c>
      <c r="P117" s="650" t="s">
        <v>164</v>
      </c>
      <c r="Q117" s="650" t="s">
        <v>164</v>
      </c>
      <c r="R117" s="650" t="s">
        <v>164</v>
      </c>
      <c r="S117" s="645">
        <v>1.9259999999999999</v>
      </c>
      <c r="T117" s="645">
        <v>1.9259999999999999</v>
      </c>
      <c r="U117" s="645">
        <v>1.9259999999999999</v>
      </c>
      <c r="V117" s="645">
        <v>1.925</v>
      </c>
    </row>
    <row r="118" spans="1:55" ht="16.5" customHeight="1" x14ac:dyDescent="0.3">
      <c r="B118" s="5"/>
      <c r="D118" s="1"/>
      <c r="E118" s="649"/>
      <c r="F118" s="885" t="s">
        <v>1402</v>
      </c>
      <c r="G118" s="650" t="s">
        <v>164</v>
      </c>
      <c r="H118" s="650" t="s">
        <v>164</v>
      </c>
      <c r="I118" s="650" t="s">
        <v>164</v>
      </c>
      <c r="J118" s="650" t="s">
        <v>164</v>
      </c>
      <c r="K118" s="650" t="s">
        <v>164</v>
      </c>
      <c r="L118" s="650" t="s">
        <v>164</v>
      </c>
      <c r="M118" s="650" t="s">
        <v>164</v>
      </c>
      <c r="N118" s="650" t="s">
        <v>164</v>
      </c>
      <c r="O118" s="650" t="s">
        <v>164</v>
      </c>
      <c r="P118" s="650" t="s">
        <v>164</v>
      </c>
      <c r="Q118" s="650" t="s">
        <v>164</v>
      </c>
      <c r="R118" s="650" t="s">
        <v>164</v>
      </c>
      <c r="S118" s="645">
        <v>1.9350000000000001</v>
      </c>
      <c r="T118" s="645">
        <v>1.9370000000000001</v>
      </c>
      <c r="U118" s="645">
        <v>1.9379999999999999</v>
      </c>
      <c r="V118" s="645">
        <v>1.9390000000000001</v>
      </c>
    </row>
    <row r="119" spans="1:55" ht="16.5" customHeight="1" x14ac:dyDescent="0.3">
      <c r="B119" s="5"/>
      <c r="D119" s="1"/>
      <c r="E119" s="648" t="s">
        <v>1080</v>
      </c>
      <c r="F119" s="885" t="s">
        <v>1400</v>
      </c>
      <c r="G119" s="650" t="s">
        <v>164</v>
      </c>
      <c r="H119" s="650" t="s">
        <v>164</v>
      </c>
      <c r="I119" s="650" t="s">
        <v>164</v>
      </c>
      <c r="J119" s="650" t="s">
        <v>164</v>
      </c>
      <c r="K119" s="650" t="s">
        <v>164</v>
      </c>
      <c r="L119" s="650" t="s">
        <v>164</v>
      </c>
      <c r="M119" s="650" t="s">
        <v>164</v>
      </c>
      <c r="N119" s="650" t="s">
        <v>164</v>
      </c>
      <c r="O119" s="650" t="s">
        <v>164</v>
      </c>
      <c r="P119" s="650" t="s">
        <v>164</v>
      </c>
      <c r="Q119" s="650" t="s">
        <v>164</v>
      </c>
      <c r="R119" s="650" t="s">
        <v>164</v>
      </c>
      <c r="S119" s="645">
        <v>0.17599999999999999</v>
      </c>
      <c r="T119" s="645">
        <v>0.17599999999999999</v>
      </c>
      <c r="U119" s="645">
        <v>0.17599999999999999</v>
      </c>
      <c r="V119" s="645">
        <v>0.17499999999999999</v>
      </c>
    </row>
    <row r="120" spans="1:55" ht="16.5" customHeight="1" x14ac:dyDescent="0.3">
      <c r="B120" s="5"/>
      <c r="D120" s="1"/>
      <c r="E120" s="646"/>
      <c r="F120" s="885" t="s">
        <v>1401</v>
      </c>
      <c r="G120" s="650" t="s">
        <v>164</v>
      </c>
      <c r="H120" s="650" t="s">
        <v>164</v>
      </c>
      <c r="I120" s="650" t="s">
        <v>164</v>
      </c>
      <c r="J120" s="650" t="s">
        <v>164</v>
      </c>
      <c r="K120" s="650" t="s">
        <v>164</v>
      </c>
      <c r="L120" s="650" t="s">
        <v>164</v>
      </c>
      <c r="M120" s="650" t="s">
        <v>164</v>
      </c>
      <c r="N120" s="650" t="s">
        <v>164</v>
      </c>
      <c r="O120" s="650" t="s">
        <v>164</v>
      </c>
      <c r="P120" s="650" t="s">
        <v>164</v>
      </c>
      <c r="Q120" s="650" t="s">
        <v>164</v>
      </c>
      <c r="R120" s="650" t="s">
        <v>164</v>
      </c>
      <c r="S120" s="645">
        <v>0.16200000000000001</v>
      </c>
      <c r="T120" s="645">
        <v>0.16200000000000001</v>
      </c>
      <c r="U120" s="645">
        <v>0.16200000000000001</v>
      </c>
      <c r="V120" s="645">
        <v>0.161</v>
      </c>
    </row>
    <row r="121" spans="1:55" ht="16.5" customHeight="1" x14ac:dyDescent="0.3">
      <c r="B121" s="5"/>
      <c r="D121" s="1"/>
      <c r="E121" s="649"/>
      <c r="F121" s="885" t="s">
        <v>1402</v>
      </c>
      <c r="G121" s="650" t="s">
        <v>164</v>
      </c>
      <c r="H121" s="650" t="s">
        <v>164</v>
      </c>
      <c r="I121" s="650" t="s">
        <v>164</v>
      </c>
      <c r="J121" s="650" t="s">
        <v>164</v>
      </c>
      <c r="K121" s="650" t="s">
        <v>164</v>
      </c>
      <c r="L121" s="650" t="s">
        <v>164</v>
      </c>
      <c r="M121" s="650" t="s">
        <v>164</v>
      </c>
      <c r="N121" s="650" t="s">
        <v>164</v>
      </c>
      <c r="O121" s="650" t="s">
        <v>164</v>
      </c>
      <c r="P121" s="650" t="s">
        <v>164</v>
      </c>
      <c r="Q121" s="650" t="s">
        <v>164</v>
      </c>
      <c r="R121" s="650" t="s">
        <v>164</v>
      </c>
      <c r="S121" s="645">
        <v>0.17100000000000001</v>
      </c>
      <c r="T121" s="645">
        <v>0.17299999999999999</v>
      </c>
      <c r="U121" s="645">
        <v>0.17399999999999999</v>
      </c>
      <c r="V121" s="645">
        <v>0.17499999999999999</v>
      </c>
    </row>
    <row r="122" spans="1:55" ht="16.5" customHeight="1" x14ac:dyDescent="0.3">
      <c r="B122" s="5"/>
      <c r="D122" s="1"/>
      <c r="E122" s="647" t="s">
        <v>545</v>
      </c>
      <c r="F122" s="885" t="s">
        <v>1400</v>
      </c>
      <c r="G122" s="645">
        <v>1.68</v>
      </c>
      <c r="H122" s="645">
        <v>1.680131</v>
      </c>
      <c r="I122" s="645">
        <v>1.68</v>
      </c>
      <c r="J122" s="645">
        <v>1.68</v>
      </c>
      <c r="K122" s="645">
        <v>1.68</v>
      </c>
      <c r="L122" s="645">
        <v>1.679</v>
      </c>
      <c r="M122" s="645">
        <v>1.679</v>
      </c>
      <c r="N122" s="645">
        <v>1.6779999999999999</v>
      </c>
      <c r="O122" s="645">
        <v>1.665</v>
      </c>
      <c r="P122" s="645">
        <v>1.6639999999999999</v>
      </c>
      <c r="Q122" s="645">
        <v>1.6639999999999999</v>
      </c>
      <c r="R122" s="645">
        <v>1.6639999999999999</v>
      </c>
      <c r="S122" s="645">
        <v>1.663</v>
      </c>
      <c r="T122" s="645">
        <v>1.6619999999999999</v>
      </c>
      <c r="U122" s="645">
        <v>1.6619999999999999</v>
      </c>
      <c r="V122" s="645">
        <v>1.6619999999999999</v>
      </c>
    </row>
    <row r="123" spans="1:55" ht="16.5" customHeight="1" x14ac:dyDescent="0.3">
      <c r="B123" s="5"/>
      <c r="D123" s="1"/>
      <c r="E123" s="648" t="s">
        <v>697</v>
      </c>
      <c r="F123" s="885" t="s">
        <v>1400</v>
      </c>
      <c r="G123" s="645">
        <v>2.794</v>
      </c>
      <c r="H123" s="645">
        <v>2.7836419999999999</v>
      </c>
      <c r="I123" s="645">
        <v>2.7549999999999999</v>
      </c>
      <c r="J123" s="645">
        <v>2.79</v>
      </c>
      <c r="K123" s="645">
        <v>2.7890000000000001</v>
      </c>
      <c r="L123" s="645">
        <v>2.77</v>
      </c>
      <c r="M123" s="645">
        <v>2.7719999999999998</v>
      </c>
      <c r="N123" s="645">
        <v>2.7549999999999999</v>
      </c>
      <c r="O123" s="645">
        <v>2.738</v>
      </c>
      <c r="P123" s="645">
        <v>2.7469999999999999</v>
      </c>
      <c r="Q123" s="645">
        <v>2.7469999999999999</v>
      </c>
      <c r="R123" s="645">
        <v>2.7530000000000001</v>
      </c>
      <c r="S123" s="645">
        <v>2.7389999999999999</v>
      </c>
      <c r="T123" s="645">
        <v>2.7639999999999998</v>
      </c>
      <c r="U123" s="645">
        <v>2.7650000000000001</v>
      </c>
      <c r="V123" s="645">
        <v>2.7549999999999999</v>
      </c>
    </row>
    <row r="124" spans="1:55" ht="16.5" customHeight="1" x14ac:dyDescent="0.3">
      <c r="B124" s="5"/>
      <c r="D124" s="1"/>
      <c r="E124" s="886"/>
      <c r="F124" s="834" t="s">
        <v>1402</v>
      </c>
      <c r="G124" s="645">
        <v>2.8479999999999999</v>
      </c>
      <c r="H124" s="645">
        <v>2.8304520000000002</v>
      </c>
      <c r="I124" s="645">
        <v>2.8029999999999999</v>
      </c>
      <c r="J124" s="645">
        <v>2.81</v>
      </c>
      <c r="K124" s="645">
        <v>2.8149999999999999</v>
      </c>
      <c r="L124" s="645">
        <v>2.794</v>
      </c>
      <c r="M124" s="645">
        <v>2.7839999999999998</v>
      </c>
      <c r="N124" s="645">
        <v>2.7829999999999999</v>
      </c>
      <c r="O124" s="645">
        <v>2.766</v>
      </c>
      <c r="P124" s="645">
        <v>2.7749999999999999</v>
      </c>
      <c r="Q124" s="645">
        <v>2.774</v>
      </c>
      <c r="R124" s="645">
        <v>2.7810000000000001</v>
      </c>
      <c r="S124" s="645">
        <v>2.7669999999999999</v>
      </c>
      <c r="T124" s="645">
        <v>2.7919999999999998</v>
      </c>
      <c r="U124" s="645">
        <v>2.794</v>
      </c>
      <c r="V124" s="645">
        <v>2.7829999999999999</v>
      </c>
    </row>
    <row r="125" spans="1:55" ht="16.5" customHeight="1" x14ac:dyDescent="0.3">
      <c r="B125" s="5"/>
      <c r="C125" s="887"/>
      <c r="D125" s="887"/>
      <c r="E125" s="887"/>
      <c r="F125" s="887"/>
      <c r="G125" s="887"/>
      <c r="H125" s="887"/>
      <c r="I125" s="887"/>
      <c r="J125" s="887"/>
      <c r="K125" s="887"/>
      <c r="L125" s="887"/>
      <c r="M125" s="887"/>
      <c r="N125" s="887"/>
      <c r="O125" s="887"/>
      <c r="P125" s="887"/>
      <c r="Q125" s="887"/>
      <c r="R125" s="887"/>
      <c r="S125" s="887"/>
      <c r="T125" s="887"/>
      <c r="U125" s="887"/>
      <c r="V125" s="887"/>
      <c r="AO125" s="644"/>
      <c r="AP125" s="644"/>
      <c r="AQ125" s="644"/>
      <c r="AR125" s="644"/>
      <c r="AS125" s="644"/>
      <c r="AT125" s="644"/>
      <c r="AU125" s="644"/>
      <c r="AV125" s="644"/>
      <c r="AW125" s="644"/>
      <c r="AX125" s="644"/>
      <c r="AY125" s="644"/>
      <c r="AZ125" s="644"/>
      <c r="BA125" s="644"/>
      <c r="BB125" s="644"/>
      <c r="BC125" s="644"/>
    </row>
    <row r="126" spans="1:55" s="888" customFormat="1" x14ac:dyDescent="0.3">
      <c r="A126" s="643"/>
      <c r="B126" s="5"/>
      <c r="E126" s="890" t="s">
        <v>851</v>
      </c>
      <c r="F126" s="889"/>
      <c r="G126" s="889"/>
      <c r="H126" s="889"/>
      <c r="I126" s="889"/>
      <c r="J126" s="889"/>
      <c r="K126" s="889"/>
      <c r="L126" s="889"/>
      <c r="M126" s="889"/>
      <c r="N126" s="889"/>
      <c r="O126" s="889"/>
      <c r="P126" s="889"/>
      <c r="Q126" s="889"/>
      <c r="R126" s="889"/>
      <c r="S126" s="889"/>
      <c r="T126" s="889"/>
      <c r="U126" s="889"/>
      <c r="V126" s="889"/>
      <c r="W126" s="889"/>
      <c r="X126" s="889"/>
      <c r="Y126" s="889"/>
      <c r="Z126" s="889"/>
      <c r="AA126" s="889"/>
      <c r="AB126" s="889"/>
      <c r="AC126" s="889"/>
      <c r="AD126" s="889"/>
      <c r="AE126" s="889"/>
      <c r="AF126" s="889"/>
      <c r="AG126" s="889"/>
      <c r="AH126" s="889"/>
      <c r="AI126" s="889"/>
      <c r="AJ126" s="889"/>
      <c r="AK126" s="889"/>
      <c r="AL126" s="889"/>
      <c r="AM126" s="889"/>
      <c r="AN126" s="889"/>
      <c r="AO126" s="889"/>
      <c r="AP126" s="889"/>
    </row>
    <row r="127" spans="1:55" s="888" customFormat="1" x14ac:dyDescent="0.3">
      <c r="A127" s="643"/>
      <c r="B127" s="5"/>
      <c r="E127" s="882" t="s">
        <v>1580</v>
      </c>
      <c r="F127" s="896"/>
      <c r="G127" s="896"/>
      <c r="H127" s="896"/>
      <c r="I127" s="896"/>
      <c r="J127" s="896"/>
      <c r="K127" s="896"/>
      <c r="L127" s="896"/>
      <c r="M127" s="896"/>
      <c r="N127" s="896"/>
      <c r="O127" s="896"/>
      <c r="P127" s="896"/>
      <c r="Q127" s="896"/>
      <c r="R127" s="896"/>
      <c r="S127" s="896"/>
      <c r="T127" s="896"/>
      <c r="U127" s="896"/>
      <c r="V127" s="896"/>
      <c r="W127" s="896"/>
      <c r="X127" s="896"/>
      <c r="Y127" s="896"/>
      <c r="Z127" s="896"/>
      <c r="AA127" s="896"/>
      <c r="AB127" s="896"/>
      <c r="AC127" s="896"/>
      <c r="AD127" s="896"/>
      <c r="AE127" s="896"/>
      <c r="AF127" s="896"/>
      <c r="AG127" s="896"/>
      <c r="AH127" s="896"/>
      <c r="AI127" s="896"/>
      <c r="AJ127" s="896"/>
      <c r="AK127" s="896"/>
      <c r="AL127" s="896"/>
      <c r="AM127" s="896"/>
      <c r="AN127" s="896"/>
      <c r="AO127" s="896"/>
      <c r="AP127" s="896"/>
    </row>
    <row r="128" spans="1:55" s="888" customFormat="1" x14ac:dyDescent="0.3">
      <c r="A128" s="643"/>
      <c r="B128" s="5"/>
      <c r="E128" s="920" t="s">
        <v>1575</v>
      </c>
      <c r="F128" s="896"/>
      <c r="G128" s="896"/>
      <c r="H128" s="896"/>
      <c r="I128" s="896"/>
      <c r="J128" s="896"/>
      <c r="K128" s="896"/>
      <c r="L128" s="896"/>
      <c r="M128" s="896"/>
      <c r="N128" s="896"/>
      <c r="O128" s="896"/>
      <c r="P128" s="896"/>
      <c r="Q128" s="896"/>
      <c r="R128" s="896"/>
      <c r="S128" s="896"/>
      <c r="T128" s="896"/>
      <c r="U128" s="896"/>
      <c r="V128" s="896"/>
      <c r="W128" s="896"/>
      <c r="X128" s="896"/>
      <c r="Y128" s="896"/>
      <c r="Z128" s="896"/>
      <c r="AA128" s="896"/>
      <c r="AB128" s="896"/>
      <c r="AC128" s="896"/>
      <c r="AD128" s="896"/>
      <c r="AE128" s="896"/>
      <c r="AF128" s="896"/>
      <c r="AG128" s="896"/>
      <c r="AH128" s="896"/>
      <c r="AI128" s="896"/>
      <c r="AJ128" s="896"/>
      <c r="AK128" s="896"/>
      <c r="AL128" s="896"/>
      <c r="AM128" s="896"/>
      <c r="AN128" s="896"/>
      <c r="AO128" s="896"/>
      <c r="AP128" s="896"/>
    </row>
    <row r="129" spans="1:42" s="888" customFormat="1" ht="18" x14ac:dyDescent="0.3">
      <c r="A129" s="643"/>
      <c r="B129" s="5"/>
      <c r="E129" s="890" t="s">
        <v>1513</v>
      </c>
      <c r="F129" s="629"/>
      <c r="G129" s="629"/>
      <c r="H129" s="629"/>
      <c r="I129" s="629"/>
      <c r="J129" s="629"/>
      <c r="K129" s="629"/>
      <c r="L129" s="629"/>
      <c r="M129" s="629"/>
      <c r="N129" s="629"/>
      <c r="O129" s="629"/>
      <c r="P129" s="629"/>
      <c r="Q129" s="629"/>
      <c r="R129" s="629"/>
      <c r="S129" s="629"/>
      <c r="T129" s="629"/>
      <c r="U129" s="629"/>
      <c r="V129" s="629"/>
      <c r="W129" s="629"/>
      <c r="X129" s="629"/>
      <c r="Y129" s="629"/>
      <c r="Z129" s="629"/>
      <c r="AA129" s="629"/>
      <c r="AB129" s="629"/>
      <c r="AC129" s="629"/>
      <c r="AD129" s="629"/>
      <c r="AE129" s="629"/>
      <c r="AF129" s="629"/>
      <c r="AG129" s="629"/>
      <c r="AH129" s="629"/>
      <c r="AI129" s="629"/>
      <c r="AJ129" s="629"/>
      <c r="AK129" s="629"/>
      <c r="AL129" s="629"/>
      <c r="AM129" s="629"/>
      <c r="AN129" s="629"/>
      <c r="AO129" s="629"/>
      <c r="AP129" s="629"/>
    </row>
    <row r="130" spans="1:42" s="888" customFormat="1" ht="18" customHeight="1" x14ac:dyDescent="0.3">
      <c r="A130" s="643"/>
      <c r="B130" s="5"/>
      <c r="E130" s="917" t="s">
        <v>1581</v>
      </c>
      <c r="F130" s="629"/>
      <c r="G130" s="629"/>
      <c r="H130" s="629"/>
      <c r="I130" s="629"/>
      <c r="J130" s="629"/>
      <c r="K130" s="629"/>
      <c r="L130" s="629"/>
      <c r="M130" s="629"/>
      <c r="N130" s="629"/>
      <c r="O130" s="629"/>
      <c r="P130" s="629"/>
      <c r="Q130" s="629"/>
      <c r="R130" s="629"/>
      <c r="S130" s="629"/>
      <c r="T130" s="629"/>
      <c r="U130" s="629"/>
      <c r="V130" s="629"/>
      <c r="W130" s="629"/>
      <c r="X130" s="629"/>
      <c r="Y130" s="629"/>
      <c r="Z130" s="629"/>
      <c r="AA130" s="629"/>
      <c r="AB130" s="629"/>
      <c r="AC130" s="629"/>
      <c r="AD130" s="629"/>
      <c r="AE130" s="629"/>
      <c r="AF130" s="629"/>
      <c r="AG130" s="629"/>
      <c r="AH130" s="629"/>
      <c r="AI130" s="629"/>
      <c r="AJ130" s="629"/>
      <c r="AK130" s="629"/>
      <c r="AL130" s="629"/>
      <c r="AM130" s="629"/>
      <c r="AN130" s="629"/>
      <c r="AO130" s="629"/>
      <c r="AP130" s="629"/>
    </row>
    <row r="131" spans="1:42" s="888" customFormat="1" ht="18" customHeight="1" x14ac:dyDescent="0.3">
      <c r="A131" s="643"/>
      <c r="B131" s="5"/>
      <c r="E131" s="916" t="s">
        <v>1582</v>
      </c>
      <c r="F131" s="629"/>
      <c r="G131" s="629"/>
      <c r="H131" s="629"/>
      <c r="I131" s="629"/>
      <c r="J131" s="629"/>
      <c r="K131" s="629"/>
      <c r="L131" s="629"/>
      <c r="M131" s="629"/>
      <c r="N131" s="629"/>
      <c r="O131" s="629"/>
      <c r="P131" s="629"/>
      <c r="Q131" s="629"/>
      <c r="R131" s="629"/>
      <c r="S131" s="629"/>
      <c r="T131" s="629"/>
      <c r="U131" s="629"/>
      <c r="V131" s="629"/>
      <c r="W131" s="629"/>
      <c r="X131" s="629"/>
      <c r="Y131" s="629"/>
      <c r="Z131" s="629"/>
      <c r="AA131" s="629"/>
      <c r="AB131" s="629"/>
      <c r="AC131" s="629"/>
      <c r="AD131" s="629"/>
      <c r="AE131" s="629"/>
      <c r="AF131" s="629"/>
      <c r="AG131" s="629"/>
      <c r="AH131" s="629"/>
      <c r="AI131" s="629"/>
      <c r="AJ131" s="629"/>
      <c r="AK131" s="629"/>
      <c r="AL131" s="629"/>
      <c r="AM131" s="629"/>
      <c r="AN131" s="629"/>
      <c r="AO131" s="629"/>
      <c r="AP131" s="629"/>
    </row>
    <row r="132" spans="1:42" s="888" customFormat="1" x14ac:dyDescent="0.3">
      <c r="A132" s="643"/>
      <c r="B132" s="5"/>
      <c r="E132" s="921" t="s">
        <v>1514</v>
      </c>
      <c r="F132" s="629"/>
      <c r="G132" s="629"/>
      <c r="H132" s="629"/>
      <c r="I132" s="629"/>
      <c r="J132" s="629"/>
      <c r="K132" s="629"/>
      <c r="L132" s="629"/>
      <c r="M132" s="629"/>
      <c r="N132" s="629"/>
      <c r="O132" s="629"/>
      <c r="P132" s="629"/>
      <c r="Q132" s="629"/>
      <c r="R132" s="629"/>
      <c r="S132" s="629"/>
      <c r="T132" s="889"/>
      <c r="U132" s="889"/>
      <c r="V132" s="889"/>
      <c r="W132" s="889"/>
      <c r="X132" s="889"/>
      <c r="Y132" s="889"/>
      <c r="Z132" s="889"/>
      <c r="AA132" s="889"/>
      <c r="AB132" s="889"/>
      <c r="AC132" s="889"/>
      <c r="AD132" s="889"/>
      <c r="AE132" s="889"/>
      <c r="AF132" s="889"/>
      <c r="AG132" s="889"/>
      <c r="AH132" s="889"/>
      <c r="AI132" s="889"/>
      <c r="AJ132" s="889"/>
      <c r="AK132" s="889"/>
      <c r="AL132" s="889"/>
      <c r="AM132" s="889"/>
      <c r="AN132" s="889"/>
      <c r="AO132" s="889"/>
      <c r="AP132" s="889"/>
    </row>
    <row r="133" spans="1:42" s="888" customFormat="1" ht="16.5" customHeight="1" x14ac:dyDescent="0.3">
      <c r="A133" s="643"/>
      <c r="B133" s="5"/>
      <c r="E133" s="922" t="s">
        <v>1560</v>
      </c>
      <c r="F133" s="897"/>
      <c r="G133" s="897"/>
      <c r="H133" s="897"/>
      <c r="I133" s="897"/>
      <c r="J133" s="897"/>
      <c r="K133" s="897"/>
      <c r="L133" s="897"/>
      <c r="M133" s="897"/>
      <c r="N133" s="897"/>
      <c r="O133" s="897"/>
      <c r="P133" s="897"/>
      <c r="Q133" s="897"/>
      <c r="R133" s="897"/>
      <c r="S133" s="897"/>
      <c r="T133" s="897"/>
      <c r="U133" s="897"/>
      <c r="V133" s="889"/>
      <c r="W133" s="889"/>
      <c r="X133" s="889"/>
      <c r="Y133" s="889"/>
      <c r="Z133" s="889"/>
      <c r="AA133" s="889"/>
      <c r="AB133" s="889"/>
      <c r="AC133" s="889"/>
      <c r="AD133" s="889"/>
      <c r="AE133" s="889"/>
      <c r="AF133" s="889"/>
      <c r="AG133" s="889"/>
      <c r="AH133" s="889"/>
      <c r="AI133" s="889"/>
      <c r="AJ133" s="889"/>
      <c r="AK133" s="889"/>
      <c r="AL133" s="889"/>
      <c r="AM133" s="889"/>
      <c r="AN133" s="889"/>
      <c r="AO133" s="889"/>
      <c r="AP133" s="889"/>
    </row>
    <row r="134" spans="1:42" s="888" customFormat="1" x14ac:dyDescent="0.3">
      <c r="A134" s="643"/>
      <c r="B134" s="5"/>
      <c r="E134" s="890" t="s">
        <v>1515</v>
      </c>
      <c r="F134" s="629"/>
      <c r="G134" s="629"/>
      <c r="H134" s="629"/>
      <c r="I134" s="629"/>
      <c r="J134" s="629"/>
      <c r="K134" s="629"/>
      <c r="L134" s="629"/>
      <c r="M134" s="629"/>
      <c r="N134" s="629"/>
      <c r="O134" s="629"/>
      <c r="P134" s="629"/>
      <c r="Q134" s="629"/>
      <c r="R134" s="629"/>
      <c r="S134" s="629"/>
      <c r="T134" s="889"/>
      <c r="U134" s="889"/>
      <c r="V134" s="889"/>
      <c r="W134" s="889"/>
      <c r="X134" s="889"/>
      <c r="Y134" s="889"/>
      <c r="Z134" s="889"/>
      <c r="AA134" s="889"/>
      <c r="AB134" s="889"/>
      <c r="AC134" s="889"/>
      <c r="AD134" s="889"/>
      <c r="AE134" s="889"/>
      <c r="AF134" s="889"/>
      <c r="AG134" s="889"/>
      <c r="AH134" s="889"/>
      <c r="AI134" s="889"/>
      <c r="AJ134" s="889"/>
      <c r="AK134" s="889"/>
      <c r="AL134" s="889"/>
      <c r="AM134" s="889"/>
      <c r="AN134" s="889"/>
      <c r="AO134" s="889"/>
      <c r="AP134" s="889"/>
    </row>
    <row r="135" spans="1:42" s="888" customFormat="1" x14ac:dyDescent="0.3">
      <c r="A135" s="643"/>
      <c r="B135" s="5"/>
      <c r="E135" s="882" t="s">
        <v>1583</v>
      </c>
      <c r="F135" s="629"/>
      <c r="G135" s="629"/>
      <c r="H135" s="629"/>
      <c r="I135" s="629"/>
      <c r="J135" s="629"/>
      <c r="K135" s="629"/>
      <c r="L135" s="629"/>
      <c r="M135" s="629"/>
      <c r="N135" s="629"/>
      <c r="O135" s="629"/>
      <c r="P135" s="629"/>
      <c r="Q135" s="629"/>
      <c r="R135" s="629"/>
      <c r="S135" s="629"/>
      <c r="T135" s="889"/>
      <c r="U135" s="889"/>
      <c r="V135" s="889"/>
      <c r="W135" s="889"/>
      <c r="X135" s="889"/>
      <c r="Y135" s="889"/>
      <c r="Z135" s="889"/>
      <c r="AA135" s="889"/>
      <c r="AB135" s="889"/>
      <c r="AC135" s="889"/>
      <c r="AD135" s="889"/>
      <c r="AE135" s="889"/>
      <c r="AF135" s="889"/>
      <c r="AG135" s="889"/>
      <c r="AH135" s="889"/>
      <c r="AI135" s="889"/>
      <c r="AJ135" s="889"/>
      <c r="AK135" s="889"/>
      <c r="AL135" s="889"/>
      <c r="AM135" s="889"/>
      <c r="AN135" s="889"/>
      <c r="AO135" s="889"/>
      <c r="AP135" s="889"/>
    </row>
    <row r="136" spans="1:42" s="888" customFormat="1" x14ac:dyDescent="0.3">
      <c r="A136" s="643"/>
      <c r="B136" s="5"/>
      <c r="E136" s="920" t="s">
        <v>1575</v>
      </c>
      <c r="F136" s="629"/>
      <c r="G136" s="629"/>
      <c r="H136" s="629"/>
      <c r="I136" s="629"/>
      <c r="J136" s="629"/>
      <c r="K136" s="629"/>
      <c r="L136" s="629"/>
      <c r="M136" s="629"/>
      <c r="N136" s="629"/>
      <c r="O136" s="629"/>
      <c r="P136" s="629"/>
      <c r="Q136" s="629"/>
      <c r="R136" s="629"/>
      <c r="S136" s="629"/>
      <c r="T136" s="889"/>
      <c r="U136" s="889"/>
      <c r="V136" s="889"/>
      <c r="W136" s="889"/>
      <c r="X136" s="889"/>
      <c r="Y136" s="889"/>
      <c r="Z136" s="889"/>
      <c r="AA136" s="889"/>
      <c r="AB136" s="889"/>
      <c r="AC136" s="889"/>
      <c r="AD136" s="889"/>
      <c r="AE136" s="889"/>
      <c r="AF136" s="889"/>
      <c r="AG136" s="889"/>
      <c r="AH136" s="889"/>
      <c r="AI136" s="889"/>
      <c r="AJ136" s="889"/>
      <c r="AK136" s="889"/>
      <c r="AL136" s="889"/>
      <c r="AM136" s="889"/>
      <c r="AN136" s="889"/>
      <c r="AO136" s="889"/>
      <c r="AP136" s="889"/>
    </row>
    <row r="137" spans="1:42" s="888" customFormat="1" x14ac:dyDescent="0.3">
      <c r="A137" s="643"/>
      <c r="B137" s="5"/>
      <c r="E137" s="890" t="s">
        <v>1516</v>
      </c>
      <c r="F137" s="629"/>
      <c r="G137" s="629"/>
      <c r="H137" s="629"/>
      <c r="I137" s="629"/>
      <c r="J137" s="629"/>
      <c r="K137" s="629"/>
      <c r="L137" s="629"/>
      <c r="M137" s="629"/>
      <c r="N137" s="629"/>
      <c r="O137" s="629"/>
      <c r="P137" s="629"/>
      <c r="Q137" s="629"/>
      <c r="R137" s="629"/>
      <c r="S137" s="629"/>
      <c r="T137" s="889"/>
      <c r="U137" s="889"/>
      <c r="V137" s="889"/>
      <c r="W137" s="889"/>
      <c r="X137" s="889"/>
      <c r="Y137" s="889"/>
      <c r="Z137" s="889"/>
      <c r="AA137" s="889"/>
      <c r="AB137" s="889"/>
      <c r="AC137" s="889"/>
      <c r="AD137" s="889"/>
      <c r="AE137" s="889"/>
      <c r="AF137" s="889"/>
      <c r="AG137" s="889"/>
      <c r="AH137" s="889"/>
      <c r="AI137" s="889"/>
      <c r="AJ137" s="889"/>
      <c r="AK137" s="889"/>
      <c r="AL137" s="889"/>
      <c r="AM137" s="889"/>
      <c r="AN137" s="889"/>
      <c r="AO137" s="889"/>
      <c r="AP137" s="889"/>
    </row>
    <row r="138" spans="1:42" s="888" customFormat="1" x14ac:dyDescent="0.3">
      <c r="A138" s="643"/>
      <c r="B138" s="5"/>
      <c r="E138" s="917" t="s">
        <v>1517</v>
      </c>
      <c r="F138" s="629"/>
      <c r="G138" s="629"/>
      <c r="H138" s="629"/>
      <c r="I138" s="629"/>
      <c r="J138" s="629"/>
      <c r="K138" s="629"/>
      <c r="L138" s="629"/>
      <c r="M138" s="629"/>
      <c r="N138" s="629"/>
      <c r="O138" s="629"/>
      <c r="P138" s="629"/>
      <c r="Q138" s="629"/>
      <c r="R138" s="629"/>
      <c r="S138" s="629"/>
      <c r="T138" s="889"/>
      <c r="U138" s="889"/>
      <c r="V138" s="889"/>
      <c r="W138" s="889"/>
      <c r="X138" s="889"/>
      <c r="Y138" s="889"/>
      <c r="Z138" s="889"/>
      <c r="AA138" s="889"/>
      <c r="AB138" s="889"/>
      <c r="AC138" s="889"/>
      <c r="AD138" s="889"/>
      <c r="AE138" s="889"/>
      <c r="AF138" s="889"/>
      <c r="AG138" s="889"/>
      <c r="AH138" s="889"/>
      <c r="AI138" s="889"/>
      <c r="AJ138" s="889"/>
      <c r="AK138" s="889"/>
      <c r="AL138" s="889"/>
      <c r="AM138" s="889"/>
      <c r="AN138" s="889"/>
      <c r="AO138" s="889"/>
      <c r="AP138" s="889"/>
    </row>
    <row r="139" spans="1:42" s="888" customFormat="1" x14ac:dyDescent="0.3">
      <c r="A139" s="643"/>
      <c r="B139" s="5"/>
      <c r="E139" s="917" t="s">
        <v>1518</v>
      </c>
      <c r="F139" s="629"/>
      <c r="G139" s="629"/>
      <c r="H139" s="629"/>
      <c r="I139" s="629"/>
      <c r="J139" s="629"/>
      <c r="K139" s="629"/>
      <c r="L139" s="629"/>
      <c r="M139" s="629"/>
      <c r="N139" s="629"/>
      <c r="O139" s="629"/>
      <c r="P139" s="629"/>
      <c r="Q139" s="629"/>
      <c r="R139" s="629"/>
      <c r="S139" s="629"/>
      <c r="T139" s="889"/>
      <c r="U139" s="889"/>
      <c r="V139" s="889"/>
      <c r="W139" s="889"/>
      <c r="X139" s="889"/>
      <c r="Y139" s="889"/>
      <c r="Z139" s="889"/>
      <c r="AA139" s="889"/>
      <c r="AB139" s="889"/>
      <c r="AC139" s="889"/>
      <c r="AD139" s="889"/>
      <c r="AE139" s="889"/>
      <c r="AF139" s="889"/>
      <c r="AG139" s="889"/>
      <c r="AH139" s="889"/>
      <c r="AI139" s="889"/>
      <c r="AJ139" s="889"/>
      <c r="AK139" s="889"/>
      <c r="AL139" s="889"/>
      <c r="AM139" s="889"/>
      <c r="AN139" s="889"/>
      <c r="AO139" s="889"/>
      <c r="AP139" s="889"/>
    </row>
    <row r="140" spans="1:42" s="888" customFormat="1" x14ac:dyDescent="0.3">
      <c r="A140" s="643"/>
      <c r="B140" s="5"/>
      <c r="E140" s="923" t="s">
        <v>1519</v>
      </c>
      <c r="F140" s="629"/>
      <c r="G140" s="629"/>
      <c r="H140" s="629"/>
      <c r="I140" s="629"/>
      <c r="J140" s="629"/>
      <c r="K140" s="629"/>
      <c r="L140" s="629"/>
      <c r="M140" s="629"/>
      <c r="N140" s="629"/>
      <c r="O140" s="629"/>
      <c r="P140" s="629"/>
      <c r="Q140" s="629"/>
      <c r="R140" s="629"/>
      <c r="S140" s="629"/>
      <c r="T140" s="889"/>
      <c r="U140" s="889"/>
      <c r="V140" s="889"/>
      <c r="W140" s="889"/>
      <c r="X140" s="889"/>
      <c r="Y140" s="889"/>
      <c r="Z140" s="889"/>
      <c r="AA140" s="889"/>
      <c r="AB140" s="889"/>
      <c r="AC140" s="889"/>
      <c r="AD140" s="889"/>
      <c r="AE140" s="889"/>
      <c r="AF140" s="889"/>
      <c r="AG140" s="889"/>
      <c r="AH140" s="889"/>
      <c r="AI140" s="889"/>
      <c r="AJ140" s="889"/>
      <c r="AK140" s="889"/>
      <c r="AL140" s="889"/>
      <c r="AM140" s="889"/>
      <c r="AN140" s="889"/>
      <c r="AO140" s="889"/>
      <c r="AP140" s="889"/>
    </row>
    <row r="141" spans="1:42" s="888" customFormat="1" x14ac:dyDescent="0.3">
      <c r="A141" s="643"/>
      <c r="B141" s="5"/>
      <c r="E141" s="923" t="s">
        <v>1520</v>
      </c>
      <c r="F141" s="629"/>
      <c r="G141" s="629"/>
      <c r="H141" s="629"/>
      <c r="I141" s="629"/>
      <c r="J141" s="629"/>
      <c r="K141" s="629"/>
      <c r="L141" s="629"/>
      <c r="M141" s="629"/>
      <c r="N141" s="629"/>
      <c r="O141" s="629"/>
      <c r="P141" s="629"/>
      <c r="Q141" s="629"/>
      <c r="R141" s="629"/>
      <c r="S141" s="629"/>
      <c r="T141" s="889"/>
      <c r="U141" s="889"/>
      <c r="V141" s="889"/>
      <c r="W141" s="889"/>
      <c r="X141" s="889"/>
      <c r="Y141" s="889"/>
      <c r="Z141" s="889"/>
      <c r="AA141" s="889"/>
      <c r="AB141" s="889"/>
      <c r="AC141" s="889"/>
      <c r="AD141" s="889"/>
      <c r="AE141" s="889"/>
      <c r="AF141" s="889"/>
      <c r="AG141" s="889"/>
      <c r="AH141" s="889"/>
      <c r="AI141" s="889"/>
      <c r="AJ141" s="889"/>
      <c r="AK141" s="889"/>
      <c r="AL141" s="889"/>
      <c r="AM141" s="889"/>
      <c r="AN141" s="889"/>
      <c r="AO141" s="889"/>
      <c r="AP141" s="889"/>
    </row>
    <row r="142" spans="1:42" s="888" customFormat="1" x14ac:dyDescent="0.3">
      <c r="A142" s="643"/>
      <c r="B142" s="5"/>
      <c r="E142" s="923" t="s">
        <v>1521</v>
      </c>
      <c r="F142" s="629"/>
      <c r="G142" s="629"/>
      <c r="H142" s="629"/>
      <c r="I142" s="629"/>
      <c r="J142" s="629"/>
      <c r="K142" s="629"/>
      <c r="L142" s="629"/>
      <c r="M142" s="629"/>
      <c r="N142" s="629"/>
      <c r="O142" s="629"/>
      <c r="P142" s="629"/>
      <c r="Q142" s="629"/>
      <c r="R142" s="629"/>
      <c r="S142" s="629"/>
      <c r="T142" s="889"/>
      <c r="U142" s="889"/>
      <c r="V142" s="889"/>
      <c r="W142" s="889"/>
      <c r="X142" s="889"/>
      <c r="Y142" s="889"/>
      <c r="Z142" s="889"/>
      <c r="AA142" s="889"/>
      <c r="AB142" s="889"/>
      <c r="AC142" s="889"/>
      <c r="AD142" s="889"/>
      <c r="AE142" s="889"/>
      <c r="AF142" s="889"/>
      <c r="AG142" s="889"/>
      <c r="AH142" s="889"/>
      <c r="AI142" s="889"/>
      <c r="AJ142" s="889"/>
      <c r="AK142" s="889"/>
      <c r="AL142" s="889"/>
      <c r="AM142" s="889"/>
      <c r="AN142" s="889"/>
      <c r="AO142" s="889"/>
      <c r="AP142" s="889"/>
    </row>
    <row r="143" spans="1:42" s="888" customFormat="1" x14ac:dyDescent="0.3">
      <c r="A143" s="643"/>
      <c r="B143" s="5"/>
      <c r="E143" s="923" t="s">
        <v>1522</v>
      </c>
      <c r="F143" s="629"/>
      <c r="G143" s="629"/>
      <c r="H143" s="629"/>
      <c r="I143" s="629"/>
      <c r="J143" s="629"/>
      <c r="K143" s="629"/>
      <c r="L143" s="629"/>
      <c r="M143" s="629"/>
      <c r="N143" s="629"/>
      <c r="O143" s="629"/>
      <c r="P143" s="629"/>
      <c r="Q143" s="629"/>
      <c r="R143" s="629"/>
      <c r="S143" s="629"/>
      <c r="T143" s="889"/>
      <c r="U143" s="889"/>
      <c r="V143" s="889"/>
      <c r="W143" s="889"/>
      <c r="X143" s="889"/>
      <c r="Y143" s="889"/>
      <c r="Z143" s="889"/>
      <c r="AA143" s="889"/>
      <c r="AB143" s="889"/>
      <c r="AC143" s="889"/>
      <c r="AD143" s="889"/>
      <c r="AE143" s="889"/>
      <c r="AF143" s="889"/>
      <c r="AG143" s="889"/>
      <c r="AH143" s="889"/>
      <c r="AI143" s="889"/>
      <c r="AJ143" s="889"/>
      <c r="AK143" s="889"/>
      <c r="AL143" s="889"/>
      <c r="AM143" s="889"/>
      <c r="AN143" s="889"/>
      <c r="AO143" s="889"/>
      <c r="AP143" s="889"/>
    </row>
    <row r="144" spans="1:42" s="888" customFormat="1" x14ac:dyDescent="0.3">
      <c r="A144" s="643"/>
      <c r="B144" s="5"/>
      <c r="E144" s="917" t="s">
        <v>1523</v>
      </c>
      <c r="F144" s="629"/>
      <c r="G144" s="629"/>
      <c r="H144" s="629"/>
      <c r="I144" s="629"/>
      <c r="J144" s="629"/>
      <c r="K144" s="629"/>
      <c r="L144" s="629"/>
      <c r="M144" s="629"/>
      <c r="N144" s="629"/>
      <c r="O144" s="629"/>
      <c r="P144" s="629"/>
      <c r="Q144" s="629"/>
      <c r="R144" s="629"/>
      <c r="S144" s="629"/>
      <c r="T144" s="889"/>
      <c r="U144" s="889"/>
      <c r="V144" s="889"/>
      <c r="W144" s="889"/>
      <c r="X144" s="889"/>
      <c r="Y144" s="889"/>
      <c r="Z144" s="889"/>
      <c r="AA144" s="889"/>
      <c r="AB144" s="889"/>
      <c r="AC144" s="889"/>
      <c r="AD144" s="889"/>
      <c r="AE144" s="889"/>
      <c r="AF144" s="889"/>
      <c r="AG144" s="889"/>
      <c r="AH144" s="889"/>
      <c r="AI144" s="889"/>
      <c r="AJ144" s="889"/>
      <c r="AK144" s="889"/>
      <c r="AL144" s="889"/>
      <c r="AM144" s="889"/>
      <c r="AN144" s="889"/>
      <c r="AO144" s="889"/>
      <c r="AP144" s="889"/>
    </row>
    <row r="145" spans="1:42" s="888" customFormat="1" x14ac:dyDescent="0.3">
      <c r="A145" s="643"/>
      <c r="B145" s="5"/>
      <c r="E145" s="890" t="s">
        <v>1524</v>
      </c>
      <c r="F145" s="629"/>
      <c r="G145" s="629"/>
      <c r="H145" s="629"/>
      <c r="I145" s="629"/>
      <c r="J145" s="629"/>
      <c r="K145" s="629"/>
      <c r="L145" s="629"/>
      <c r="M145" s="629"/>
      <c r="N145" s="629"/>
      <c r="O145" s="629"/>
      <c r="P145" s="629"/>
      <c r="Q145" s="629"/>
      <c r="R145" s="629"/>
      <c r="S145" s="629"/>
      <c r="T145" s="889"/>
      <c r="U145" s="889"/>
      <c r="V145" s="889"/>
      <c r="W145" s="889"/>
      <c r="X145" s="889"/>
      <c r="Y145" s="889"/>
      <c r="Z145" s="889"/>
      <c r="AA145" s="889"/>
      <c r="AB145" s="889"/>
      <c r="AC145" s="889"/>
      <c r="AD145" s="889"/>
      <c r="AE145" s="889"/>
      <c r="AF145" s="889"/>
      <c r="AG145" s="889"/>
      <c r="AH145" s="889"/>
      <c r="AI145" s="889"/>
      <c r="AJ145" s="889"/>
      <c r="AK145" s="889"/>
      <c r="AL145" s="889"/>
      <c r="AM145" s="889"/>
      <c r="AN145" s="889"/>
      <c r="AO145" s="889"/>
      <c r="AP145" s="889"/>
    </row>
    <row r="146" spans="1:42" s="888" customFormat="1" x14ac:dyDescent="0.3">
      <c r="A146" s="643"/>
      <c r="B146" s="5"/>
      <c r="E146" s="917" t="s">
        <v>1525</v>
      </c>
      <c r="F146" s="629"/>
      <c r="G146" s="629"/>
      <c r="H146" s="629"/>
      <c r="I146" s="629"/>
      <c r="J146" s="629"/>
      <c r="K146" s="629"/>
      <c r="L146" s="629"/>
      <c r="M146" s="629"/>
      <c r="N146" s="629"/>
      <c r="O146" s="629"/>
      <c r="P146" s="629"/>
      <c r="Q146" s="629"/>
      <c r="R146" s="629"/>
      <c r="S146" s="629"/>
      <c r="T146" s="889"/>
      <c r="U146" s="889"/>
      <c r="V146" s="889"/>
      <c r="W146" s="889"/>
      <c r="X146" s="889"/>
      <c r="Y146" s="889"/>
      <c r="Z146" s="889"/>
      <c r="AA146" s="889"/>
      <c r="AB146" s="889"/>
      <c r="AC146" s="889"/>
      <c r="AD146" s="889"/>
      <c r="AE146" s="889"/>
      <c r="AF146" s="889"/>
      <c r="AG146" s="889"/>
      <c r="AH146" s="889"/>
      <c r="AI146" s="889"/>
      <c r="AJ146" s="889"/>
      <c r="AK146" s="889"/>
      <c r="AL146" s="889"/>
      <c r="AM146" s="889"/>
      <c r="AN146" s="889"/>
      <c r="AO146" s="889"/>
      <c r="AP146" s="889"/>
    </row>
    <row r="147" spans="1:42" s="888" customFormat="1" x14ac:dyDescent="0.3">
      <c r="A147" s="643"/>
      <c r="B147" s="5"/>
      <c r="E147" s="917" t="s">
        <v>1526</v>
      </c>
      <c r="F147" s="629"/>
      <c r="G147" s="629"/>
      <c r="H147" s="629"/>
      <c r="I147" s="629"/>
      <c r="J147" s="629"/>
      <c r="K147" s="629"/>
      <c r="L147" s="629"/>
      <c r="M147" s="629"/>
      <c r="N147" s="629"/>
      <c r="O147" s="629"/>
      <c r="P147" s="629"/>
      <c r="Q147" s="629"/>
      <c r="R147" s="629"/>
      <c r="S147" s="629"/>
      <c r="T147" s="889"/>
      <c r="U147" s="889"/>
      <c r="V147" s="889"/>
      <c r="W147" s="889"/>
      <c r="X147" s="889"/>
      <c r="Y147" s="889"/>
      <c r="Z147" s="889"/>
      <c r="AA147" s="889"/>
      <c r="AB147" s="889"/>
      <c r="AC147" s="889"/>
      <c r="AD147" s="889"/>
      <c r="AE147" s="889"/>
      <c r="AF147" s="889"/>
      <c r="AG147" s="889"/>
      <c r="AH147" s="889"/>
      <c r="AI147" s="889"/>
      <c r="AJ147" s="889"/>
      <c r="AK147" s="889"/>
      <c r="AL147" s="889"/>
      <c r="AM147" s="889"/>
      <c r="AN147" s="889"/>
      <c r="AO147" s="889"/>
      <c r="AP147" s="889"/>
    </row>
    <row r="148" spans="1:42" s="888" customFormat="1" x14ac:dyDescent="0.3">
      <c r="A148" s="643"/>
      <c r="B148" s="5"/>
      <c r="E148" s="921" t="s">
        <v>1480</v>
      </c>
      <c r="F148" s="629"/>
      <c r="G148" s="629"/>
      <c r="H148" s="629"/>
      <c r="I148" s="629"/>
      <c r="J148" s="629"/>
      <c r="K148" s="629"/>
      <c r="L148" s="629"/>
      <c r="M148" s="629"/>
      <c r="N148" s="629"/>
      <c r="O148" s="629"/>
      <c r="P148" s="629"/>
      <c r="Q148" s="629"/>
      <c r="R148" s="629"/>
      <c r="S148" s="629"/>
      <c r="T148" s="889"/>
      <c r="U148" s="889"/>
      <c r="V148" s="889"/>
      <c r="W148" s="889"/>
      <c r="X148" s="889"/>
      <c r="Y148" s="889"/>
      <c r="Z148" s="889"/>
      <c r="AA148" s="889"/>
      <c r="AB148" s="889"/>
      <c r="AC148" s="889"/>
      <c r="AD148" s="889"/>
      <c r="AE148" s="889"/>
      <c r="AF148" s="889"/>
      <c r="AG148" s="889"/>
      <c r="AH148" s="889"/>
      <c r="AI148" s="889"/>
      <c r="AJ148" s="889"/>
      <c r="AK148" s="889"/>
      <c r="AL148" s="889"/>
      <c r="AM148" s="889"/>
      <c r="AN148" s="889"/>
      <c r="AO148" s="889"/>
      <c r="AP148" s="889"/>
    </row>
    <row r="149" spans="1:42" s="888" customFormat="1" x14ac:dyDescent="0.3">
      <c r="A149" s="643"/>
      <c r="B149" s="5"/>
      <c r="E149" s="890" t="s">
        <v>1527</v>
      </c>
      <c r="F149" s="629"/>
      <c r="G149" s="629"/>
      <c r="H149" s="629"/>
      <c r="I149" s="629"/>
      <c r="J149" s="629"/>
      <c r="K149" s="629"/>
      <c r="L149" s="629"/>
      <c r="M149" s="629"/>
      <c r="N149" s="629"/>
      <c r="O149" s="629"/>
      <c r="P149" s="629"/>
      <c r="Q149" s="629"/>
      <c r="R149" s="629"/>
      <c r="S149" s="629"/>
      <c r="T149" s="889"/>
      <c r="U149" s="889"/>
      <c r="V149" s="889"/>
      <c r="W149" s="889"/>
      <c r="X149" s="889"/>
      <c r="Y149" s="889"/>
      <c r="Z149" s="889"/>
      <c r="AA149" s="889"/>
      <c r="AB149" s="889"/>
      <c r="AC149" s="889"/>
      <c r="AD149" s="889"/>
      <c r="AE149" s="889"/>
      <c r="AF149" s="889"/>
      <c r="AG149" s="889"/>
      <c r="AH149" s="889"/>
      <c r="AI149" s="889"/>
      <c r="AJ149" s="889"/>
      <c r="AK149" s="889"/>
      <c r="AL149" s="889"/>
      <c r="AM149" s="889"/>
      <c r="AN149" s="889"/>
      <c r="AO149" s="889"/>
      <c r="AP149" s="889"/>
    </row>
    <row r="150" spans="1:42" s="888" customFormat="1" x14ac:dyDescent="0.3">
      <c r="A150" s="643"/>
      <c r="B150" s="5"/>
      <c r="E150" s="882" t="s">
        <v>1584</v>
      </c>
      <c r="F150" s="629"/>
      <c r="G150" s="629"/>
      <c r="H150" s="629"/>
      <c r="I150" s="629"/>
      <c r="J150" s="629"/>
      <c r="K150" s="629"/>
      <c r="L150" s="629"/>
      <c r="M150" s="629"/>
      <c r="N150" s="629"/>
      <c r="O150" s="629"/>
      <c r="P150" s="629"/>
      <c r="Q150" s="629"/>
      <c r="R150" s="629"/>
      <c r="S150" s="629"/>
      <c r="T150" s="889"/>
      <c r="U150" s="889"/>
      <c r="V150" s="889"/>
      <c r="W150" s="889"/>
      <c r="X150" s="889"/>
      <c r="Y150" s="889"/>
      <c r="Z150" s="889"/>
      <c r="AA150" s="889"/>
      <c r="AB150" s="889"/>
      <c r="AC150" s="889"/>
      <c r="AD150" s="889"/>
      <c r="AE150" s="889"/>
      <c r="AF150" s="889"/>
      <c r="AG150" s="889"/>
      <c r="AH150" s="889"/>
      <c r="AI150" s="889"/>
      <c r="AJ150" s="889"/>
      <c r="AK150" s="889"/>
      <c r="AL150" s="889"/>
      <c r="AM150" s="889"/>
      <c r="AN150" s="889"/>
      <c r="AO150" s="889"/>
      <c r="AP150" s="889"/>
    </row>
    <row r="151" spans="1:42" s="888" customFormat="1" x14ac:dyDescent="0.3">
      <c r="A151" s="643"/>
      <c r="B151" s="5"/>
      <c r="E151" s="920" t="s">
        <v>1577</v>
      </c>
      <c r="F151" s="629"/>
      <c r="G151" s="629"/>
      <c r="H151" s="629"/>
      <c r="I151" s="629"/>
      <c r="J151" s="629"/>
      <c r="K151" s="629"/>
      <c r="L151" s="629"/>
      <c r="M151" s="629"/>
      <c r="N151" s="629"/>
      <c r="O151" s="629"/>
      <c r="P151" s="629"/>
      <c r="Q151" s="629"/>
      <c r="R151" s="629"/>
      <c r="S151" s="629"/>
      <c r="T151" s="889"/>
      <c r="U151" s="889"/>
      <c r="V151" s="889"/>
      <c r="W151" s="889"/>
      <c r="X151" s="889"/>
      <c r="Y151" s="889"/>
      <c r="Z151" s="889"/>
      <c r="AA151" s="889"/>
      <c r="AB151" s="889"/>
      <c r="AC151" s="889"/>
      <c r="AD151" s="889"/>
      <c r="AE151" s="889"/>
      <c r="AF151" s="889"/>
      <c r="AG151" s="889"/>
      <c r="AH151" s="889"/>
      <c r="AI151" s="889"/>
      <c r="AJ151" s="889"/>
      <c r="AK151" s="889"/>
      <c r="AL151" s="889"/>
      <c r="AM151" s="889"/>
      <c r="AN151" s="889"/>
      <c r="AO151" s="889"/>
      <c r="AP151" s="889"/>
    </row>
    <row r="152" spans="1:42" s="888" customFormat="1" ht="18" x14ac:dyDescent="0.3">
      <c r="A152" s="643"/>
      <c r="B152" s="5"/>
      <c r="E152" s="923" t="s">
        <v>1528</v>
      </c>
      <c r="F152" s="629"/>
      <c r="G152" s="629"/>
      <c r="H152" s="629"/>
      <c r="I152" s="629"/>
      <c r="J152" s="629"/>
      <c r="K152" s="629"/>
      <c r="L152" s="629"/>
      <c r="M152" s="629"/>
      <c r="N152" s="629"/>
      <c r="O152" s="629"/>
      <c r="P152" s="629"/>
      <c r="Q152" s="629"/>
      <c r="R152" s="629"/>
      <c r="S152" s="629"/>
      <c r="T152" s="889"/>
      <c r="U152" s="889"/>
      <c r="V152" s="889"/>
      <c r="W152" s="889"/>
      <c r="X152" s="889"/>
      <c r="Y152" s="889"/>
      <c r="Z152" s="889"/>
      <c r="AA152" s="889"/>
      <c r="AB152" s="889"/>
      <c r="AC152" s="889"/>
      <c r="AD152" s="889"/>
      <c r="AE152" s="889"/>
      <c r="AF152" s="889"/>
      <c r="AG152" s="889"/>
      <c r="AH152" s="889"/>
      <c r="AI152" s="889"/>
      <c r="AJ152" s="889"/>
      <c r="AK152" s="889"/>
      <c r="AL152" s="889"/>
      <c r="AM152" s="889"/>
      <c r="AN152" s="889"/>
      <c r="AO152" s="889"/>
      <c r="AP152" s="889"/>
    </row>
    <row r="153" spans="1:42" s="888" customFormat="1" ht="18" x14ac:dyDescent="0.3">
      <c r="A153" s="643"/>
      <c r="B153" s="5"/>
      <c r="E153" s="923" t="s">
        <v>1511</v>
      </c>
      <c r="F153" s="629"/>
      <c r="G153" s="629"/>
      <c r="H153" s="629"/>
      <c r="I153" s="629"/>
      <c r="J153" s="629"/>
      <c r="K153" s="629"/>
      <c r="L153" s="629"/>
      <c r="M153" s="629"/>
      <c r="N153" s="629"/>
      <c r="O153" s="629"/>
      <c r="P153" s="629"/>
      <c r="Q153" s="629"/>
      <c r="R153" s="629"/>
      <c r="S153" s="629"/>
      <c r="T153" s="889"/>
      <c r="U153" s="889"/>
      <c r="V153" s="889"/>
      <c r="W153" s="889"/>
      <c r="X153" s="889"/>
      <c r="Y153" s="889"/>
      <c r="Z153" s="889"/>
      <c r="AA153" s="889"/>
      <c r="AB153" s="889"/>
      <c r="AC153" s="889"/>
      <c r="AD153" s="889"/>
      <c r="AE153" s="889"/>
      <c r="AF153" s="889"/>
      <c r="AG153" s="889"/>
      <c r="AH153" s="889"/>
      <c r="AI153" s="889"/>
      <c r="AJ153" s="889"/>
      <c r="AK153" s="889"/>
      <c r="AL153" s="889"/>
      <c r="AM153" s="889"/>
      <c r="AN153" s="889"/>
      <c r="AO153" s="889"/>
      <c r="AP153" s="889"/>
    </row>
    <row r="154" spans="1:42" s="888" customFormat="1" x14ac:dyDescent="0.3">
      <c r="A154" s="643"/>
      <c r="B154" s="5"/>
      <c r="E154" s="890" t="s">
        <v>1032</v>
      </c>
      <c r="F154" s="629"/>
      <c r="G154" s="629"/>
      <c r="H154" s="629"/>
      <c r="I154" s="629"/>
      <c r="J154" s="629"/>
      <c r="K154" s="629"/>
      <c r="L154" s="629"/>
      <c r="M154" s="629"/>
      <c r="N154" s="629"/>
      <c r="O154" s="629"/>
      <c r="P154" s="629"/>
      <c r="Q154" s="629"/>
      <c r="R154" s="629"/>
      <c r="S154" s="629"/>
      <c r="T154" s="889"/>
      <c r="U154" s="889"/>
      <c r="V154" s="889"/>
      <c r="W154" s="889"/>
      <c r="X154" s="889"/>
      <c r="Y154" s="889"/>
      <c r="Z154" s="889"/>
      <c r="AA154" s="889"/>
      <c r="AB154" s="889"/>
      <c r="AC154" s="889"/>
      <c r="AD154" s="889"/>
      <c r="AE154" s="889"/>
      <c r="AF154" s="889"/>
      <c r="AG154" s="889"/>
      <c r="AH154" s="889"/>
      <c r="AI154" s="889"/>
      <c r="AJ154" s="889"/>
      <c r="AK154" s="889"/>
      <c r="AL154" s="889"/>
      <c r="AM154" s="889"/>
      <c r="AN154" s="889"/>
      <c r="AO154" s="889"/>
      <c r="AP154" s="889"/>
    </row>
    <row r="155" spans="1:42" s="888" customFormat="1" x14ac:dyDescent="0.3">
      <c r="A155" s="643"/>
      <c r="B155" s="5"/>
      <c r="E155" s="917" t="s">
        <v>1529</v>
      </c>
      <c r="F155" s="629"/>
      <c r="G155" s="629"/>
      <c r="H155" s="629"/>
      <c r="I155" s="629"/>
      <c r="J155" s="629"/>
      <c r="K155" s="629"/>
      <c r="L155" s="629"/>
      <c r="M155" s="629"/>
      <c r="N155" s="629"/>
      <c r="O155" s="629"/>
      <c r="P155" s="629"/>
      <c r="Q155" s="629"/>
      <c r="R155" s="629"/>
      <c r="S155" s="629"/>
      <c r="T155" s="889"/>
      <c r="U155" s="889"/>
      <c r="V155" s="889"/>
      <c r="W155" s="889"/>
      <c r="X155" s="889"/>
      <c r="Y155" s="889"/>
      <c r="Z155" s="889"/>
      <c r="AA155" s="889"/>
      <c r="AB155" s="889"/>
      <c r="AC155" s="889"/>
      <c r="AD155" s="889"/>
      <c r="AE155" s="889"/>
      <c r="AF155" s="889"/>
      <c r="AG155" s="889"/>
      <c r="AH155" s="889"/>
      <c r="AI155" s="889"/>
      <c r="AJ155" s="889"/>
      <c r="AK155" s="889"/>
      <c r="AL155" s="889"/>
      <c r="AM155" s="889"/>
      <c r="AN155" s="889"/>
      <c r="AO155" s="889"/>
      <c r="AP155" s="889"/>
    </row>
    <row r="156" spans="1:42" s="888" customFormat="1" x14ac:dyDescent="0.3">
      <c r="A156" s="643"/>
      <c r="B156" s="5"/>
      <c r="E156" s="921" t="s">
        <v>1530</v>
      </c>
      <c r="F156" s="629"/>
      <c r="G156" s="629"/>
      <c r="H156" s="629"/>
      <c r="I156" s="629"/>
      <c r="J156" s="629"/>
      <c r="K156" s="629"/>
      <c r="L156" s="629"/>
      <c r="M156" s="629"/>
      <c r="N156" s="629"/>
      <c r="O156" s="629"/>
      <c r="P156" s="629"/>
      <c r="Q156" s="629"/>
      <c r="R156" s="629"/>
      <c r="S156" s="629"/>
      <c r="T156" s="889"/>
      <c r="U156" s="889"/>
      <c r="V156" s="889"/>
      <c r="W156" s="889"/>
      <c r="X156" s="889"/>
      <c r="Y156" s="889"/>
      <c r="Z156" s="889"/>
      <c r="AA156" s="889"/>
      <c r="AB156" s="889"/>
      <c r="AC156" s="889"/>
      <c r="AD156" s="889"/>
      <c r="AE156" s="889"/>
      <c r="AF156" s="889"/>
      <c r="AG156" s="889"/>
      <c r="AH156" s="889"/>
      <c r="AI156" s="889"/>
      <c r="AJ156" s="889"/>
      <c r="AK156" s="889"/>
      <c r="AL156" s="889"/>
      <c r="AM156" s="889"/>
      <c r="AN156" s="889"/>
      <c r="AO156" s="889"/>
      <c r="AP156" s="889"/>
    </row>
    <row r="157" spans="1:42" s="888" customFormat="1" x14ac:dyDescent="0.3">
      <c r="A157" s="643"/>
      <c r="B157" s="5"/>
      <c r="E157" s="890" t="s">
        <v>1032</v>
      </c>
      <c r="F157" s="629"/>
      <c r="G157" s="629"/>
      <c r="H157" s="629"/>
      <c r="I157" s="629"/>
      <c r="J157" s="629"/>
      <c r="K157" s="629"/>
      <c r="L157" s="629"/>
      <c r="M157" s="629"/>
      <c r="N157" s="629"/>
      <c r="O157" s="629"/>
      <c r="P157" s="629"/>
      <c r="Q157" s="629"/>
      <c r="R157" s="629"/>
      <c r="S157" s="629"/>
      <c r="T157" s="889"/>
      <c r="U157" s="889"/>
      <c r="V157" s="889"/>
      <c r="W157" s="889"/>
      <c r="X157" s="889"/>
      <c r="Y157" s="889"/>
      <c r="Z157" s="889"/>
      <c r="AA157" s="889"/>
      <c r="AB157" s="889"/>
      <c r="AC157" s="889"/>
      <c r="AD157" s="889"/>
      <c r="AE157" s="889"/>
      <c r="AF157" s="889"/>
      <c r="AG157" s="889"/>
      <c r="AH157" s="889"/>
      <c r="AI157" s="889"/>
      <c r="AJ157" s="889"/>
      <c r="AK157" s="889"/>
      <c r="AL157" s="889"/>
      <c r="AM157" s="889"/>
      <c r="AN157" s="889"/>
      <c r="AO157" s="889"/>
      <c r="AP157" s="889"/>
    </row>
    <row r="158" spans="1:42" s="888" customFormat="1" x14ac:dyDescent="0.3">
      <c r="A158" s="643"/>
      <c r="B158" s="5"/>
      <c r="E158" s="917" t="s">
        <v>1529</v>
      </c>
      <c r="F158" s="629"/>
      <c r="G158" s="629"/>
      <c r="H158" s="629"/>
      <c r="I158" s="629"/>
      <c r="J158" s="629"/>
      <c r="K158" s="629"/>
      <c r="L158" s="629"/>
      <c r="M158" s="629"/>
      <c r="N158" s="629"/>
      <c r="O158" s="629"/>
      <c r="P158" s="629"/>
      <c r="Q158" s="629"/>
      <c r="R158" s="629"/>
      <c r="S158" s="629"/>
      <c r="T158" s="889"/>
      <c r="U158" s="889"/>
      <c r="V158" s="889"/>
      <c r="W158" s="889"/>
      <c r="X158" s="889"/>
      <c r="Y158" s="889"/>
      <c r="Z158" s="889"/>
      <c r="AA158" s="889"/>
      <c r="AB158" s="889"/>
      <c r="AC158" s="889"/>
      <c r="AD158" s="889"/>
      <c r="AE158" s="889"/>
      <c r="AF158" s="889"/>
      <c r="AG158" s="889"/>
      <c r="AH158" s="889"/>
      <c r="AI158" s="889"/>
      <c r="AJ158" s="889"/>
      <c r="AK158" s="889"/>
      <c r="AL158" s="889"/>
      <c r="AM158" s="889"/>
      <c r="AN158" s="889"/>
      <c r="AO158" s="889"/>
      <c r="AP158" s="889"/>
    </row>
    <row r="159" spans="1:42" ht="16.5" customHeight="1" x14ac:dyDescent="0.3">
      <c r="B159" s="5"/>
      <c r="E159" s="644"/>
      <c r="F159" s="644"/>
      <c r="G159" s="644"/>
      <c r="H159" s="644"/>
      <c r="I159" s="644"/>
      <c r="J159" s="644"/>
      <c r="K159" s="644"/>
      <c r="L159" s="644"/>
      <c r="M159" s="644"/>
      <c r="N159" s="644"/>
      <c r="O159" s="644"/>
      <c r="P159" s="644"/>
      <c r="Q159" s="644"/>
      <c r="R159" s="644"/>
      <c r="S159" s="644"/>
      <c r="T159" s="644"/>
      <c r="U159" s="644"/>
      <c r="V159" s="644"/>
      <c r="W159" s="644"/>
      <c r="X159" s="644"/>
      <c r="Y159" s="644"/>
      <c r="Z159" s="644"/>
      <c r="AA159" s="644"/>
      <c r="AB159" s="644"/>
      <c r="AC159" s="644"/>
      <c r="AD159" s="644"/>
      <c r="AE159" s="644"/>
      <c r="AF159" s="644"/>
      <c r="AG159" s="644"/>
      <c r="AH159" s="644"/>
      <c r="AI159" s="644"/>
      <c r="AJ159" s="644"/>
      <c r="AK159" s="644"/>
      <c r="AL159" s="644"/>
      <c r="AM159" s="644"/>
      <c r="AN159" s="644"/>
      <c r="AO159" s="644"/>
      <c r="AP159" s="644"/>
    </row>
    <row r="160" spans="1:42" ht="16.5" customHeight="1" x14ac:dyDescent="0.3">
      <c r="B160" s="5"/>
      <c r="D160" s="880" t="s">
        <v>1454</v>
      </c>
      <c r="E160" s="644"/>
      <c r="F160" s="644"/>
      <c r="G160" s="644"/>
      <c r="H160" s="644"/>
      <c r="I160" s="644"/>
      <c r="J160" s="644"/>
      <c r="K160" s="644"/>
      <c r="L160" s="644"/>
      <c r="M160" s="644"/>
      <c r="N160" s="644"/>
      <c r="O160" s="644"/>
      <c r="P160" s="644"/>
      <c r="Q160" s="644"/>
      <c r="R160" s="644"/>
      <c r="S160" s="644"/>
      <c r="T160" s="644"/>
      <c r="U160" s="644"/>
      <c r="V160" s="644"/>
      <c r="W160" s="644"/>
      <c r="X160" s="644"/>
      <c r="Y160" s="644"/>
    </row>
    <row r="161" spans="2:54" ht="16.5" customHeight="1" x14ac:dyDescent="0.3">
      <c r="B161" s="5"/>
      <c r="D161" s="1"/>
    </row>
    <row r="162" spans="2:54" ht="16.5" customHeight="1" x14ac:dyDescent="0.3">
      <c r="B162" s="5"/>
      <c r="D162" s="1"/>
      <c r="E162" s="741"/>
      <c r="F162" s="740"/>
      <c r="G162" s="1172">
        <v>2007</v>
      </c>
      <c r="H162" s="1172"/>
      <c r="I162" s="1172"/>
      <c r="J162" s="1183">
        <v>2008</v>
      </c>
      <c r="K162" s="1184"/>
      <c r="L162" s="1185"/>
      <c r="M162" s="1172">
        <v>2009</v>
      </c>
      <c r="N162" s="1172"/>
      <c r="O162" s="1172"/>
      <c r="P162" s="1172">
        <v>2010</v>
      </c>
      <c r="Q162" s="1172"/>
      <c r="R162" s="1172"/>
      <c r="S162" s="1172">
        <v>2011</v>
      </c>
      <c r="T162" s="1172"/>
      <c r="U162" s="1172"/>
      <c r="V162" s="1172">
        <v>2012</v>
      </c>
      <c r="W162" s="1172"/>
      <c r="X162" s="1172"/>
      <c r="Y162" s="1172">
        <v>2013</v>
      </c>
      <c r="Z162" s="1172"/>
      <c r="AA162" s="1172"/>
      <c r="AB162" s="1172">
        <v>2014</v>
      </c>
      <c r="AC162" s="1172"/>
      <c r="AD162" s="1172"/>
      <c r="AE162" s="1172">
        <v>2015</v>
      </c>
      <c r="AF162" s="1172"/>
      <c r="AG162" s="1172"/>
      <c r="AH162" s="1172">
        <v>2016</v>
      </c>
      <c r="AI162" s="1172"/>
      <c r="AJ162" s="1172"/>
      <c r="AK162" s="1172">
        <v>2017</v>
      </c>
      <c r="AL162" s="1172"/>
      <c r="AM162" s="1172"/>
      <c r="AN162" s="1172">
        <v>2018</v>
      </c>
      <c r="AO162" s="1172"/>
      <c r="AP162" s="1172"/>
      <c r="AQ162" s="1172">
        <v>2019</v>
      </c>
      <c r="AR162" s="1172"/>
      <c r="AS162" s="1172"/>
      <c r="AT162" s="1172">
        <v>2020</v>
      </c>
      <c r="AU162" s="1172"/>
      <c r="AV162" s="1172"/>
      <c r="AW162" s="1172">
        <v>2021</v>
      </c>
      <c r="AX162" s="1172"/>
      <c r="AY162" s="1172"/>
      <c r="AZ162" s="1172">
        <v>2022</v>
      </c>
      <c r="BA162" s="1172"/>
      <c r="BB162" s="1172"/>
    </row>
    <row r="163" spans="2:54" ht="16.5" customHeight="1" x14ac:dyDescent="0.3">
      <c r="B163" s="5"/>
      <c r="D163" s="1"/>
      <c r="E163" s="741"/>
      <c r="F163" s="740"/>
      <c r="G163" s="879" t="s">
        <v>1081</v>
      </c>
      <c r="H163" s="879" t="s">
        <v>1082</v>
      </c>
      <c r="I163" s="879" t="s">
        <v>1083</v>
      </c>
      <c r="J163" s="879" t="s">
        <v>1081</v>
      </c>
      <c r="K163" s="879" t="s">
        <v>1082</v>
      </c>
      <c r="L163" s="879" t="s">
        <v>1083</v>
      </c>
      <c r="M163" s="879" t="s">
        <v>1081</v>
      </c>
      <c r="N163" s="879" t="s">
        <v>1082</v>
      </c>
      <c r="O163" s="879" t="s">
        <v>1083</v>
      </c>
      <c r="P163" s="879" t="s">
        <v>1081</v>
      </c>
      <c r="Q163" s="879" t="s">
        <v>1082</v>
      </c>
      <c r="R163" s="879" t="s">
        <v>1083</v>
      </c>
      <c r="S163" s="879" t="s">
        <v>1081</v>
      </c>
      <c r="T163" s="879" t="s">
        <v>1082</v>
      </c>
      <c r="U163" s="879" t="s">
        <v>1083</v>
      </c>
      <c r="V163" s="879" t="s">
        <v>1081</v>
      </c>
      <c r="W163" s="879" t="s">
        <v>1082</v>
      </c>
      <c r="X163" s="879" t="s">
        <v>1083</v>
      </c>
      <c r="Y163" s="879" t="s">
        <v>1081</v>
      </c>
      <c r="Z163" s="879" t="s">
        <v>1082</v>
      </c>
      <c r="AA163" s="879" t="s">
        <v>1083</v>
      </c>
      <c r="AB163" s="879" t="s">
        <v>1081</v>
      </c>
      <c r="AC163" s="879" t="s">
        <v>1082</v>
      </c>
      <c r="AD163" s="879" t="s">
        <v>1083</v>
      </c>
      <c r="AE163" s="879" t="s">
        <v>1081</v>
      </c>
      <c r="AF163" s="879" t="s">
        <v>1082</v>
      </c>
      <c r="AG163" s="879" t="s">
        <v>1083</v>
      </c>
      <c r="AH163" s="879" t="s">
        <v>1081</v>
      </c>
      <c r="AI163" s="879" t="s">
        <v>1082</v>
      </c>
      <c r="AJ163" s="879" t="s">
        <v>1083</v>
      </c>
      <c r="AK163" s="879" t="s">
        <v>1081</v>
      </c>
      <c r="AL163" s="879" t="s">
        <v>1082</v>
      </c>
      <c r="AM163" s="879" t="s">
        <v>1083</v>
      </c>
      <c r="AN163" s="879" t="s">
        <v>1081</v>
      </c>
      <c r="AO163" s="879" t="s">
        <v>1082</v>
      </c>
      <c r="AP163" s="879" t="s">
        <v>1083</v>
      </c>
      <c r="AQ163" s="879" t="s">
        <v>1081</v>
      </c>
      <c r="AR163" s="879" t="s">
        <v>1082</v>
      </c>
      <c r="AS163" s="879" t="s">
        <v>1083</v>
      </c>
      <c r="AT163" s="879" t="s">
        <v>1081</v>
      </c>
      <c r="AU163" s="879" t="s">
        <v>1082</v>
      </c>
      <c r="AV163" s="879" t="s">
        <v>1083</v>
      </c>
      <c r="AW163" s="879" t="s">
        <v>1081</v>
      </c>
      <c r="AX163" s="879" t="s">
        <v>1082</v>
      </c>
      <c r="AY163" s="879" t="s">
        <v>1083</v>
      </c>
      <c r="AZ163" s="879" t="s">
        <v>1081</v>
      </c>
      <c r="BA163" s="879" t="s">
        <v>1082</v>
      </c>
      <c r="BB163" s="879" t="s">
        <v>1083</v>
      </c>
    </row>
    <row r="164" spans="2:54" ht="16.5" customHeight="1" x14ac:dyDescent="0.3">
      <c r="B164" s="5"/>
      <c r="D164" s="1"/>
      <c r="E164" s="648" t="s">
        <v>1071</v>
      </c>
      <c r="F164" s="885" t="s">
        <v>1400</v>
      </c>
      <c r="G164" s="650">
        <v>2.3540000000000001</v>
      </c>
      <c r="H164" s="650">
        <v>0.33600000000000002</v>
      </c>
      <c r="I164" s="650">
        <v>7.9000000000000001E-2</v>
      </c>
      <c r="J164" s="650">
        <v>2.3540000000000001</v>
      </c>
      <c r="K164" s="650">
        <v>0.32600000000000001</v>
      </c>
      <c r="L164" s="650">
        <v>7.4999999999999997E-2</v>
      </c>
      <c r="M164" s="650">
        <v>2.3540000000000001</v>
      </c>
      <c r="N164" s="650">
        <v>0.314</v>
      </c>
      <c r="O164" s="650">
        <v>7.1999999999999995E-2</v>
      </c>
      <c r="P164" s="650">
        <v>2.3540000000000001</v>
      </c>
      <c r="Q164" s="650">
        <v>0.30599999999999999</v>
      </c>
      <c r="R164" s="650">
        <v>4.3999999999999997E-2</v>
      </c>
      <c r="S164" s="650">
        <v>2.262</v>
      </c>
      <c r="T164" s="650">
        <v>0.30599999999999999</v>
      </c>
      <c r="U164" s="650">
        <v>4.2000000000000003E-2</v>
      </c>
      <c r="V164" s="650">
        <v>2.2570000000000001</v>
      </c>
      <c r="W164" s="650">
        <v>0.3</v>
      </c>
      <c r="X164" s="650">
        <v>4.1000000000000002E-2</v>
      </c>
      <c r="Y164" s="650">
        <v>2.262</v>
      </c>
      <c r="Z164" s="650">
        <v>0.29399999999999998</v>
      </c>
      <c r="AA164" s="650">
        <v>3.9E-2</v>
      </c>
      <c r="AB164" s="650">
        <v>2.262</v>
      </c>
      <c r="AC164" s="650">
        <v>0.28799999999999998</v>
      </c>
      <c r="AD164" s="650">
        <v>3.6999999999999998E-2</v>
      </c>
      <c r="AE164" s="650">
        <v>2.262</v>
      </c>
      <c r="AF164" s="650">
        <v>0.27100000000000002</v>
      </c>
      <c r="AG164" s="650">
        <v>3.4000000000000002E-2</v>
      </c>
      <c r="AH164" s="650">
        <v>2.2530000000000001</v>
      </c>
      <c r="AI164" s="650">
        <v>0.26400000000000001</v>
      </c>
      <c r="AJ164" s="650">
        <v>3.1E-2</v>
      </c>
      <c r="AK164" s="650">
        <v>2.2360000000000002</v>
      </c>
      <c r="AL164" s="650">
        <v>0.254</v>
      </c>
      <c r="AM164" s="650">
        <v>2.8000000000000001E-2</v>
      </c>
      <c r="AN164" s="650">
        <v>2.2130000000000001</v>
      </c>
      <c r="AO164" s="650">
        <v>0.251</v>
      </c>
      <c r="AP164" s="650">
        <v>2.8000000000000001E-2</v>
      </c>
      <c r="AQ164" s="650" t="s">
        <v>164</v>
      </c>
      <c r="AR164" s="650" t="s">
        <v>164</v>
      </c>
      <c r="AS164" s="650" t="s">
        <v>164</v>
      </c>
      <c r="AT164" s="650" t="s">
        <v>164</v>
      </c>
      <c r="AU164" s="650" t="s">
        <v>164</v>
      </c>
      <c r="AV164" s="650" t="s">
        <v>164</v>
      </c>
      <c r="AW164" s="650" t="s">
        <v>164</v>
      </c>
      <c r="AX164" s="650" t="s">
        <v>164</v>
      </c>
      <c r="AY164" s="650" t="s">
        <v>164</v>
      </c>
      <c r="AZ164" s="650" t="s">
        <v>164</v>
      </c>
      <c r="BA164" s="650" t="s">
        <v>164</v>
      </c>
      <c r="BB164" s="650" t="s">
        <v>164</v>
      </c>
    </row>
    <row r="165" spans="2:54" ht="16.5" customHeight="1" x14ac:dyDescent="0.3">
      <c r="B165" s="5"/>
      <c r="D165" s="1"/>
      <c r="E165" s="646"/>
      <c r="F165" s="885" t="s">
        <v>1401</v>
      </c>
      <c r="G165" s="650">
        <v>2.3519999999999999</v>
      </c>
      <c r="H165" s="650">
        <v>0.7</v>
      </c>
      <c r="I165" s="650">
        <v>6.9000000000000006E-2</v>
      </c>
      <c r="J165" s="650">
        <v>2.3519999999999999</v>
      </c>
      <c r="K165" s="650">
        <v>0.69499999999999995</v>
      </c>
      <c r="L165" s="650">
        <v>6.9000000000000006E-2</v>
      </c>
      <c r="M165" s="650">
        <v>2.3519999999999999</v>
      </c>
      <c r="N165" s="650">
        <v>0.68600000000000005</v>
      </c>
      <c r="O165" s="650">
        <v>6.8000000000000005E-2</v>
      </c>
      <c r="P165" s="650">
        <v>2.3519999999999999</v>
      </c>
      <c r="Q165" s="650">
        <v>0.68</v>
      </c>
      <c r="R165" s="650">
        <v>6.5000000000000002E-2</v>
      </c>
      <c r="S165" s="650">
        <v>2.2599999999999998</v>
      </c>
      <c r="T165" s="650">
        <v>0.69399999999999995</v>
      </c>
      <c r="U165" s="650">
        <v>6.5000000000000002E-2</v>
      </c>
      <c r="V165" s="650">
        <v>2.2549999999999999</v>
      </c>
      <c r="W165" s="650">
        <v>0.69299999999999995</v>
      </c>
      <c r="X165" s="650">
        <v>6.5000000000000002E-2</v>
      </c>
      <c r="Y165" s="650">
        <v>2.2599999999999998</v>
      </c>
      <c r="Z165" s="650">
        <v>0.68799999999999994</v>
      </c>
      <c r="AA165" s="650">
        <v>6.5000000000000002E-2</v>
      </c>
      <c r="AB165" s="650">
        <v>2.2599999999999998</v>
      </c>
      <c r="AC165" s="650">
        <v>0.68200000000000005</v>
      </c>
      <c r="AD165" s="650">
        <v>6.4000000000000001E-2</v>
      </c>
      <c r="AE165" s="650">
        <v>2.2599999999999998</v>
      </c>
      <c r="AF165" s="650">
        <v>0.67200000000000004</v>
      </c>
      <c r="AG165" s="650">
        <v>6.6000000000000003E-2</v>
      </c>
      <c r="AH165" s="650">
        <v>2.2509999999999999</v>
      </c>
      <c r="AI165" s="650">
        <v>0.67500000000000004</v>
      </c>
      <c r="AJ165" s="650">
        <v>6.6000000000000003E-2</v>
      </c>
      <c r="AK165" s="650">
        <v>2.234</v>
      </c>
      <c r="AL165" s="650">
        <v>0.66400000000000003</v>
      </c>
      <c r="AM165" s="650">
        <v>6.4000000000000001E-2</v>
      </c>
      <c r="AN165" s="650">
        <v>2.2109999999999999</v>
      </c>
      <c r="AO165" s="650">
        <v>0.67400000000000004</v>
      </c>
      <c r="AP165" s="650">
        <v>6.4000000000000001E-2</v>
      </c>
      <c r="AQ165" s="650" t="s">
        <v>164</v>
      </c>
      <c r="AR165" s="650" t="s">
        <v>164</v>
      </c>
      <c r="AS165" s="650" t="s">
        <v>164</v>
      </c>
      <c r="AT165" s="650" t="s">
        <v>164</v>
      </c>
      <c r="AU165" s="650" t="s">
        <v>164</v>
      </c>
      <c r="AV165" s="650" t="s">
        <v>164</v>
      </c>
      <c r="AW165" s="650" t="s">
        <v>164</v>
      </c>
      <c r="AX165" s="650" t="s">
        <v>164</v>
      </c>
      <c r="AY165" s="650" t="s">
        <v>164</v>
      </c>
      <c r="AZ165" s="650" t="s">
        <v>164</v>
      </c>
      <c r="BA165" s="650" t="s">
        <v>164</v>
      </c>
      <c r="BB165" s="650" t="s">
        <v>164</v>
      </c>
    </row>
    <row r="166" spans="2:54" ht="16.5" customHeight="1" x14ac:dyDescent="0.3">
      <c r="B166" s="5"/>
      <c r="D166" s="1"/>
      <c r="E166" s="646"/>
      <c r="F166" s="885" t="s">
        <v>1402</v>
      </c>
      <c r="G166" s="650">
        <v>2.3519999999999999</v>
      </c>
      <c r="H166" s="650">
        <v>0.48499999999999999</v>
      </c>
      <c r="I166" s="650">
        <v>2.1000000000000001E-2</v>
      </c>
      <c r="J166" s="650">
        <v>2.3519999999999999</v>
      </c>
      <c r="K166" s="650">
        <v>0.48499999999999999</v>
      </c>
      <c r="L166" s="650">
        <v>2.1000000000000001E-2</v>
      </c>
      <c r="M166" s="650">
        <v>2.3519999999999999</v>
      </c>
      <c r="N166" s="650">
        <v>0.48399999999999999</v>
      </c>
      <c r="O166" s="650">
        <v>2.1000000000000001E-2</v>
      </c>
      <c r="P166" s="650">
        <v>2.3519999999999999</v>
      </c>
      <c r="Q166" s="650">
        <v>0.49</v>
      </c>
      <c r="R166" s="650">
        <v>2.1000000000000001E-2</v>
      </c>
      <c r="S166" s="650">
        <v>2.2599999999999998</v>
      </c>
      <c r="T166" s="650">
        <v>0.498</v>
      </c>
      <c r="U166" s="650">
        <v>2.1000000000000001E-2</v>
      </c>
      <c r="V166" s="650">
        <v>2.2549999999999999</v>
      </c>
      <c r="W166" s="650">
        <v>0.499</v>
      </c>
      <c r="X166" s="650">
        <v>2.1000000000000001E-2</v>
      </c>
      <c r="Y166" s="650">
        <v>2.2599999999999998</v>
      </c>
      <c r="Z166" s="650">
        <v>0.498</v>
      </c>
      <c r="AA166" s="650">
        <v>2.1000000000000001E-2</v>
      </c>
      <c r="AB166" s="650">
        <v>2.2599999999999998</v>
      </c>
      <c r="AC166" s="650">
        <v>0.496</v>
      </c>
      <c r="AD166" s="650">
        <v>2.1000000000000001E-2</v>
      </c>
      <c r="AE166" s="650">
        <v>2.2599999999999998</v>
      </c>
      <c r="AF166" s="650">
        <v>0.498</v>
      </c>
      <c r="AG166" s="650">
        <v>2.1000000000000001E-2</v>
      </c>
      <c r="AH166" s="650">
        <v>2.2509999999999999</v>
      </c>
      <c r="AI166" s="650">
        <v>0.498</v>
      </c>
      <c r="AJ166" s="650">
        <v>2.1000000000000001E-2</v>
      </c>
      <c r="AK166" s="650">
        <v>2.234</v>
      </c>
      <c r="AL166" s="650">
        <v>0.49099999999999999</v>
      </c>
      <c r="AM166" s="650">
        <v>2.1000000000000001E-2</v>
      </c>
      <c r="AN166" s="650">
        <v>2.2109999999999999</v>
      </c>
      <c r="AO166" s="650">
        <v>0.49199999999999999</v>
      </c>
      <c r="AP166" s="650">
        <v>2.1000000000000001E-2</v>
      </c>
      <c r="AQ166" s="650" t="s">
        <v>164</v>
      </c>
      <c r="AR166" s="650" t="s">
        <v>164</v>
      </c>
      <c r="AS166" s="650" t="s">
        <v>164</v>
      </c>
      <c r="AT166" s="650" t="s">
        <v>164</v>
      </c>
      <c r="AU166" s="650" t="s">
        <v>164</v>
      </c>
      <c r="AV166" s="650" t="s">
        <v>164</v>
      </c>
      <c r="AW166" s="650" t="s">
        <v>164</v>
      </c>
      <c r="AX166" s="650" t="s">
        <v>164</v>
      </c>
      <c r="AY166" s="650" t="s">
        <v>164</v>
      </c>
      <c r="AZ166" s="650" t="s">
        <v>164</v>
      </c>
      <c r="BA166" s="650" t="s">
        <v>164</v>
      </c>
      <c r="BB166" s="650" t="s">
        <v>164</v>
      </c>
    </row>
    <row r="167" spans="2:54" ht="16.5" customHeight="1" x14ac:dyDescent="0.3">
      <c r="B167" s="5"/>
      <c r="D167" s="1"/>
      <c r="E167" s="649"/>
      <c r="F167" s="885" t="s">
        <v>1403</v>
      </c>
      <c r="G167" s="650">
        <v>2.387</v>
      </c>
      <c r="H167" s="650">
        <v>3.0129999999999999</v>
      </c>
      <c r="I167" s="650">
        <v>4.4999999999999998E-2</v>
      </c>
      <c r="J167" s="650">
        <v>2.387</v>
      </c>
      <c r="K167" s="650">
        <v>2.718</v>
      </c>
      <c r="L167" s="650">
        <v>4.4999999999999998E-2</v>
      </c>
      <c r="M167" s="650">
        <v>2.387</v>
      </c>
      <c r="N167" s="650">
        <v>2.52</v>
      </c>
      <c r="O167" s="650">
        <v>4.3999999999999997E-2</v>
      </c>
      <c r="P167" s="650">
        <v>2.387</v>
      </c>
      <c r="Q167" s="650">
        <v>2.4039999999999999</v>
      </c>
      <c r="R167" s="650">
        <v>4.4999999999999998E-2</v>
      </c>
      <c r="S167" s="650">
        <v>2.2959999999999998</v>
      </c>
      <c r="T167" s="650">
        <v>2.3980000000000001</v>
      </c>
      <c r="U167" s="650">
        <v>4.5999999999999999E-2</v>
      </c>
      <c r="V167" s="650">
        <v>2.2909999999999999</v>
      </c>
      <c r="W167" s="650">
        <v>2.3519999999999999</v>
      </c>
      <c r="X167" s="650">
        <v>4.5999999999999999E-2</v>
      </c>
      <c r="Y167" s="650">
        <v>2.2959999999999998</v>
      </c>
      <c r="Z167" s="650">
        <v>2.3319999999999999</v>
      </c>
      <c r="AA167" s="650">
        <v>4.5999999999999999E-2</v>
      </c>
      <c r="AB167" s="650">
        <v>2.2959999999999998</v>
      </c>
      <c r="AC167" s="650">
        <v>2.3010000000000002</v>
      </c>
      <c r="AD167" s="650">
        <v>4.5999999999999999E-2</v>
      </c>
      <c r="AE167" s="650">
        <v>2.2959999999999998</v>
      </c>
      <c r="AF167" s="650">
        <v>2.363</v>
      </c>
      <c r="AG167" s="650">
        <v>4.5999999999999999E-2</v>
      </c>
      <c r="AH167" s="650">
        <v>2.286</v>
      </c>
      <c r="AI167" s="650">
        <v>2.3380000000000001</v>
      </c>
      <c r="AJ167" s="650">
        <v>4.5999999999999999E-2</v>
      </c>
      <c r="AK167" s="650">
        <v>2.27</v>
      </c>
      <c r="AL167" s="650">
        <v>2.3149999999999999</v>
      </c>
      <c r="AM167" s="650">
        <v>4.4999999999999998E-2</v>
      </c>
      <c r="AN167" s="650">
        <v>2.246</v>
      </c>
      <c r="AO167" s="650">
        <v>2.3010000000000002</v>
      </c>
      <c r="AP167" s="650">
        <v>4.4999999999999998E-2</v>
      </c>
      <c r="AQ167" s="650" t="s">
        <v>164</v>
      </c>
      <c r="AR167" s="650" t="s">
        <v>164</v>
      </c>
      <c r="AS167" s="650" t="s">
        <v>164</v>
      </c>
      <c r="AT167" s="650" t="s">
        <v>164</v>
      </c>
      <c r="AU167" s="650" t="s">
        <v>164</v>
      </c>
      <c r="AV167" s="650" t="s">
        <v>164</v>
      </c>
      <c r="AW167" s="650" t="s">
        <v>164</v>
      </c>
      <c r="AX167" s="650" t="s">
        <v>164</v>
      </c>
      <c r="AY167" s="650" t="s">
        <v>164</v>
      </c>
      <c r="AZ167" s="650" t="s">
        <v>164</v>
      </c>
      <c r="BA167" s="650" t="s">
        <v>164</v>
      </c>
      <c r="BB167" s="650" t="s">
        <v>164</v>
      </c>
    </row>
    <row r="168" spans="2:54" ht="16.5" customHeight="1" x14ac:dyDescent="0.3">
      <c r="B168" s="5"/>
      <c r="D168" s="1"/>
      <c r="E168" s="648" t="s">
        <v>1072</v>
      </c>
      <c r="F168" s="885" t="s">
        <v>1400</v>
      </c>
      <c r="G168" s="650" t="s">
        <v>164</v>
      </c>
      <c r="H168" s="650" t="s">
        <v>164</v>
      </c>
      <c r="I168" s="650" t="s">
        <v>164</v>
      </c>
      <c r="J168" s="650" t="s">
        <v>164</v>
      </c>
      <c r="K168" s="650" t="s">
        <v>164</v>
      </c>
      <c r="L168" s="650" t="s">
        <v>164</v>
      </c>
      <c r="M168" s="650" t="s">
        <v>164</v>
      </c>
      <c r="N168" s="650" t="s">
        <v>164</v>
      </c>
      <c r="O168" s="650" t="s">
        <v>164</v>
      </c>
      <c r="P168" s="650" t="s">
        <v>164</v>
      </c>
      <c r="Q168" s="650" t="s">
        <v>164</v>
      </c>
      <c r="R168" s="650" t="s">
        <v>164</v>
      </c>
      <c r="S168" s="650" t="s">
        <v>164</v>
      </c>
      <c r="T168" s="650" t="s">
        <v>164</v>
      </c>
      <c r="U168" s="650" t="s">
        <v>164</v>
      </c>
      <c r="V168" s="650" t="s">
        <v>164</v>
      </c>
      <c r="W168" s="650" t="s">
        <v>164</v>
      </c>
      <c r="X168" s="650" t="s">
        <v>164</v>
      </c>
      <c r="Y168" s="650" t="s">
        <v>164</v>
      </c>
      <c r="Z168" s="650" t="s">
        <v>164</v>
      </c>
      <c r="AA168" s="650" t="s">
        <v>164</v>
      </c>
      <c r="AB168" s="650" t="s">
        <v>164</v>
      </c>
      <c r="AC168" s="650" t="s">
        <v>164</v>
      </c>
      <c r="AD168" s="650" t="s">
        <v>164</v>
      </c>
      <c r="AE168" s="650" t="s">
        <v>164</v>
      </c>
      <c r="AF168" s="650" t="s">
        <v>164</v>
      </c>
      <c r="AG168" s="650" t="s">
        <v>164</v>
      </c>
      <c r="AH168" s="650" t="s">
        <v>164</v>
      </c>
      <c r="AI168" s="650" t="s">
        <v>164</v>
      </c>
      <c r="AJ168" s="650" t="s">
        <v>164</v>
      </c>
      <c r="AK168" s="650" t="s">
        <v>164</v>
      </c>
      <c r="AL168" s="650" t="s">
        <v>164</v>
      </c>
      <c r="AM168" s="650" t="s">
        <v>164</v>
      </c>
      <c r="AN168" s="650" t="s">
        <v>164</v>
      </c>
      <c r="AO168" s="650" t="s">
        <v>164</v>
      </c>
      <c r="AP168" s="650" t="s">
        <v>164</v>
      </c>
      <c r="AQ168" s="650">
        <v>2.2360000000000002</v>
      </c>
      <c r="AR168" s="650">
        <v>0.25</v>
      </c>
      <c r="AS168" s="650">
        <v>2.7E-2</v>
      </c>
      <c r="AT168" s="650">
        <v>2.2360000000000002</v>
      </c>
      <c r="AU168" s="650">
        <v>0.245</v>
      </c>
      <c r="AV168" s="650">
        <v>2.5999999999999999E-2</v>
      </c>
      <c r="AW168" s="650">
        <v>2.2360000000000002</v>
      </c>
      <c r="AX168" s="650">
        <v>0.24199999999999999</v>
      </c>
      <c r="AY168" s="650">
        <v>2.5000000000000001E-2</v>
      </c>
      <c r="AZ168" s="650">
        <v>2.2360000000000002</v>
      </c>
      <c r="BA168" s="650">
        <v>0.245</v>
      </c>
      <c r="BB168" s="650">
        <v>2.5999999999999999E-2</v>
      </c>
    </row>
    <row r="169" spans="2:54" ht="16.5" customHeight="1" x14ac:dyDescent="0.3">
      <c r="B169" s="5"/>
      <c r="D169" s="1"/>
      <c r="E169" s="646"/>
      <c r="F169" s="885" t="s">
        <v>1401</v>
      </c>
      <c r="G169" s="650" t="s">
        <v>164</v>
      </c>
      <c r="H169" s="650" t="s">
        <v>164</v>
      </c>
      <c r="I169" s="650" t="s">
        <v>164</v>
      </c>
      <c r="J169" s="650" t="s">
        <v>164</v>
      </c>
      <c r="K169" s="650" t="s">
        <v>164</v>
      </c>
      <c r="L169" s="650" t="s">
        <v>164</v>
      </c>
      <c r="M169" s="650" t="s">
        <v>164</v>
      </c>
      <c r="N169" s="650" t="s">
        <v>164</v>
      </c>
      <c r="O169" s="650" t="s">
        <v>164</v>
      </c>
      <c r="P169" s="650" t="s">
        <v>164</v>
      </c>
      <c r="Q169" s="650" t="s">
        <v>164</v>
      </c>
      <c r="R169" s="650" t="s">
        <v>164</v>
      </c>
      <c r="S169" s="650" t="s">
        <v>164</v>
      </c>
      <c r="T169" s="650" t="s">
        <v>164</v>
      </c>
      <c r="U169" s="650" t="s">
        <v>164</v>
      </c>
      <c r="V169" s="650" t="s">
        <v>164</v>
      </c>
      <c r="W169" s="650" t="s">
        <v>164</v>
      </c>
      <c r="X169" s="650" t="s">
        <v>164</v>
      </c>
      <c r="Y169" s="650" t="s">
        <v>164</v>
      </c>
      <c r="Z169" s="650" t="s">
        <v>164</v>
      </c>
      <c r="AA169" s="650" t="s">
        <v>164</v>
      </c>
      <c r="AB169" s="650" t="s">
        <v>164</v>
      </c>
      <c r="AC169" s="650" t="s">
        <v>164</v>
      </c>
      <c r="AD169" s="650" t="s">
        <v>164</v>
      </c>
      <c r="AE169" s="650" t="s">
        <v>164</v>
      </c>
      <c r="AF169" s="650" t="s">
        <v>164</v>
      </c>
      <c r="AG169" s="650" t="s">
        <v>164</v>
      </c>
      <c r="AH169" s="650" t="s">
        <v>164</v>
      </c>
      <c r="AI169" s="650" t="s">
        <v>164</v>
      </c>
      <c r="AJ169" s="650" t="s">
        <v>164</v>
      </c>
      <c r="AK169" s="650" t="s">
        <v>164</v>
      </c>
      <c r="AL169" s="650" t="s">
        <v>164</v>
      </c>
      <c r="AM169" s="650" t="s">
        <v>164</v>
      </c>
      <c r="AN169" s="650" t="s">
        <v>164</v>
      </c>
      <c r="AO169" s="650" t="s">
        <v>164</v>
      </c>
      <c r="AP169" s="650" t="s">
        <v>164</v>
      </c>
      <c r="AQ169" s="650">
        <v>2.234</v>
      </c>
      <c r="AR169" s="650">
        <v>0.65700000000000003</v>
      </c>
      <c r="AS169" s="650">
        <v>6.2E-2</v>
      </c>
      <c r="AT169" s="650">
        <v>2.234</v>
      </c>
      <c r="AU169" s="650">
        <v>0.61399999999999999</v>
      </c>
      <c r="AV169" s="650">
        <v>5.7000000000000002E-2</v>
      </c>
      <c r="AW169" s="650">
        <v>2.234</v>
      </c>
      <c r="AX169" s="650">
        <v>0.59199999999999997</v>
      </c>
      <c r="AY169" s="650">
        <v>5.5E-2</v>
      </c>
      <c r="AZ169" s="650">
        <v>2.234</v>
      </c>
      <c r="BA169" s="650">
        <v>0.59799999999999998</v>
      </c>
      <c r="BB169" s="650">
        <v>5.5E-2</v>
      </c>
    </row>
    <row r="170" spans="2:54" ht="16.5" customHeight="1" x14ac:dyDescent="0.3">
      <c r="B170" s="5"/>
      <c r="D170" s="1"/>
      <c r="E170" s="646"/>
      <c r="F170" s="885" t="s">
        <v>1402</v>
      </c>
      <c r="G170" s="650" t="s">
        <v>164</v>
      </c>
      <c r="H170" s="650" t="s">
        <v>164</v>
      </c>
      <c r="I170" s="650" t="s">
        <v>164</v>
      </c>
      <c r="J170" s="650" t="s">
        <v>164</v>
      </c>
      <c r="K170" s="650" t="s">
        <v>164</v>
      </c>
      <c r="L170" s="650" t="s">
        <v>164</v>
      </c>
      <c r="M170" s="650" t="s">
        <v>164</v>
      </c>
      <c r="N170" s="650" t="s">
        <v>164</v>
      </c>
      <c r="O170" s="650" t="s">
        <v>164</v>
      </c>
      <c r="P170" s="650" t="s">
        <v>164</v>
      </c>
      <c r="Q170" s="650" t="s">
        <v>164</v>
      </c>
      <c r="R170" s="650" t="s">
        <v>164</v>
      </c>
      <c r="S170" s="650" t="s">
        <v>164</v>
      </c>
      <c r="T170" s="650" t="s">
        <v>164</v>
      </c>
      <c r="U170" s="650" t="s">
        <v>164</v>
      </c>
      <c r="V170" s="650" t="s">
        <v>164</v>
      </c>
      <c r="W170" s="650" t="s">
        <v>164</v>
      </c>
      <c r="X170" s="650" t="s">
        <v>164</v>
      </c>
      <c r="Y170" s="650" t="s">
        <v>164</v>
      </c>
      <c r="Z170" s="650" t="s">
        <v>164</v>
      </c>
      <c r="AA170" s="650" t="s">
        <v>164</v>
      </c>
      <c r="AB170" s="650" t="s">
        <v>164</v>
      </c>
      <c r="AC170" s="650" t="s">
        <v>164</v>
      </c>
      <c r="AD170" s="650" t="s">
        <v>164</v>
      </c>
      <c r="AE170" s="650" t="s">
        <v>164</v>
      </c>
      <c r="AF170" s="650" t="s">
        <v>164</v>
      </c>
      <c r="AG170" s="650" t="s">
        <v>164</v>
      </c>
      <c r="AH170" s="650" t="s">
        <v>164</v>
      </c>
      <c r="AI170" s="650" t="s">
        <v>164</v>
      </c>
      <c r="AJ170" s="650" t="s">
        <v>164</v>
      </c>
      <c r="AK170" s="650" t="s">
        <v>164</v>
      </c>
      <c r="AL170" s="650" t="s">
        <v>164</v>
      </c>
      <c r="AM170" s="650" t="s">
        <v>164</v>
      </c>
      <c r="AN170" s="650" t="s">
        <v>164</v>
      </c>
      <c r="AO170" s="650" t="s">
        <v>164</v>
      </c>
      <c r="AP170" s="650" t="s">
        <v>164</v>
      </c>
      <c r="AQ170" s="650">
        <v>2.234</v>
      </c>
      <c r="AR170" s="650">
        <v>0.49199999999999999</v>
      </c>
      <c r="AS170" s="650">
        <v>2.1000000000000001E-2</v>
      </c>
      <c r="AT170" s="650">
        <v>2.234</v>
      </c>
      <c r="AU170" s="650">
        <v>0.48899999999999999</v>
      </c>
      <c r="AV170" s="650">
        <v>2.1000000000000001E-2</v>
      </c>
      <c r="AW170" s="650">
        <v>2.234</v>
      </c>
      <c r="AX170" s="650">
        <v>0.48699999999999999</v>
      </c>
      <c r="AY170" s="650">
        <v>2.1000000000000001E-2</v>
      </c>
      <c r="AZ170" s="650">
        <v>2.234</v>
      </c>
      <c r="BA170" s="650">
        <v>0.48799999999999999</v>
      </c>
      <c r="BB170" s="650">
        <v>2.1000000000000001E-2</v>
      </c>
    </row>
    <row r="171" spans="2:54" ht="16.5" customHeight="1" x14ac:dyDescent="0.3">
      <c r="B171" s="5"/>
      <c r="D171" s="1"/>
      <c r="E171" s="646"/>
      <c r="F171" s="885" t="s">
        <v>1403</v>
      </c>
      <c r="G171" s="650" t="s">
        <v>164</v>
      </c>
      <c r="H171" s="650" t="s">
        <v>164</v>
      </c>
      <c r="I171" s="650" t="s">
        <v>164</v>
      </c>
      <c r="J171" s="650" t="s">
        <v>164</v>
      </c>
      <c r="K171" s="650" t="s">
        <v>164</v>
      </c>
      <c r="L171" s="650" t="s">
        <v>164</v>
      </c>
      <c r="M171" s="650" t="s">
        <v>164</v>
      </c>
      <c r="N171" s="650" t="s">
        <v>164</v>
      </c>
      <c r="O171" s="650" t="s">
        <v>164</v>
      </c>
      <c r="P171" s="650" t="s">
        <v>164</v>
      </c>
      <c r="Q171" s="650" t="s">
        <v>164</v>
      </c>
      <c r="R171" s="650" t="s">
        <v>164</v>
      </c>
      <c r="S171" s="650" t="s">
        <v>164</v>
      </c>
      <c r="T171" s="650" t="s">
        <v>164</v>
      </c>
      <c r="U171" s="650" t="s">
        <v>164</v>
      </c>
      <c r="V171" s="650" t="s">
        <v>164</v>
      </c>
      <c r="W171" s="650" t="s">
        <v>164</v>
      </c>
      <c r="X171" s="650" t="s">
        <v>164</v>
      </c>
      <c r="Y171" s="650" t="s">
        <v>164</v>
      </c>
      <c r="Z171" s="650" t="s">
        <v>164</v>
      </c>
      <c r="AA171" s="650" t="s">
        <v>164</v>
      </c>
      <c r="AB171" s="650" t="s">
        <v>164</v>
      </c>
      <c r="AC171" s="650" t="s">
        <v>164</v>
      </c>
      <c r="AD171" s="650" t="s">
        <v>164</v>
      </c>
      <c r="AE171" s="650" t="s">
        <v>164</v>
      </c>
      <c r="AF171" s="650" t="s">
        <v>164</v>
      </c>
      <c r="AG171" s="650" t="s">
        <v>164</v>
      </c>
      <c r="AH171" s="650" t="s">
        <v>164</v>
      </c>
      <c r="AI171" s="650" t="s">
        <v>164</v>
      </c>
      <c r="AJ171" s="650" t="s">
        <v>164</v>
      </c>
      <c r="AK171" s="650" t="s">
        <v>164</v>
      </c>
      <c r="AL171" s="650" t="s">
        <v>164</v>
      </c>
      <c r="AM171" s="650" t="s">
        <v>164</v>
      </c>
      <c r="AN171" s="650" t="s">
        <v>164</v>
      </c>
      <c r="AO171" s="650" t="s">
        <v>164</v>
      </c>
      <c r="AP171" s="650" t="s">
        <v>164</v>
      </c>
      <c r="AQ171" s="650">
        <v>2.27</v>
      </c>
      <c r="AR171" s="650">
        <v>2.2730000000000001</v>
      </c>
      <c r="AS171" s="650">
        <v>4.5999999999999999E-2</v>
      </c>
      <c r="AT171" s="650">
        <v>2.27</v>
      </c>
      <c r="AU171" s="650">
        <v>2.222</v>
      </c>
      <c r="AV171" s="650">
        <v>4.4999999999999998E-2</v>
      </c>
      <c r="AW171" s="650">
        <v>2.27</v>
      </c>
      <c r="AX171" s="650">
        <v>2.1859999999999999</v>
      </c>
      <c r="AY171" s="650">
        <v>4.4999999999999998E-2</v>
      </c>
      <c r="AZ171" s="650">
        <v>2.27</v>
      </c>
      <c r="BA171" s="650">
        <v>2.1629999999999998</v>
      </c>
      <c r="BB171" s="650">
        <v>4.4999999999999998E-2</v>
      </c>
    </row>
    <row r="172" spans="2:54" ht="16.5" customHeight="1" x14ac:dyDescent="0.3">
      <c r="B172" s="5"/>
      <c r="D172" s="1"/>
      <c r="E172" s="648" t="s">
        <v>1073</v>
      </c>
      <c r="F172" s="885" t="s">
        <v>1400</v>
      </c>
      <c r="G172" s="650" t="s">
        <v>164</v>
      </c>
      <c r="H172" s="650" t="s">
        <v>164</v>
      </c>
      <c r="I172" s="650" t="s">
        <v>164</v>
      </c>
      <c r="J172" s="650" t="s">
        <v>164</v>
      </c>
      <c r="K172" s="650" t="s">
        <v>164</v>
      </c>
      <c r="L172" s="650" t="s">
        <v>164</v>
      </c>
      <c r="M172" s="650" t="s">
        <v>164</v>
      </c>
      <c r="N172" s="650" t="s">
        <v>164</v>
      </c>
      <c r="O172" s="650" t="s">
        <v>164</v>
      </c>
      <c r="P172" s="650" t="s">
        <v>164</v>
      </c>
      <c r="Q172" s="650" t="s">
        <v>164</v>
      </c>
      <c r="R172" s="650" t="s">
        <v>164</v>
      </c>
      <c r="S172" s="650" t="s">
        <v>164</v>
      </c>
      <c r="T172" s="650" t="s">
        <v>164</v>
      </c>
      <c r="U172" s="650" t="s">
        <v>164</v>
      </c>
      <c r="V172" s="650" t="s">
        <v>164</v>
      </c>
      <c r="W172" s="650" t="s">
        <v>164</v>
      </c>
      <c r="X172" s="650" t="s">
        <v>164</v>
      </c>
      <c r="Y172" s="650" t="s">
        <v>164</v>
      </c>
      <c r="Z172" s="650" t="s">
        <v>164</v>
      </c>
      <c r="AA172" s="650" t="s">
        <v>164</v>
      </c>
      <c r="AB172" s="650" t="s">
        <v>164</v>
      </c>
      <c r="AC172" s="650" t="s">
        <v>164</v>
      </c>
      <c r="AD172" s="650" t="s">
        <v>164</v>
      </c>
      <c r="AE172" s="650" t="s">
        <v>164</v>
      </c>
      <c r="AF172" s="650" t="s">
        <v>164</v>
      </c>
      <c r="AG172" s="650" t="s">
        <v>164</v>
      </c>
      <c r="AH172" s="650" t="s">
        <v>164</v>
      </c>
      <c r="AI172" s="650" t="s">
        <v>164</v>
      </c>
      <c r="AJ172" s="650" t="s">
        <v>164</v>
      </c>
      <c r="AK172" s="650" t="s">
        <v>164</v>
      </c>
      <c r="AL172" s="650" t="s">
        <v>164</v>
      </c>
      <c r="AM172" s="650" t="s">
        <v>164</v>
      </c>
      <c r="AN172" s="650" t="s">
        <v>164</v>
      </c>
      <c r="AO172" s="650" t="s">
        <v>164</v>
      </c>
      <c r="AP172" s="650" t="s">
        <v>164</v>
      </c>
      <c r="AQ172" s="650">
        <v>2.1190000000000002</v>
      </c>
      <c r="AR172" s="650">
        <v>0.25</v>
      </c>
      <c r="AS172" s="650">
        <v>2.7E-2</v>
      </c>
      <c r="AT172" s="650">
        <v>2.1190000000000002</v>
      </c>
      <c r="AU172" s="650">
        <v>0.245</v>
      </c>
      <c r="AV172" s="650">
        <v>2.5999999999999999E-2</v>
      </c>
      <c r="AW172" s="650">
        <v>2.1190000000000002</v>
      </c>
      <c r="AX172" s="650">
        <v>0.24199999999999999</v>
      </c>
      <c r="AY172" s="650">
        <v>2.5000000000000001E-2</v>
      </c>
      <c r="AZ172" s="650">
        <v>2.1190000000000002</v>
      </c>
      <c r="BA172" s="650">
        <v>0.245</v>
      </c>
      <c r="BB172" s="650">
        <v>2.5999999999999999E-2</v>
      </c>
    </row>
    <row r="173" spans="2:54" ht="16.5" customHeight="1" x14ac:dyDescent="0.3">
      <c r="B173" s="5"/>
      <c r="D173" s="1"/>
      <c r="E173" s="646"/>
      <c r="F173" s="885" t="s">
        <v>1401</v>
      </c>
      <c r="G173" s="650" t="s">
        <v>164</v>
      </c>
      <c r="H173" s="650" t="s">
        <v>164</v>
      </c>
      <c r="I173" s="650" t="s">
        <v>164</v>
      </c>
      <c r="J173" s="650" t="s">
        <v>164</v>
      </c>
      <c r="K173" s="650" t="s">
        <v>164</v>
      </c>
      <c r="L173" s="650" t="s">
        <v>164</v>
      </c>
      <c r="M173" s="650" t="s">
        <v>164</v>
      </c>
      <c r="N173" s="650" t="s">
        <v>164</v>
      </c>
      <c r="O173" s="650" t="s">
        <v>164</v>
      </c>
      <c r="P173" s="650" t="s">
        <v>164</v>
      </c>
      <c r="Q173" s="650" t="s">
        <v>164</v>
      </c>
      <c r="R173" s="650" t="s">
        <v>164</v>
      </c>
      <c r="S173" s="650" t="s">
        <v>164</v>
      </c>
      <c r="T173" s="650" t="s">
        <v>164</v>
      </c>
      <c r="U173" s="650" t="s">
        <v>164</v>
      </c>
      <c r="V173" s="650" t="s">
        <v>164</v>
      </c>
      <c r="W173" s="650" t="s">
        <v>164</v>
      </c>
      <c r="X173" s="650" t="s">
        <v>164</v>
      </c>
      <c r="Y173" s="650" t="s">
        <v>164</v>
      </c>
      <c r="Z173" s="650" t="s">
        <v>164</v>
      </c>
      <c r="AA173" s="650" t="s">
        <v>164</v>
      </c>
      <c r="AB173" s="650" t="s">
        <v>164</v>
      </c>
      <c r="AC173" s="650" t="s">
        <v>164</v>
      </c>
      <c r="AD173" s="650" t="s">
        <v>164</v>
      </c>
      <c r="AE173" s="650" t="s">
        <v>164</v>
      </c>
      <c r="AF173" s="650" t="s">
        <v>164</v>
      </c>
      <c r="AG173" s="650" t="s">
        <v>164</v>
      </c>
      <c r="AH173" s="650" t="s">
        <v>164</v>
      </c>
      <c r="AI173" s="650" t="s">
        <v>164</v>
      </c>
      <c r="AJ173" s="650" t="s">
        <v>164</v>
      </c>
      <c r="AK173" s="650" t="s">
        <v>164</v>
      </c>
      <c r="AL173" s="650" t="s">
        <v>164</v>
      </c>
      <c r="AM173" s="650" t="s">
        <v>164</v>
      </c>
      <c r="AN173" s="650" t="s">
        <v>164</v>
      </c>
      <c r="AO173" s="650" t="s">
        <v>164</v>
      </c>
      <c r="AP173" s="650" t="s">
        <v>164</v>
      </c>
      <c r="AQ173" s="650">
        <v>2.117</v>
      </c>
      <c r="AR173" s="650">
        <v>0.65700000000000003</v>
      </c>
      <c r="AS173" s="650">
        <v>6.2E-2</v>
      </c>
      <c r="AT173" s="650">
        <v>2.117</v>
      </c>
      <c r="AU173" s="650">
        <v>0.61399999999999999</v>
      </c>
      <c r="AV173" s="650">
        <v>5.7000000000000002E-2</v>
      </c>
      <c r="AW173" s="650">
        <v>2.117</v>
      </c>
      <c r="AX173" s="650">
        <v>0.59199999999999997</v>
      </c>
      <c r="AY173" s="650">
        <v>5.5E-2</v>
      </c>
      <c r="AZ173" s="650">
        <v>2.117</v>
      </c>
      <c r="BA173" s="650">
        <v>0.59799999999999998</v>
      </c>
      <c r="BB173" s="650">
        <v>5.5E-2</v>
      </c>
    </row>
    <row r="174" spans="2:54" ht="16.5" customHeight="1" x14ac:dyDescent="0.3">
      <c r="B174" s="5"/>
      <c r="D174" s="1"/>
      <c r="E174" s="646"/>
      <c r="F174" s="885" t="s">
        <v>1402</v>
      </c>
      <c r="G174" s="650" t="s">
        <v>164</v>
      </c>
      <c r="H174" s="650" t="s">
        <v>164</v>
      </c>
      <c r="I174" s="650" t="s">
        <v>164</v>
      </c>
      <c r="J174" s="650" t="s">
        <v>164</v>
      </c>
      <c r="K174" s="650" t="s">
        <v>164</v>
      </c>
      <c r="L174" s="650" t="s">
        <v>164</v>
      </c>
      <c r="M174" s="650" t="s">
        <v>164</v>
      </c>
      <c r="N174" s="650" t="s">
        <v>164</v>
      </c>
      <c r="O174" s="650" t="s">
        <v>164</v>
      </c>
      <c r="P174" s="650" t="s">
        <v>164</v>
      </c>
      <c r="Q174" s="650" t="s">
        <v>164</v>
      </c>
      <c r="R174" s="650" t="s">
        <v>164</v>
      </c>
      <c r="S174" s="650" t="s">
        <v>164</v>
      </c>
      <c r="T174" s="650" t="s">
        <v>164</v>
      </c>
      <c r="U174" s="650" t="s">
        <v>164</v>
      </c>
      <c r="V174" s="650" t="s">
        <v>164</v>
      </c>
      <c r="W174" s="650" t="s">
        <v>164</v>
      </c>
      <c r="X174" s="650" t="s">
        <v>164</v>
      </c>
      <c r="Y174" s="650" t="s">
        <v>164</v>
      </c>
      <c r="Z174" s="650" t="s">
        <v>164</v>
      </c>
      <c r="AA174" s="650" t="s">
        <v>164</v>
      </c>
      <c r="AB174" s="650" t="s">
        <v>164</v>
      </c>
      <c r="AC174" s="650" t="s">
        <v>164</v>
      </c>
      <c r="AD174" s="650" t="s">
        <v>164</v>
      </c>
      <c r="AE174" s="650" t="s">
        <v>164</v>
      </c>
      <c r="AF174" s="650" t="s">
        <v>164</v>
      </c>
      <c r="AG174" s="650" t="s">
        <v>164</v>
      </c>
      <c r="AH174" s="650" t="s">
        <v>164</v>
      </c>
      <c r="AI174" s="650" t="s">
        <v>164</v>
      </c>
      <c r="AJ174" s="650" t="s">
        <v>164</v>
      </c>
      <c r="AK174" s="650" t="s">
        <v>164</v>
      </c>
      <c r="AL174" s="650" t="s">
        <v>164</v>
      </c>
      <c r="AM174" s="650" t="s">
        <v>164</v>
      </c>
      <c r="AN174" s="650" t="s">
        <v>164</v>
      </c>
      <c r="AO174" s="650" t="s">
        <v>164</v>
      </c>
      <c r="AP174" s="650" t="s">
        <v>164</v>
      </c>
      <c r="AQ174" s="650">
        <v>2.117</v>
      </c>
      <c r="AR174" s="650">
        <v>0.49199999999999999</v>
      </c>
      <c r="AS174" s="650">
        <v>2.1000000000000001E-2</v>
      </c>
      <c r="AT174" s="650">
        <v>2.117</v>
      </c>
      <c r="AU174" s="650">
        <v>0.48899999999999999</v>
      </c>
      <c r="AV174" s="650">
        <v>2.1000000000000001E-2</v>
      </c>
      <c r="AW174" s="650">
        <v>2.117</v>
      </c>
      <c r="AX174" s="650">
        <v>0.48699999999999999</v>
      </c>
      <c r="AY174" s="650">
        <v>2.1000000000000001E-2</v>
      </c>
      <c r="AZ174" s="650">
        <v>2.117</v>
      </c>
      <c r="BA174" s="650">
        <v>0.48799999999999999</v>
      </c>
      <c r="BB174" s="650">
        <v>2.1000000000000001E-2</v>
      </c>
    </row>
    <row r="175" spans="2:54" ht="16.5" customHeight="1" x14ac:dyDescent="0.3">
      <c r="B175" s="5"/>
      <c r="D175" s="1"/>
      <c r="E175" s="649"/>
      <c r="F175" s="885" t="s">
        <v>1403</v>
      </c>
      <c r="G175" s="650" t="s">
        <v>164</v>
      </c>
      <c r="H175" s="650" t="s">
        <v>164</v>
      </c>
      <c r="I175" s="650" t="s">
        <v>164</v>
      </c>
      <c r="J175" s="650" t="s">
        <v>164</v>
      </c>
      <c r="K175" s="650" t="s">
        <v>164</v>
      </c>
      <c r="L175" s="650" t="s">
        <v>164</v>
      </c>
      <c r="M175" s="650" t="s">
        <v>164</v>
      </c>
      <c r="N175" s="650" t="s">
        <v>164</v>
      </c>
      <c r="O175" s="650" t="s">
        <v>164</v>
      </c>
      <c r="P175" s="650" t="s">
        <v>164</v>
      </c>
      <c r="Q175" s="650" t="s">
        <v>164</v>
      </c>
      <c r="R175" s="650" t="s">
        <v>164</v>
      </c>
      <c r="S175" s="650" t="s">
        <v>164</v>
      </c>
      <c r="T175" s="650" t="s">
        <v>164</v>
      </c>
      <c r="U175" s="650" t="s">
        <v>164</v>
      </c>
      <c r="V175" s="650" t="s">
        <v>164</v>
      </c>
      <c r="W175" s="650" t="s">
        <v>164</v>
      </c>
      <c r="X175" s="650" t="s">
        <v>164</v>
      </c>
      <c r="Y175" s="650" t="s">
        <v>164</v>
      </c>
      <c r="Z175" s="650" t="s">
        <v>164</v>
      </c>
      <c r="AA175" s="650" t="s">
        <v>164</v>
      </c>
      <c r="AB175" s="650" t="s">
        <v>164</v>
      </c>
      <c r="AC175" s="650" t="s">
        <v>164</v>
      </c>
      <c r="AD175" s="650" t="s">
        <v>164</v>
      </c>
      <c r="AE175" s="650" t="s">
        <v>164</v>
      </c>
      <c r="AF175" s="650" t="s">
        <v>164</v>
      </c>
      <c r="AG175" s="650" t="s">
        <v>164</v>
      </c>
      <c r="AH175" s="650" t="s">
        <v>164</v>
      </c>
      <c r="AI175" s="650" t="s">
        <v>164</v>
      </c>
      <c r="AJ175" s="650" t="s">
        <v>164</v>
      </c>
      <c r="AK175" s="650" t="s">
        <v>164</v>
      </c>
      <c r="AL175" s="650" t="s">
        <v>164</v>
      </c>
      <c r="AM175" s="650" t="s">
        <v>164</v>
      </c>
      <c r="AN175" s="650" t="s">
        <v>164</v>
      </c>
      <c r="AO175" s="650" t="s">
        <v>164</v>
      </c>
      <c r="AP175" s="650" t="s">
        <v>164</v>
      </c>
      <c r="AQ175" s="650">
        <v>2.1520000000000001</v>
      </c>
      <c r="AR175" s="650">
        <v>2.2730000000000001</v>
      </c>
      <c r="AS175" s="650">
        <v>4.5999999999999999E-2</v>
      </c>
      <c r="AT175" s="650">
        <v>2.1520000000000001</v>
      </c>
      <c r="AU175" s="650">
        <v>2.222</v>
      </c>
      <c r="AV175" s="650">
        <v>4.4999999999999998E-2</v>
      </c>
      <c r="AW175" s="650">
        <v>2.1520000000000001</v>
      </c>
      <c r="AX175" s="650">
        <v>2.1859999999999999</v>
      </c>
      <c r="AY175" s="650">
        <v>4.4999999999999998E-2</v>
      </c>
      <c r="AZ175" s="650">
        <v>2.1520000000000001</v>
      </c>
      <c r="BA175" s="650">
        <v>2.1629999999999998</v>
      </c>
      <c r="BB175" s="650">
        <v>4.4999999999999998E-2</v>
      </c>
    </row>
    <row r="176" spans="2:54" ht="16.5" customHeight="1" x14ac:dyDescent="0.3">
      <c r="B176" s="5"/>
      <c r="D176" s="1"/>
      <c r="E176" s="648" t="s">
        <v>1074</v>
      </c>
      <c r="F176" s="885" t="s">
        <v>1400</v>
      </c>
      <c r="G176" s="650" t="s">
        <v>164</v>
      </c>
      <c r="H176" s="650" t="s">
        <v>164</v>
      </c>
      <c r="I176" s="650" t="s">
        <v>164</v>
      </c>
      <c r="J176" s="650" t="s">
        <v>164</v>
      </c>
      <c r="K176" s="650" t="s">
        <v>164</v>
      </c>
      <c r="L176" s="650" t="s">
        <v>164</v>
      </c>
      <c r="M176" s="650" t="s">
        <v>164</v>
      </c>
      <c r="N176" s="650" t="s">
        <v>164</v>
      </c>
      <c r="O176" s="650" t="s">
        <v>164</v>
      </c>
      <c r="P176" s="650" t="s">
        <v>164</v>
      </c>
      <c r="Q176" s="650" t="s">
        <v>164</v>
      </c>
      <c r="R176" s="650" t="s">
        <v>164</v>
      </c>
      <c r="S176" s="650" t="s">
        <v>164</v>
      </c>
      <c r="T176" s="650" t="s">
        <v>164</v>
      </c>
      <c r="U176" s="650" t="s">
        <v>164</v>
      </c>
      <c r="V176" s="650" t="s">
        <v>164</v>
      </c>
      <c r="W176" s="650" t="s">
        <v>164</v>
      </c>
      <c r="X176" s="650" t="s">
        <v>164</v>
      </c>
      <c r="Y176" s="650" t="s">
        <v>164</v>
      </c>
      <c r="Z176" s="650" t="s">
        <v>164</v>
      </c>
      <c r="AA176" s="650" t="s">
        <v>164</v>
      </c>
      <c r="AB176" s="650" t="s">
        <v>164</v>
      </c>
      <c r="AC176" s="650" t="s">
        <v>164</v>
      </c>
      <c r="AD176" s="650" t="s">
        <v>164</v>
      </c>
      <c r="AE176" s="650" t="s">
        <v>164</v>
      </c>
      <c r="AF176" s="650" t="s">
        <v>164</v>
      </c>
      <c r="AG176" s="650" t="s">
        <v>164</v>
      </c>
      <c r="AH176" s="650" t="s">
        <v>164</v>
      </c>
      <c r="AI176" s="650" t="s">
        <v>164</v>
      </c>
      <c r="AJ176" s="650" t="s">
        <v>164</v>
      </c>
      <c r="AK176" s="650" t="s">
        <v>164</v>
      </c>
      <c r="AL176" s="650" t="s">
        <v>164</v>
      </c>
      <c r="AM176" s="650" t="s">
        <v>164</v>
      </c>
      <c r="AN176" s="650" t="s">
        <v>164</v>
      </c>
      <c r="AO176" s="650" t="s">
        <v>164</v>
      </c>
      <c r="AP176" s="650" t="s">
        <v>164</v>
      </c>
      <c r="AQ176" s="650">
        <v>0.35899999999999999</v>
      </c>
      <c r="AR176" s="650">
        <v>0.25</v>
      </c>
      <c r="AS176" s="650">
        <v>2.7E-2</v>
      </c>
      <c r="AT176" s="650">
        <v>0.35899999999999999</v>
      </c>
      <c r="AU176" s="650">
        <v>0.245</v>
      </c>
      <c r="AV176" s="650">
        <v>2.5999999999999999E-2</v>
      </c>
      <c r="AW176" s="650">
        <v>0.35899999999999999</v>
      </c>
      <c r="AX176" s="650">
        <v>0.24199999999999999</v>
      </c>
      <c r="AY176" s="650">
        <v>2.5000000000000001E-2</v>
      </c>
      <c r="AZ176" s="650">
        <v>0.35899999999999999</v>
      </c>
      <c r="BA176" s="650">
        <v>0.245</v>
      </c>
      <c r="BB176" s="650">
        <v>2.5999999999999999E-2</v>
      </c>
    </row>
    <row r="177" spans="2:54" ht="16.5" customHeight="1" x14ac:dyDescent="0.3">
      <c r="B177" s="5"/>
      <c r="D177" s="1"/>
      <c r="E177" s="646"/>
      <c r="F177" s="885" t="s">
        <v>1401</v>
      </c>
      <c r="G177" s="650" t="s">
        <v>164</v>
      </c>
      <c r="H177" s="650" t="s">
        <v>164</v>
      </c>
      <c r="I177" s="650" t="s">
        <v>164</v>
      </c>
      <c r="J177" s="650" t="s">
        <v>164</v>
      </c>
      <c r="K177" s="650" t="s">
        <v>164</v>
      </c>
      <c r="L177" s="650" t="s">
        <v>164</v>
      </c>
      <c r="M177" s="650" t="s">
        <v>164</v>
      </c>
      <c r="N177" s="650" t="s">
        <v>164</v>
      </c>
      <c r="O177" s="650" t="s">
        <v>164</v>
      </c>
      <c r="P177" s="650" t="s">
        <v>164</v>
      </c>
      <c r="Q177" s="650" t="s">
        <v>164</v>
      </c>
      <c r="R177" s="650" t="s">
        <v>164</v>
      </c>
      <c r="S177" s="650" t="s">
        <v>164</v>
      </c>
      <c r="T177" s="650" t="s">
        <v>164</v>
      </c>
      <c r="U177" s="650" t="s">
        <v>164</v>
      </c>
      <c r="V177" s="650" t="s">
        <v>164</v>
      </c>
      <c r="W177" s="650" t="s">
        <v>164</v>
      </c>
      <c r="X177" s="650" t="s">
        <v>164</v>
      </c>
      <c r="Y177" s="650" t="s">
        <v>164</v>
      </c>
      <c r="Z177" s="650" t="s">
        <v>164</v>
      </c>
      <c r="AA177" s="650" t="s">
        <v>164</v>
      </c>
      <c r="AB177" s="650" t="s">
        <v>164</v>
      </c>
      <c r="AC177" s="650" t="s">
        <v>164</v>
      </c>
      <c r="AD177" s="650" t="s">
        <v>164</v>
      </c>
      <c r="AE177" s="650" t="s">
        <v>164</v>
      </c>
      <c r="AF177" s="650" t="s">
        <v>164</v>
      </c>
      <c r="AG177" s="650" t="s">
        <v>164</v>
      </c>
      <c r="AH177" s="650" t="s">
        <v>164</v>
      </c>
      <c r="AI177" s="650" t="s">
        <v>164</v>
      </c>
      <c r="AJ177" s="650" t="s">
        <v>164</v>
      </c>
      <c r="AK177" s="650" t="s">
        <v>164</v>
      </c>
      <c r="AL177" s="650" t="s">
        <v>164</v>
      </c>
      <c r="AM177" s="650" t="s">
        <v>164</v>
      </c>
      <c r="AN177" s="650" t="s">
        <v>164</v>
      </c>
      <c r="AO177" s="650" t="s">
        <v>164</v>
      </c>
      <c r="AP177" s="650" t="s">
        <v>164</v>
      </c>
      <c r="AQ177" s="650">
        <v>0.35699999999999998</v>
      </c>
      <c r="AR177" s="650">
        <v>0.65700000000000003</v>
      </c>
      <c r="AS177" s="650">
        <v>6.2E-2</v>
      </c>
      <c r="AT177" s="650">
        <v>0.35699999999999998</v>
      </c>
      <c r="AU177" s="650">
        <v>0.61399999999999999</v>
      </c>
      <c r="AV177" s="650">
        <v>5.7000000000000002E-2</v>
      </c>
      <c r="AW177" s="650">
        <v>0.35699999999999998</v>
      </c>
      <c r="AX177" s="650">
        <v>0.59199999999999997</v>
      </c>
      <c r="AY177" s="650">
        <v>5.5E-2</v>
      </c>
      <c r="AZ177" s="650">
        <v>0.35699999999999998</v>
      </c>
      <c r="BA177" s="650">
        <v>0.59799999999999998</v>
      </c>
      <c r="BB177" s="650">
        <v>5.5E-2</v>
      </c>
    </row>
    <row r="178" spans="2:54" ht="16.5" customHeight="1" x14ac:dyDescent="0.3">
      <c r="B178" s="5"/>
      <c r="D178" s="1"/>
      <c r="E178" s="646"/>
      <c r="F178" s="885" t="s">
        <v>1402</v>
      </c>
      <c r="G178" s="650" t="s">
        <v>164</v>
      </c>
      <c r="H178" s="650" t="s">
        <v>164</v>
      </c>
      <c r="I178" s="650" t="s">
        <v>164</v>
      </c>
      <c r="J178" s="650" t="s">
        <v>164</v>
      </c>
      <c r="K178" s="650" t="s">
        <v>164</v>
      </c>
      <c r="L178" s="650" t="s">
        <v>164</v>
      </c>
      <c r="M178" s="650" t="s">
        <v>164</v>
      </c>
      <c r="N178" s="650" t="s">
        <v>164</v>
      </c>
      <c r="O178" s="650" t="s">
        <v>164</v>
      </c>
      <c r="P178" s="650" t="s">
        <v>164</v>
      </c>
      <c r="Q178" s="650" t="s">
        <v>164</v>
      </c>
      <c r="R178" s="650" t="s">
        <v>164</v>
      </c>
      <c r="S178" s="650" t="s">
        <v>164</v>
      </c>
      <c r="T178" s="650" t="s">
        <v>164</v>
      </c>
      <c r="U178" s="650" t="s">
        <v>164</v>
      </c>
      <c r="V178" s="650" t="s">
        <v>164</v>
      </c>
      <c r="W178" s="650" t="s">
        <v>164</v>
      </c>
      <c r="X178" s="650" t="s">
        <v>164</v>
      </c>
      <c r="Y178" s="650" t="s">
        <v>164</v>
      </c>
      <c r="Z178" s="650" t="s">
        <v>164</v>
      </c>
      <c r="AA178" s="650" t="s">
        <v>164</v>
      </c>
      <c r="AB178" s="650" t="s">
        <v>164</v>
      </c>
      <c r="AC178" s="650" t="s">
        <v>164</v>
      </c>
      <c r="AD178" s="650" t="s">
        <v>164</v>
      </c>
      <c r="AE178" s="650" t="s">
        <v>164</v>
      </c>
      <c r="AF178" s="650" t="s">
        <v>164</v>
      </c>
      <c r="AG178" s="650" t="s">
        <v>164</v>
      </c>
      <c r="AH178" s="650" t="s">
        <v>164</v>
      </c>
      <c r="AI178" s="650" t="s">
        <v>164</v>
      </c>
      <c r="AJ178" s="650" t="s">
        <v>164</v>
      </c>
      <c r="AK178" s="650" t="s">
        <v>164</v>
      </c>
      <c r="AL178" s="650" t="s">
        <v>164</v>
      </c>
      <c r="AM178" s="650" t="s">
        <v>164</v>
      </c>
      <c r="AN178" s="650" t="s">
        <v>164</v>
      </c>
      <c r="AO178" s="650" t="s">
        <v>164</v>
      </c>
      <c r="AP178" s="650" t="s">
        <v>164</v>
      </c>
      <c r="AQ178" s="650">
        <v>0.35699999999999998</v>
      </c>
      <c r="AR178" s="650">
        <v>0.49199999999999999</v>
      </c>
      <c r="AS178" s="650">
        <v>2.1000000000000001E-2</v>
      </c>
      <c r="AT178" s="650">
        <v>0.35699999999999998</v>
      </c>
      <c r="AU178" s="650">
        <v>0.48899999999999999</v>
      </c>
      <c r="AV178" s="650">
        <v>2.1000000000000001E-2</v>
      </c>
      <c r="AW178" s="650">
        <v>0.35699999999999998</v>
      </c>
      <c r="AX178" s="650">
        <v>0.48699999999999999</v>
      </c>
      <c r="AY178" s="650">
        <v>2.1000000000000001E-2</v>
      </c>
      <c r="AZ178" s="650">
        <v>0.35699999999999998</v>
      </c>
      <c r="BA178" s="650">
        <v>0.48799999999999999</v>
      </c>
      <c r="BB178" s="650">
        <v>2.1000000000000001E-2</v>
      </c>
    </row>
    <row r="179" spans="2:54" ht="16.5" customHeight="1" x14ac:dyDescent="0.3">
      <c r="B179" s="5"/>
      <c r="D179" s="1"/>
      <c r="E179" s="649"/>
      <c r="F179" s="885" t="s">
        <v>1403</v>
      </c>
      <c r="G179" s="650" t="s">
        <v>164</v>
      </c>
      <c r="H179" s="650" t="s">
        <v>164</v>
      </c>
      <c r="I179" s="650" t="s">
        <v>164</v>
      </c>
      <c r="J179" s="650" t="s">
        <v>164</v>
      </c>
      <c r="K179" s="650" t="s">
        <v>164</v>
      </c>
      <c r="L179" s="650" t="s">
        <v>164</v>
      </c>
      <c r="M179" s="650" t="s">
        <v>164</v>
      </c>
      <c r="N179" s="650" t="s">
        <v>164</v>
      </c>
      <c r="O179" s="650" t="s">
        <v>164</v>
      </c>
      <c r="P179" s="650" t="s">
        <v>164</v>
      </c>
      <c r="Q179" s="650" t="s">
        <v>164</v>
      </c>
      <c r="R179" s="650" t="s">
        <v>164</v>
      </c>
      <c r="S179" s="650" t="s">
        <v>164</v>
      </c>
      <c r="T179" s="650" t="s">
        <v>164</v>
      </c>
      <c r="U179" s="650" t="s">
        <v>164</v>
      </c>
      <c r="V179" s="650" t="s">
        <v>164</v>
      </c>
      <c r="W179" s="650" t="s">
        <v>164</v>
      </c>
      <c r="X179" s="650" t="s">
        <v>164</v>
      </c>
      <c r="Y179" s="650" t="s">
        <v>164</v>
      </c>
      <c r="Z179" s="650" t="s">
        <v>164</v>
      </c>
      <c r="AA179" s="650" t="s">
        <v>164</v>
      </c>
      <c r="AB179" s="650" t="s">
        <v>164</v>
      </c>
      <c r="AC179" s="650" t="s">
        <v>164</v>
      </c>
      <c r="AD179" s="650" t="s">
        <v>164</v>
      </c>
      <c r="AE179" s="650" t="s">
        <v>164</v>
      </c>
      <c r="AF179" s="650" t="s">
        <v>164</v>
      </c>
      <c r="AG179" s="650" t="s">
        <v>164</v>
      </c>
      <c r="AH179" s="650" t="s">
        <v>164</v>
      </c>
      <c r="AI179" s="650" t="s">
        <v>164</v>
      </c>
      <c r="AJ179" s="650" t="s">
        <v>164</v>
      </c>
      <c r="AK179" s="650" t="s">
        <v>164</v>
      </c>
      <c r="AL179" s="650" t="s">
        <v>164</v>
      </c>
      <c r="AM179" s="650" t="s">
        <v>164</v>
      </c>
      <c r="AN179" s="650" t="s">
        <v>164</v>
      </c>
      <c r="AO179" s="650" t="s">
        <v>164</v>
      </c>
      <c r="AP179" s="650" t="s">
        <v>164</v>
      </c>
      <c r="AQ179" s="650">
        <v>0.39200000000000002</v>
      </c>
      <c r="AR179" s="650">
        <v>2.2730000000000001</v>
      </c>
      <c r="AS179" s="650">
        <v>4.5999999999999999E-2</v>
      </c>
      <c r="AT179" s="650">
        <v>0.39200000000000002</v>
      </c>
      <c r="AU179" s="650">
        <v>2.222</v>
      </c>
      <c r="AV179" s="650">
        <v>4.4999999999999998E-2</v>
      </c>
      <c r="AW179" s="650">
        <v>0.39200000000000002</v>
      </c>
      <c r="AX179" s="650">
        <v>2.1859999999999999</v>
      </c>
      <c r="AY179" s="650">
        <v>4.4999999999999998E-2</v>
      </c>
      <c r="AZ179" s="650">
        <v>0.39200000000000002</v>
      </c>
      <c r="BA179" s="650">
        <v>2.1629999999999998</v>
      </c>
      <c r="BB179" s="650">
        <v>4.4999999999999998E-2</v>
      </c>
    </row>
    <row r="180" spans="2:54" ht="16.5" customHeight="1" x14ac:dyDescent="0.3">
      <c r="B180" s="5"/>
      <c r="D180" s="1"/>
      <c r="E180" s="646" t="s">
        <v>1075</v>
      </c>
      <c r="F180" s="885" t="s">
        <v>1400</v>
      </c>
      <c r="G180" s="650" t="s">
        <v>164</v>
      </c>
      <c r="H180" s="650" t="s">
        <v>164</v>
      </c>
      <c r="I180" s="650" t="s">
        <v>164</v>
      </c>
      <c r="J180" s="650" t="s">
        <v>164</v>
      </c>
      <c r="K180" s="650" t="s">
        <v>164</v>
      </c>
      <c r="L180" s="650" t="s">
        <v>164</v>
      </c>
      <c r="M180" s="650" t="s">
        <v>164</v>
      </c>
      <c r="N180" s="650" t="s">
        <v>164</v>
      </c>
      <c r="O180" s="650" t="s">
        <v>164</v>
      </c>
      <c r="P180" s="650" t="s">
        <v>164</v>
      </c>
      <c r="Q180" s="650" t="s">
        <v>164</v>
      </c>
      <c r="R180" s="650" t="s">
        <v>164</v>
      </c>
      <c r="S180" s="650" t="s">
        <v>164</v>
      </c>
      <c r="T180" s="650" t="s">
        <v>164</v>
      </c>
      <c r="U180" s="650" t="s">
        <v>164</v>
      </c>
      <c r="V180" s="650" t="s">
        <v>164</v>
      </c>
      <c r="W180" s="650" t="s">
        <v>164</v>
      </c>
      <c r="X180" s="650" t="s">
        <v>164</v>
      </c>
      <c r="Y180" s="650" t="s">
        <v>164</v>
      </c>
      <c r="Z180" s="650" t="s">
        <v>164</v>
      </c>
      <c r="AA180" s="650" t="s">
        <v>164</v>
      </c>
      <c r="AB180" s="650" t="s">
        <v>164</v>
      </c>
      <c r="AC180" s="650" t="s">
        <v>164</v>
      </c>
      <c r="AD180" s="650" t="s">
        <v>164</v>
      </c>
      <c r="AE180" s="650" t="s">
        <v>164</v>
      </c>
      <c r="AF180" s="650" t="s">
        <v>164</v>
      </c>
      <c r="AG180" s="650" t="s">
        <v>164</v>
      </c>
      <c r="AH180" s="650" t="s">
        <v>164</v>
      </c>
      <c r="AI180" s="650" t="s">
        <v>164</v>
      </c>
      <c r="AJ180" s="650" t="s">
        <v>164</v>
      </c>
      <c r="AK180" s="650" t="s">
        <v>164</v>
      </c>
      <c r="AL180" s="650" t="s">
        <v>164</v>
      </c>
      <c r="AM180" s="650" t="s">
        <v>164</v>
      </c>
      <c r="AN180" s="650" t="s">
        <v>164</v>
      </c>
      <c r="AO180" s="650" t="s">
        <v>164</v>
      </c>
      <c r="AP180" s="650" t="s">
        <v>164</v>
      </c>
      <c r="AQ180" s="650">
        <v>7.0000000000000001E-3</v>
      </c>
      <c r="AR180" s="650">
        <v>0.25</v>
      </c>
      <c r="AS180" s="650">
        <v>2.7E-2</v>
      </c>
      <c r="AT180" s="650">
        <v>7.0000000000000001E-3</v>
      </c>
      <c r="AU180" s="650">
        <v>0.245</v>
      </c>
      <c r="AV180" s="650">
        <v>2.5999999999999999E-2</v>
      </c>
      <c r="AW180" s="650">
        <v>7.0000000000000001E-3</v>
      </c>
      <c r="AX180" s="650">
        <v>0.24199999999999999</v>
      </c>
      <c r="AY180" s="650">
        <v>2.5000000000000001E-2</v>
      </c>
      <c r="AZ180" s="650">
        <v>7.0000000000000001E-3</v>
      </c>
      <c r="BA180" s="650">
        <v>0.245</v>
      </c>
      <c r="BB180" s="650">
        <v>2.5999999999999999E-2</v>
      </c>
    </row>
    <row r="181" spans="2:54" ht="16.5" customHeight="1" x14ac:dyDescent="0.3">
      <c r="B181" s="5"/>
      <c r="D181" s="1"/>
      <c r="E181" s="646"/>
      <c r="F181" s="885" t="s">
        <v>1401</v>
      </c>
      <c r="G181" s="650" t="s">
        <v>164</v>
      </c>
      <c r="H181" s="650" t="s">
        <v>164</v>
      </c>
      <c r="I181" s="650" t="s">
        <v>164</v>
      </c>
      <c r="J181" s="650" t="s">
        <v>164</v>
      </c>
      <c r="K181" s="650" t="s">
        <v>164</v>
      </c>
      <c r="L181" s="650" t="s">
        <v>164</v>
      </c>
      <c r="M181" s="650" t="s">
        <v>164</v>
      </c>
      <c r="N181" s="650" t="s">
        <v>164</v>
      </c>
      <c r="O181" s="650" t="s">
        <v>164</v>
      </c>
      <c r="P181" s="650" t="s">
        <v>164</v>
      </c>
      <c r="Q181" s="650" t="s">
        <v>164</v>
      </c>
      <c r="R181" s="650" t="s">
        <v>164</v>
      </c>
      <c r="S181" s="650" t="s">
        <v>164</v>
      </c>
      <c r="T181" s="650" t="s">
        <v>164</v>
      </c>
      <c r="U181" s="650" t="s">
        <v>164</v>
      </c>
      <c r="V181" s="650" t="s">
        <v>164</v>
      </c>
      <c r="W181" s="650" t="s">
        <v>164</v>
      </c>
      <c r="X181" s="650" t="s">
        <v>164</v>
      </c>
      <c r="Y181" s="650" t="s">
        <v>164</v>
      </c>
      <c r="Z181" s="650" t="s">
        <v>164</v>
      </c>
      <c r="AA181" s="650" t="s">
        <v>164</v>
      </c>
      <c r="AB181" s="650" t="s">
        <v>164</v>
      </c>
      <c r="AC181" s="650" t="s">
        <v>164</v>
      </c>
      <c r="AD181" s="650" t="s">
        <v>164</v>
      </c>
      <c r="AE181" s="650" t="s">
        <v>164</v>
      </c>
      <c r="AF181" s="650" t="s">
        <v>164</v>
      </c>
      <c r="AG181" s="650" t="s">
        <v>164</v>
      </c>
      <c r="AH181" s="650" t="s">
        <v>164</v>
      </c>
      <c r="AI181" s="650" t="s">
        <v>164</v>
      </c>
      <c r="AJ181" s="650" t="s">
        <v>164</v>
      </c>
      <c r="AK181" s="650" t="s">
        <v>164</v>
      </c>
      <c r="AL181" s="650" t="s">
        <v>164</v>
      </c>
      <c r="AM181" s="650" t="s">
        <v>164</v>
      </c>
      <c r="AN181" s="650" t="s">
        <v>164</v>
      </c>
      <c r="AO181" s="650" t="s">
        <v>164</v>
      </c>
      <c r="AP181" s="650" t="s">
        <v>164</v>
      </c>
      <c r="AQ181" s="650">
        <v>5.0000000000000001E-3</v>
      </c>
      <c r="AR181" s="650">
        <v>0.65700000000000003</v>
      </c>
      <c r="AS181" s="650">
        <v>6.2E-2</v>
      </c>
      <c r="AT181" s="650">
        <v>5.0000000000000001E-3</v>
      </c>
      <c r="AU181" s="650">
        <v>0.61399999999999999</v>
      </c>
      <c r="AV181" s="650">
        <v>5.7000000000000002E-2</v>
      </c>
      <c r="AW181" s="650">
        <v>5.0000000000000001E-3</v>
      </c>
      <c r="AX181" s="650">
        <v>0.59199999999999997</v>
      </c>
      <c r="AY181" s="650">
        <v>5.5E-2</v>
      </c>
      <c r="AZ181" s="650">
        <v>5.0000000000000001E-3</v>
      </c>
      <c r="BA181" s="650">
        <v>0.59799999999999998</v>
      </c>
      <c r="BB181" s="650">
        <v>5.5E-2</v>
      </c>
    </row>
    <row r="182" spans="2:54" ht="16.5" customHeight="1" x14ac:dyDescent="0.3">
      <c r="B182" s="5"/>
      <c r="D182" s="1"/>
      <c r="E182" s="646"/>
      <c r="F182" s="885" t="s">
        <v>1402</v>
      </c>
      <c r="G182" s="650" t="s">
        <v>164</v>
      </c>
      <c r="H182" s="650" t="s">
        <v>164</v>
      </c>
      <c r="I182" s="650" t="s">
        <v>164</v>
      </c>
      <c r="J182" s="650" t="s">
        <v>164</v>
      </c>
      <c r="K182" s="650" t="s">
        <v>164</v>
      </c>
      <c r="L182" s="650" t="s">
        <v>164</v>
      </c>
      <c r="M182" s="650" t="s">
        <v>164</v>
      </c>
      <c r="N182" s="650" t="s">
        <v>164</v>
      </c>
      <c r="O182" s="650" t="s">
        <v>164</v>
      </c>
      <c r="P182" s="650" t="s">
        <v>164</v>
      </c>
      <c r="Q182" s="650" t="s">
        <v>164</v>
      </c>
      <c r="R182" s="650" t="s">
        <v>164</v>
      </c>
      <c r="S182" s="650" t="s">
        <v>164</v>
      </c>
      <c r="T182" s="650" t="s">
        <v>164</v>
      </c>
      <c r="U182" s="650" t="s">
        <v>164</v>
      </c>
      <c r="V182" s="650" t="s">
        <v>164</v>
      </c>
      <c r="W182" s="650" t="s">
        <v>164</v>
      </c>
      <c r="X182" s="650" t="s">
        <v>164</v>
      </c>
      <c r="Y182" s="650" t="s">
        <v>164</v>
      </c>
      <c r="Z182" s="650" t="s">
        <v>164</v>
      </c>
      <c r="AA182" s="650" t="s">
        <v>164</v>
      </c>
      <c r="AB182" s="650" t="s">
        <v>164</v>
      </c>
      <c r="AC182" s="650" t="s">
        <v>164</v>
      </c>
      <c r="AD182" s="650" t="s">
        <v>164</v>
      </c>
      <c r="AE182" s="650" t="s">
        <v>164</v>
      </c>
      <c r="AF182" s="650" t="s">
        <v>164</v>
      </c>
      <c r="AG182" s="650" t="s">
        <v>164</v>
      </c>
      <c r="AH182" s="650" t="s">
        <v>164</v>
      </c>
      <c r="AI182" s="650" t="s">
        <v>164</v>
      </c>
      <c r="AJ182" s="650" t="s">
        <v>164</v>
      </c>
      <c r="AK182" s="650" t="s">
        <v>164</v>
      </c>
      <c r="AL182" s="650" t="s">
        <v>164</v>
      </c>
      <c r="AM182" s="650" t="s">
        <v>164</v>
      </c>
      <c r="AN182" s="650" t="s">
        <v>164</v>
      </c>
      <c r="AO182" s="650" t="s">
        <v>164</v>
      </c>
      <c r="AP182" s="650" t="s">
        <v>164</v>
      </c>
      <c r="AQ182" s="650">
        <v>5.0000000000000001E-3</v>
      </c>
      <c r="AR182" s="650">
        <v>0.49199999999999999</v>
      </c>
      <c r="AS182" s="650">
        <v>2.1000000000000001E-2</v>
      </c>
      <c r="AT182" s="650">
        <v>5.0000000000000001E-3</v>
      </c>
      <c r="AU182" s="650">
        <v>0.48899999999999999</v>
      </c>
      <c r="AV182" s="650">
        <v>2.1000000000000001E-2</v>
      </c>
      <c r="AW182" s="650">
        <v>5.0000000000000001E-3</v>
      </c>
      <c r="AX182" s="650">
        <v>0.48699999999999999</v>
      </c>
      <c r="AY182" s="650">
        <v>2.1000000000000001E-2</v>
      </c>
      <c r="AZ182" s="650">
        <v>5.0000000000000001E-3</v>
      </c>
      <c r="BA182" s="650">
        <v>0.48799999999999999</v>
      </c>
      <c r="BB182" s="650">
        <v>2.1000000000000001E-2</v>
      </c>
    </row>
    <row r="183" spans="2:54" ht="16.5" customHeight="1" x14ac:dyDescent="0.3">
      <c r="B183" s="5"/>
      <c r="D183" s="1"/>
      <c r="E183" s="646"/>
      <c r="F183" s="885" t="s">
        <v>1403</v>
      </c>
      <c r="G183" s="650" t="s">
        <v>164</v>
      </c>
      <c r="H183" s="650" t="s">
        <v>164</v>
      </c>
      <c r="I183" s="650" t="s">
        <v>164</v>
      </c>
      <c r="J183" s="650" t="s">
        <v>164</v>
      </c>
      <c r="K183" s="650" t="s">
        <v>164</v>
      </c>
      <c r="L183" s="650" t="s">
        <v>164</v>
      </c>
      <c r="M183" s="650" t="s">
        <v>164</v>
      </c>
      <c r="N183" s="650" t="s">
        <v>164</v>
      </c>
      <c r="O183" s="650" t="s">
        <v>164</v>
      </c>
      <c r="P183" s="650" t="s">
        <v>164</v>
      </c>
      <c r="Q183" s="650" t="s">
        <v>164</v>
      </c>
      <c r="R183" s="650" t="s">
        <v>164</v>
      </c>
      <c r="S183" s="650" t="s">
        <v>164</v>
      </c>
      <c r="T183" s="650" t="s">
        <v>164</v>
      </c>
      <c r="U183" s="650" t="s">
        <v>164</v>
      </c>
      <c r="V183" s="650" t="s">
        <v>164</v>
      </c>
      <c r="W183" s="650" t="s">
        <v>164</v>
      </c>
      <c r="X183" s="650" t="s">
        <v>164</v>
      </c>
      <c r="Y183" s="650" t="s">
        <v>164</v>
      </c>
      <c r="Z183" s="650" t="s">
        <v>164</v>
      </c>
      <c r="AA183" s="650" t="s">
        <v>164</v>
      </c>
      <c r="AB183" s="650" t="s">
        <v>164</v>
      </c>
      <c r="AC183" s="650" t="s">
        <v>164</v>
      </c>
      <c r="AD183" s="650" t="s">
        <v>164</v>
      </c>
      <c r="AE183" s="650" t="s">
        <v>164</v>
      </c>
      <c r="AF183" s="650" t="s">
        <v>164</v>
      </c>
      <c r="AG183" s="650" t="s">
        <v>164</v>
      </c>
      <c r="AH183" s="650" t="s">
        <v>164</v>
      </c>
      <c r="AI183" s="650" t="s">
        <v>164</v>
      </c>
      <c r="AJ183" s="650" t="s">
        <v>164</v>
      </c>
      <c r="AK183" s="650" t="s">
        <v>164</v>
      </c>
      <c r="AL183" s="650" t="s">
        <v>164</v>
      </c>
      <c r="AM183" s="650" t="s">
        <v>164</v>
      </c>
      <c r="AN183" s="650" t="s">
        <v>164</v>
      </c>
      <c r="AO183" s="650" t="s">
        <v>164</v>
      </c>
      <c r="AP183" s="650" t="s">
        <v>164</v>
      </c>
      <c r="AQ183" s="650">
        <v>0.04</v>
      </c>
      <c r="AR183" s="650">
        <v>2.2730000000000001</v>
      </c>
      <c r="AS183" s="650">
        <v>4.5999999999999999E-2</v>
      </c>
      <c r="AT183" s="650">
        <v>0.04</v>
      </c>
      <c r="AU183" s="650">
        <v>2.222</v>
      </c>
      <c r="AV183" s="650">
        <v>4.4999999999999998E-2</v>
      </c>
      <c r="AW183" s="650">
        <v>0.04</v>
      </c>
      <c r="AX183" s="650">
        <v>2.1859999999999999</v>
      </c>
      <c r="AY183" s="650">
        <v>4.4999999999999998E-2</v>
      </c>
      <c r="AZ183" s="650">
        <v>0.04</v>
      </c>
      <c r="BA183" s="650">
        <v>2.1629999999999998</v>
      </c>
      <c r="BB183" s="650">
        <v>4.4999999999999998E-2</v>
      </c>
    </row>
    <row r="184" spans="2:54" ht="16.5" customHeight="1" x14ac:dyDescent="0.3">
      <c r="B184" s="5"/>
      <c r="D184" s="1"/>
      <c r="E184" s="648" t="s">
        <v>1408</v>
      </c>
      <c r="F184" s="885" t="s">
        <v>1400</v>
      </c>
      <c r="G184" s="650">
        <v>2.6640000000000001</v>
      </c>
      <c r="H184" s="650">
        <v>2.1000000000000001E-2</v>
      </c>
      <c r="I184" s="650">
        <v>0.111</v>
      </c>
      <c r="J184" s="650">
        <v>2.6640000000000001</v>
      </c>
      <c r="K184" s="650">
        <v>1.9E-2</v>
      </c>
      <c r="L184" s="650">
        <v>0.113</v>
      </c>
      <c r="M184" s="650">
        <v>2.6640000000000001</v>
      </c>
      <c r="N184" s="650">
        <v>1.7999999999999999E-2</v>
      </c>
      <c r="O184" s="650">
        <v>0.114</v>
      </c>
      <c r="P184" s="650">
        <v>2.6640000000000001</v>
      </c>
      <c r="Q184" s="650">
        <v>1.4999999999999999E-2</v>
      </c>
      <c r="R184" s="650">
        <v>0.11700000000000001</v>
      </c>
      <c r="S184" s="650">
        <v>2.5129999999999999</v>
      </c>
      <c r="T184" s="650">
        <v>1.4E-2</v>
      </c>
      <c r="U184" s="650">
        <v>0.11899999999999999</v>
      </c>
      <c r="V184" s="650">
        <v>2.488</v>
      </c>
      <c r="W184" s="650">
        <v>1.4E-2</v>
      </c>
      <c r="X184" s="650">
        <v>0.121</v>
      </c>
      <c r="Y184" s="650">
        <v>2.5609999999999999</v>
      </c>
      <c r="Z184" s="650">
        <v>1.4E-2</v>
      </c>
      <c r="AA184" s="650">
        <v>0.125</v>
      </c>
      <c r="AB184" s="650">
        <v>2.5609999999999999</v>
      </c>
      <c r="AC184" s="650">
        <v>1.2E-2</v>
      </c>
      <c r="AD184" s="650">
        <v>0.11799999999999999</v>
      </c>
      <c r="AE184" s="650">
        <v>2.5609999999999999</v>
      </c>
      <c r="AF184" s="650">
        <v>0.01</v>
      </c>
      <c r="AG184" s="650">
        <v>0.11899999999999999</v>
      </c>
      <c r="AH184" s="650">
        <v>2.556</v>
      </c>
      <c r="AI184" s="650">
        <v>8.9999999999999993E-3</v>
      </c>
      <c r="AJ184" s="650">
        <v>0.11700000000000001</v>
      </c>
      <c r="AK184" s="650">
        <v>2.5379999999999998</v>
      </c>
      <c r="AL184" s="650">
        <v>8.0000000000000002E-3</v>
      </c>
      <c r="AM184" s="650">
        <v>0.11700000000000001</v>
      </c>
      <c r="AN184" s="650">
        <v>2.5129999999999999</v>
      </c>
      <c r="AO184" s="650">
        <v>8.0000000000000002E-3</v>
      </c>
      <c r="AP184" s="650">
        <v>0.11799999999999999</v>
      </c>
      <c r="AQ184" s="650" t="s">
        <v>164</v>
      </c>
      <c r="AR184" s="650" t="s">
        <v>164</v>
      </c>
      <c r="AS184" s="650" t="s">
        <v>164</v>
      </c>
      <c r="AT184" s="650" t="s">
        <v>164</v>
      </c>
      <c r="AU184" s="650" t="s">
        <v>164</v>
      </c>
      <c r="AV184" s="650" t="s">
        <v>164</v>
      </c>
      <c r="AW184" s="650" t="s">
        <v>164</v>
      </c>
      <c r="AX184" s="650" t="s">
        <v>164</v>
      </c>
      <c r="AY184" s="650" t="s">
        <v>164</v>
      </c>
      <c r="AZ184" s="650" t="s">
        <v>164</v>
      </c>
      <c r="BA184" s="650" t="s">
        <v>164</v>
      </c>
      <c r="BB184" s="650" t="s">
        <v>164</v>
      </c>
    </row>
    <row r="185" spans="2:54" ht="16.5" customHeight="1" x14ac:dyDescent="0.3">
      <c r="B185" s="5"/>
      <c r="D185" s="1"/>
      <c r="E185" s="646"/>
      <c r="F185" s="885" t="s">
        <v>1401</v>
      </c>
      <c r="G185" s="650">
        <v>2.6619999999999999</v>
      </c>
      <c r="H185" s="650">
        <v>2.3E-2</v>
      </c>
      <c r="I185" s="650">
        <v>6.3E-2</v>
      </c>
      <c r="J185" s="650">
        <v>2.6619999999999999</v>
      </c>
      <c r="K185" s="650">
        <v>1.9E-2</v>
      </c>
      <c r="L185" s="650">
        <v>6.3E-2</v>
      </c>
      <c r="M185" s="650">
        <v>2.6619999999999999</v>
      </c>
      <c r="N185" s="650">
        <v>1.7000000000000001E-2</v>
      </c>
      <c r="O185" s="650">
        <v>6.3E-2</v>
      </c>
      <c r="P185" s="650">
        <v>2.6619999999999999</v>
      </c>
      <c r="Q185" s="650">
        <v>1.2999999999999999E-2</v>
      </c>
      <c r="R185" s="650">
        <v>6.9000000000000006E-2</v>
      </c>
      <c r="S185" s="650">
        <v>2.5110000000000001</v>
      </c>
      <c r="T185" s="650">
        <v>1.2999999999999999E-2</v>
      </c>
      <c r="U185" s="650">
        <v>7.0999999999999994E-2</v>
      </c>
      <c r="V185" s="650">
        <v>2.4860000000000002</v>
      </c>
      <c r="W185" s="650">
        <v>1.4E-2</v>
      </c>
      <c r="X185" s="650">
        <v>7.2999999999999995E-2</v>
      </c>
      <c r="Y185" s="650">
        <v>2.5590000000000002</v>
      </c>
      <c r="Z185" s="650">
        <v>1.4E-2</v>
      </c>
      <c r="AA185" s="650">
        <v>7.5999999999999998E-2</v>
      </c>
      <c r="AB185" s="650">
        <v>2.5590000000000002</v>
      </c>
      <c r="AC185" s="650">
        <v>1.2999999999999999E-2</v>
      </c>
      <c r="AD185" s="650">
        <v>7.2999999999999995E-2</v>
      </c>
      <c r="AE185" s="650">
        <v>2.5590000000000002</v>
      </c>
      <c r="AF185" s="650">
        <v>0.01</v>
      </c>
      <c r="AG185" s="650">
        <v>7.4999999999999997E-2</v>
      </c>
      <c r="AH185" s="650">
        <v>2.5539999999999998</v>
      </c>
      <c r="AI185" s="650">
        <v>0.01</v>
      </c>
      <c r="AJ185" s="650">
        <v>7.3999999999999996E-2</v>
      </c>
      <c r="AK185" s="650">
        <v>2.536</v>
      </c>
      <c r="AL185" s="650">
        <v>0.01</v>
      </c>
      <c r="AM185" s="650">
        <v>7.4999999999999997E-2</v>
      </c>
      <c r="AN185" s="650">
        <v>2.5110000000000001</v>
      </c>
      <c r="AO185" s="650">
        <v>8.9999999999999993E-3</v>
      </c>
      <c r="AP185" s="650">
        <v>7.2999999999999995E-2</v>
      </c>
      <c r="AQ185" s="650" t="s">
        <v>164</v>
      </c>
      <c r="AR185" s="650" t="s">
        <v>164</v>
      </c>
      <c r="AS185" s="650" t="s">
        <v>164</v>
      </c>
      <c r="AT185" s="650" t="s">
        <v>164</v>
      </c>
      <c r="AU185" s="650" t="s">
        <v>164</v>
      </c>
      <c r="AV185" s="650" t="s">
        <v>164</v>
      </c>
      <c r="AW185" s="650" t="s">
        <v>164</v>
      </c>
      <c r="AX185" s="650" t="s">
        <v>164</v>
      </c>
      <c r="AY185" s="650" t="s">
        <v>164</v>
      </c>
      <c r="AZ185" s="650" t="s">
        <v>164</v>
      </c>
      <c r="BA185" s="650" t="s">
        <v>164</v>
      </c>
      <c r="BB185" s="650" t="s">
        <v>164</v>
      </c>
    </row>
    <row r="186" spans="2:54" ht="16.5" customHeight="1" x14ac:dyDescent="0.3">
      <c r="B186" s="5"/>
      <c r="D186" s="1"/>
      <c r="E186" s="646"/>
      <c r="F186" s="885" t="s">
        <v>1402</v>
      </c>
      <c r="G186" s="650">
        <v>2.6589999999999998</v>
      </c>
      <c r="H186" s="650">
        <v>0.21299999999999999</v>
      </c>
      <c r="I186" s="650">
        <v>3.9E-2</v>
      </c>
      <c r="J186" s="650">
        <v>2.6589999999999998</v>
      </c>
      <c r="K186" s="650">
        <v>0.188</v>
      </c>
      <c r="L186" s="650">
        <v>4.1000000000000002E-2</v>
      </c>
      <c r="M186" s="650">
        <v>2.6589999999999998</v>
      </c>
      <c r="N186" s="650">
        <v>0.16300000000000001</v>
      </c>
      <c r="O186" s="650">
        <v>4.8000000000000001E-2</v>
      </c>
      <c r="P186" s="650">
        <v>2.6589999999999998</v>
      </c>
      <c r="Q186" s="650">
        <v>0.14499999999999999</v>
      </c>
      <c r="R186" s="650">
        <v>5.8000000000000003E-2</v>
      </c>
      <c r="S186" s="650">
        <v>2.508</v>
      </c>
      <c r="T186" s="650">
        <v>0.13600000000000001</v>
      </c>
      <c r="U186" s="650">
        <v>6.3E-2</v>
      </c>
      <c r="V186" s="650">
        <v>2.4830000000000001</v>
      </c>
      <c r="W186" s="650">
        <v>0.129</v>
      </c>
      <c r="X186" s="650">
        <v>7.0999999999999994E-2</v>
      </c>
      <c r="Y186" s="650">
        <v>2.556</v>
      </c>
      <c r="Z186" s="650">
        <v>0.126</v>
      </c>
      <c r="AA186" s="650">
        <v>7.9000000000000001E-2</v>
      </c>
      <c r="AB186" s="650">
        <v>2.556</v>
      </c>
      <c r="AC186" s="650">
        <v>0.112</v>
      </c>
      <c r="AD186" s="650">
        <v>7.6999999999999999E-2</v>
      </c>
      <c r="AE186" s="650">
        <v>2.556</v>
      </c>
      <c r="AF186" s="650">
        <v>9.9000000000000005E-2</v>
      </c>
      <c r="AG186" s="650">
        <v>8.1000000000000003E-2</v>
      </c>
      <c r="AH186" s="650">
        <v>2.5510000000000002</v>
      </c>
      <c r="AI186" s="650">
        <v>9.1999999999999998E-2</v>
      </c>
      <c r="AJ186" s="650">
        <v>8.6999999999999994E-2</v>
      </c>
      <c r="AK186" s="650">
        <v>2.5329999999999999</v>
      </c>
      <c r="AL186" s="650">
        <v>8.3000000000000004E-2</v>
      </c>
      <c r="AM186" s="650">
        <v>9.4E-2</v>
      </c>
      <c r="AN186" s="650">
        <v>2.508</v>
      </c>
      <c r="AO186" s="650">
        <v>7.6999999999999999E-2</v>
      </c>
      <c r="AP186" s="650">
        <v>0.104</v>
      </c>
      <c r="AQ186" s="650" t="s">
        <v>164</v>
      </c>
      <c r="AR186" s="650" t="s">
        <v>164</v>
      </c>
      <c r="AS186" s="650" t="s">
        <v>164</v>
      </c>
      <c r="AT186" s="650" t="s">
        <v>164</v>
      </c>
      <c r="AU186" s="650" t="s">
        <v>164</v>
      </c>
      <c r="AV186" s="650" t="s">
        <v>164</v>
      </c>
      <c r="AW186" s="650" t="s">
        <v>164</v>
      </c>
      <c r="AX186" s="650" t="s">
        <v>164</v>
      </c>
      <c r="AY186" s="650" t="s">
        <v>164</v>
      </c>
      <c r="AZ186" s="650" t="s">
        <v>164</v>
      </c>
      <c r="BA186" s="650" t="s">
        <v>164</v>
      </c>
      <c r="BB186" s="650" t="s">
        <v>164</v>
      </c>
    </row>
    <row r="187" spans="2:54" ht="16.5" customHeight="1" x14ac:dyDescent="0.3">
      <c r="B187" s="5"/>
      <c r="D187" s="1"/>
      <c r="E187" s="648" t="s">
        <v>1076</v>
      </c>
      <c r="F187" s="885" t="s">
        <v>1400</v>
      </c>
      <c r="G187" s="650" t="s">
        <v>164</v>
      </c>
      <c r="H187" s="650" t="s">
        <v>164</v>
      </c>
      <c r="I187" s="650" t="s">
        <v>164</v>
      </c>
      <c r="J187" s="650" t="s">
        <v>164</v>
      </c>
      <c r="K187" s="650" t="s">
        <v>164</v>
      </c>
      <c r="L187" s="650" t="s">
        <v>164</v>
      </c>
      <c r="M187" s="650" t="s">
        <v>164</v>
      </c>
      <c r="N187" s="650" t="s">
        <v>164</v>
      </c>
      <c r="O187" s="650" t="s">
        <v>164</v>
      </c>
      <c r="P187" s="650" t="s">
        <v>164</v>
      </c>
      <c r="Q187" s="650" t="s">
        <v>164</v>
      </c>
      <c r="R187" s="650" t="s">
        <v>164</v>
      </c>
      <c r="S187" s="650" t="s">
        <v>164</v>
      </c>
      <c r="T187" s="650" t="s">
        <v>164</v>
      </c>
      <c r="U187" s="650" t="s">
        <v>164</v>
      </c>
      <c r="V187" s="650" t="s">
        <v>164</v>
      </c>
      <c r="W187" s="650" t="s">
        <v>164</v>
      </c>
      <c r="X187" s="650" t="s">
        <v>164</v>
      </c>
      <c r="Y187" s="650" t="s">
        <v>164</v>
      </c>
      <c r="Z187" s="650" t="s">
        <v>164</v>
      </c>
      <c r="AA187" s="650" t="s">
        <v>164</v>
      </c>
      <c r="AB187" s="650" t="s">
        <v>164</v>
      </c>
      <c r="AC187" s="650" t="s">
        <v>164</v>
      </c>
      <c r="AD187" s="650" t="s">
        <v>164</v>
      </c>
      <c r="AE187" s="650" t="s">
        <v>164</v>
      </c>
      <c r="AF187" s="650" t="s">
        <v>164</v>
      </c>
      <c r="AG187" s="650" t="s">
        <v>164</v>
      </c>
      <c r="AH187" s="650" t="s">
        <v>164</v>
      </c>
      <c r="AI187" s="650" t="s">
        <v>164</v>
      </c>
      <c r="AJ187" s="650" t="s">
        <v>164</v>
      </c>
      <c r="AK187" s="650" t="s">
        <v>164</v>
      </c>
      <c r="AL187" s="650" t="s">
        <v>164</v>
      </c>
      <c r="AM187" s="650" t="s">
        <v>164</v>
      </c>
      <c r="AN187" s="650" t="s">
        <v>164</v>
      </c>
      <c r="AO187" s="650" t="s">
        <v>164</v>
      </c>
      <c r="AP187" s="650" t="s">
        <v>164</v>
      </c>
      <c r="AQ187" s="650">
        <v>2.488</v>
      </c>
      <c r="AR187" s="650">
        <v>7.0000000000000001E-3</v>
      </c>
      <c r="AS187" s="650">
        <v>0.11899999999999999</v>
      </c>
      <c r="AT187" s="650">
        <v>2.488</v>
      </c>
      <c r="AU187" s="650">
        <v>7.0000000000000001E-3</v>
      </c>
      <c r="AV187" s="650">
        <v>0.11899999999999999</v>
      </c>
      <c r="AW187" s="650">
        <v>2.488</v>
      </c>
      <c r="AX187" s="650">
        <v>7.0000000000000001E-3</v>
      </c>
      <c r="AY187" s="650">
        <v>0.11899999999999999</v>
      </c>
      <c r="AZ187" s="650">
        <v>2.488</v>
      </c>
      <c r="BA187" s="650">
        <v>6.0000000000000001E-3</v>
      </c>
      <c r="BB187" s="650">
        <v>0.11799999999999999</v>
      </c>
    </row>
    <row r="188" spans="2:54" ht="16.5" customHeight="1" x14ac:dyDescent="0.3">
      <c r="B188" s="5"/>
      <c r="D188" s="1"/>
      <c r="E188" s="646"/>
      <c r="F188" s="885" t="s">
        <v>1401</v>
      </c>
      <c r="G188" s="650" t="s">
        <v>164</v>
      </c>
      <c r="H188" s="650" t="s">
        <v>164</v>
      </c>
      <c r="I188" s="650" t="s">
        <v>164</v>
      </c>
      <c r="J188" s="650" t="s">
        <v>164</v>
      </c>
      <c r="K188" s="650" t="s">
        <v>164</v>
      </c>
      <c r="L188" s="650" t="s">
        <v>164</v>
      </c>
      <c r="M188" s="650" t="s">
        <v>164</v>
      </c>
      <c r="N188" s="650" t="s">
        <v>164</v>
      </c>
      <c r="O188" s="650" t="s">
        <v>164</v>
      </c>
      <c r="P188" s="650" t="s">
        <v>164</v>
      </c>
      <c r="Q188" s="650" t="s">
        <v>164</v>
      </c>
      <c r="R188" s="650" t="s">
        <v>164</v>
      </c>
      <c r="S188" s="650" t="s">
        <v>164</v>
      </c>
      <c r="T188" s="650" t="s">
        <v>164</v>
      </c>
      <c r="U188" s="650" t="s">
        <v>164</v>
      </c>
      <c r="V188" s="650" t="s">
        <v>164</v>
      </c>
      <c r="W188" s="650" t="s">
        <v>164</v>
      </c>
      <c r="X188" s="650" t="s">
        <v>164</v>
      </c>
      <c r="Y188" s="650" t="s">
        <v>164</v>
      </c>
      <c r="Z188" s="650" t="s">
        <v>164</v>
      </c>
      <c r="AA188" s="650" t="s">
        <v>164</v>
      </c>
      <c r="AB188" s="650" t="s">
        <v>164</v>
      </c>
      <c r="AC188" s="650" t="s">
        <v>164</v>
      </c>
      <c r="AD188" s="650" t="s">
        <v>164</v>
      </c>
      <c r="AE188" s="650" t="s">
        <v>164</v>
      </c>
      <c r="AF188" s="650" t="s">
        <v>164</v>
      </c>
      <c r="AG188" s="650" t="s">
        <v>164</v>
      </c>
      <c r="AH188" s="650" t="s">
        <v>164</v>
      </c>
      <c r="AI188" s="650" t="s">
        <v>164</v>
      </c>
      <c r="AJ188" s="650" t="s">
        <v>164</v>
      </c>
      <c r="AK188" s="650" t="s">
        <v>164</v>
      </c>
      <c r="AL188" s="650" t="s">
        <v>164</v>
      </c>
      <c r="AM188" s="650" t="s">
        <v>164</v>
      </c>
      <c r="AN188" s="650" t="s">
        <v>164</v>
      </c>
      <c r="AO188" s="650" t="s">
        <v>164</v>
      </c>
      <c r="AP188" s="650" t="s">
        <v>164</v>
      </c>
      <c r="AQ188" s="650">
        <v>2.4860000000000002</v>
      </c>
      <c r="AR188" s="650">
        <v>8.9999999999999993E-3</v>
      </c>
      <c r="AS188" s="650">
        <v>7.3999999999999996E-2</v>
      </c>
      <c r="AT188" s="650">
        <v>2.4860000000000002</v>
      </c>
      <c r="AU188" s="650">
        <v>8.0000000000000002E-3</v>
      </c>
      <c r="AV188" s="650">
        <v>7.3999999999999996E-2</v>
      </c>
      <c r="AW188" s="650">
        <v>2.4860000000000002</v>
      </c>
      <c r="AX188" s="650">
        <v>8.9999999999999993E-3</v>
      </c>
      <c r="AY188" s="650">
        <v>7.5999999999999998E-2</v>
      </c>
      <c r="AZ188" s="650">
        <v>2.4860000000000002</v>
      </c>
      <c r="BA188" s="650">
        <v>8.0000000000000002E-3</v>
      </c>
      <c r="BB188" s="650">
        <v>7.1999999999999995E-2</v>
      </c>
    </row>
    <row r="189" spans="2:54" ht="16.5" customHeight="1" x14ac:dyDescent="0.3">
      <c r="B189" s="5"/>
      <c r="D189" s="1"/>
      <c r="E189" s="646"/>
      <c r="F189" s="885" t="s">
        <v>1402</v>
      </c>
      <c r="G189" s="650" t="s">
        <v>164</v>
      </c>
      <c r="H189" s="650" t="s">
        <v>164</v>
      </c>
      <c r="I189" s="650" t="s">
        <v>164</v>
      </c>
      <c r="J189" s="650" t="s">
        <v>164</v>
      </c>
      <c r="K189" s="650" t="s">
        <v>164</v>
      </c>
      <c r="L189" s="650" t="s">
        <v>164</v>
      </c>
      <c r="M189" s="650" t="s">
        <v>164</v>
      </c>
      <c r="N189" s="650" t="s">
        <v>164</v>
      </c>
      <c r="O189" s="650" t="s">
        <v>164</v>
      </c>
      <c r="P189" s="650" t="s">
        <v>164</v>
      </c>
      <c r="Q189" s="650" t="s">
        <v>164</v>
      </c>
      <c r="R189" s="650" t="s">
        <v>164</v>
      </c>
      <c r="S189" s="650" t="s">
        <v>164</v>
      </c>
      <c r="T189" s="650" t="s">
        <v>164</v>
      </c>
      <c r="U189" s="650" t="s">
        <v>164</v>
      </c>
      <c r="V189" s="650" t="s">
        <v>164</v>
      </c>
      <c r="W189" s="650" t="s">
        <v>164</v>
      </c>
      <c r="X189" s="650" t="s">
        <v>164</v>
      </c>
      <c r="Y189" s="650" t="s">
        <v>164</v>
      </c>
      <c r="Z189" s="650" t="s">
        <v>164</v>
      </c>
      <c r="AA189" s="650" t="s">
        <v>164</v>
      </c>
      <c r="AB189" s="650" t="s">
        <v>164</v>
      </c>
      <c r="AC189" s="650" t="s">
        <v>164</v>
      </c>
      <c r="AD189" s="650" t="s">
        <v>164</v>
      </c>
      <c r="AE189" s="650" t="s">
        <v>164</v>
      </c>
      <c r="AF189" s="650" t="s">
        <v>164</v>
      </c>
      <c r="AG189" s="650" t="s">
        <v>164</v>
      </c>
      <c r="AH189" s="650" t="s">
        <v>164</v>
      </c>
      <c r="AI189" s="650" t="s">
        <v>164</v>
      </c>
      <c r="AJ189" s="650" t="s">
        <v>164</v>
      </c>
      <c r="AK189" s="650" t="s">
        <v>164</v>
      </c>
      <c r="AL189" s="650" t="s">
        <v>164</v>
      </c>
      <c r="AM189" s="650" t="s">
        <v>164</v>
      </c>
      <c r="AN189" s="650" t="s">
        <v>164</v>
      </c>
      <c r="AO189" s="650" t="s">
        <v>164</v>
      </c>
      <c r="AP189" s="650" t="s">
        <v>164</v>
      </c>
      <c r="AQ189" s="650">
        <v>2.4830000000000001</v>
      </c>
      <c r="AR189" s="650">
        <v>7.1999999999999995E-2</v>
      </c>
      <c r="AS189" s="650">
        <v>0.113</v>
      </c>
      <c r="AT189" s="650">
        <v>2.4830000000000001</v>
      </c>
      <c r="AU189" s="650">
        <v>6.4000000000000001E-2</v>
      </c>
      <c r="AV189" s="650">
        <v>0.12</v>
      </c>
      <c r="AW189" s="650">
        <v>2.4830000000000001</v>
      </c>
      <c r="AX189" s="650">
        <v>5.7000000000000002E-2</v>
      </c>
      <c r="AY189" s="650">
        <v>0.125</v>
      </c>
      <c r="AZ189" s="650">
        <v>2.4830000000000001</v>
      </c>
      <c r="BA189" s="650">
        <v>5.2999999999999999E-2</v>
      </c>
      <c r="BB189" s="650">
        <v>0.13</v>
      </c>
    </row>
    <row r="190" spans="2:54" ht="16.5" customHeight="1" x14ac:dyDescent="0.3">
      <c r="B190" s="5"/>
      <c r="D190" s="1"/>
      <c r="E190" s="648" t="s">
        <v>1077</v>
      </c>
      <c r="F190" s="885" t="s">
        <v>1400</v>
      </c>
      <c r="G190" s="650" t="s">
        <v>164</v>
      </c>
      <c r="H190" s="650" t="s">
        <v>164</v>
      </c>
      <c r="I190" s="650" t="s">
        <v>164</v>
      </c>
      <c r="J190" s="650" t="s">
        <v>164</v>
      </c>
      <c r="K190" s="650" t="s">
        <v>164</v>
      </c>
      <c r="L190" s="650" t="s">
        <v>164</v>
      </c>
      <c r="M190" s="650" t="s">
        <v>164</v>
      </c>
      <c r="N190" s="650" t="s">
        <v>164</v>
      </c>
      <c r="O190" s="650" t="s">
        <v>164</v>
      </c>
      <c r="P190" s="650" t="s">
        <v>164</v>
      </c>
      <c r="Q190" s="650" t="s">
        <v>164</v>
      </c>
      <c r="R190" s="650" t="s">
        <v>164</v>
      </c>
      <c r="S190" s="650" t="s">
        <v>164</v>
      </c>
      <c r="T190" s="650" t="s">
        <v>164</v>
      </c>
      <c r="U190" s="650" t="s">
        <v>164</v>
      </c>
      <c r="V190" s="650" t="s">
        <v>164</v>
      </c>
      <c r="W190" s="650" t="s">
        <v>164</v>
      </c>
      <c r="X190" s="650" t="s">
        <v>164</v>
      </c>
      <c r="Y190" s="650" t="s">
        <v>164</v>
      </c>
      <c r="Z190" s="650" t="s">
        <v>164</v>
      </c>
      <c r="AA190" s="650" t="s">
        <v>164</v>
      </c>
      <c r="AB190" s="650" t="s">
        <v>164</v>
      </c>
      <c r="AC190" s="650" t="s">
        <v>164</v>
      </c>
      <c r="AD190" s="650" t="s">
        <v>164</v>
      </c>
      <c r="AE190" s="650" t="s">
        <v>164</v>
      </c>
      <c r="AF190" s="650" t="s">
        <v>164</v>
      </c>
      <c r="AG190" s="650" t="s">
        <v>164</v>
      </c>
      <c r="AH190" s="650" t="s">
        <v>164</v>
      </c>
      <c r="AI190" s="650" t="s">
        <v>164</v>
      </c>
      <c r="AJ190" s="650" t="s">
        <v>164</v>
      </c>
      <c r="AK190" s="650" t="s">
        <v>164</v>
      </c>
      <c r="AL190" s="650" t="s">
        <v>164</v>
      </c>
      <c r="AM190" s="650" t="s">
        <v>164</v>
      </c>
      <c r="AN190" s="650" t="s">
        <v>164</v>
      </c>
      <c r="AO190" s="650" t="s">
        <v>164</v>
      </c>
      <c r="AP190" s="650" t="s">
        <v>164</v>
      </c>
      <c r="AQ190" s="650">
        <v>2.4119999999999999</v>
      </c>
      <c r="AR190" s="650">
        <v>7.0000000000000001E-3</v>
      </c>
      <c r="AS190" s="650">
        <v>0.11899999999999999</v>
      </c>
      <c r="AT190" s="650">
        <v>2.4119999999999999</v>
      </c>
      <c r="AU190" s="650">
        <v>7.0000000000000001E-3</v>
      </c>
      <c r="AV190" s="650">
        <v>0.11899999999999999</v>
      </c>
      <c r="AW190" s="650">
        <v>2.4119999999999999</v>
      </c>
      <c r="AX190" s="650">
        <v>7.0000000000000001E-3</v>
      </c>
      <c r="AY190" s="650">
        <v>0.11899999999999999</v>
      </c>
      <c r="AZ190" s="650">
        <v>2.4119999999999999</v>
      </c>
      <c r="BA190" s="650">
        <v>6.0000000000000001E-3</v>
      </c>
      <c r="BB190" s="650">
        <v>0.11799999999999999</v>
      </c>
    </row>
    <row r="191" spans="2:54" ht="16.5" customHeight="1" x14ac:dyDescent="0.3">
      <c r="B191" s="5"/>
      <c r="D191" s="1"/>
      <c r="E191" s="646"/>
      <c r="F191" s="885" t="s">
        <v>1401</v>
      </c>
      <c r="G191" s="650" t="s">
        <v>164</v>
      </c>
      <c r="H191" s="650" t="s">
        <v>164</v>
      </c>
      <c r="I191" s="650" t="s">
        <v>164</v>
      </c>
      <c r="J191" s="650" t="s">
        <v>164</v>
      </c>
      <c r="K191" s="650" t="s">
        <v>164</v>
      </c>
      <c r="L191" s="650" t="s">
        <v>164</v>
      </c>
      <c r="M191" s="650" t="s">
        <v>164</v>
      </c>
      <c r="N191" s="650" t="s">
        <v>164</v>
      </c>
      <c r="O191" s="650" t="s">
        <v>164</v>
      </c>
      <c r="P191" s="650" t="s">
        <v>164</v>
      </c>
      <c r="Q191" s="650" t="s">
        <v>164</v>
      </c>
      <c r="R191" s="650" t="s">
        <v>164</v>
      </c>
      <c r="S191" s="650" t="s">
        <v>164</v>
      </c>
      <c r="T191" s="650" t="s">
        <v>164</v>
      </c>
      <c r="U191" s="650" t="s">
        <v>164</v>
      </c>
      <c r="V191" s="650" t="s">
        <v>164</v>
      </c>
      <c r="W191" s="650" t="s">
        <v>164</v>
      </c>
      <c r="X191" s="650" t="s">
        <v>164</v>
      </c>
      <c r="Y191" s="650" t="s">
        <v>164</v>
      </c>
      <c r="Z191" s="650" t="s">
        <v>164</v>
      </c>
      <c r="AA191" s="650" t="s">
        <v>164</v>
      </c>
      <c r="AB191" s="650" t="s">
        <v>164</v>
      </c>
      <c r="AC191" s="650" t="s">
        <v>164</v>
      </c>
      <c r="AD191" s="650" t="s">
        <v>164</v>
      </c>
      <c r="AE191" s="650" t="s">
        <v>164</v>
      </c>
      <c r="AF191" s="650" t="s">
        <v>164</v>
      </c>
      <c r="AG191" s="650" t="s">
        <v>164</v>
      </c>
      <c r="AH191" s="650" t="s">
        <v>164</v>
      </c>
      <c r="AI191" s="650" t="s">
        <v>164</v>
      </c>
      <c r="AJ191" s="650" t="s">
        <v>164</v>
      </c>
      <c r="AK191" s="650" t="s">
        <v>164</v>
      </c>
      <c r="AL191" s="650" t="s">
        <v>164</v>
      </c>
      <c r="AM191" s="650" t="s">
        <v>164</v>
      </c>
      <c r="AN191" s="650" t="s">
        <v>164</v>
      </c>
      <c r="AO191" s="650" t="s">
        <v>164</v>
      </c>
      <c r="AP191" s="650" t="s">
        <v>164</v>
      </c>
      <c r="AQ191" s="650">
        <v>2.41</v>
      </c>
      <c r="AR191" s="650">
        <v>8.9999999999999993E-3</v>
      </c>
      <c r="AS191" s="650">
        <v>7.3999999999999996E-2</v>
      </c>
      <c r="AT191" s="650">
        <v>2.41</v>
      </c>
      <c r="AU191" s="650">
        <v>8.0000000000000002E-3</v>
      </c>
      <c r="AV191" s="650">
        <v>7.3999999999999996E-2</v>
      </c>
      <c r="AW191" s="650">
        <v>2.41</v>
      </c>
      <c r="AX191" s="650">
        <v>8.9999999999999993E-3</v>
      </c>
      <c r="AY191" s="650">
        <v>7.5999999999999998E-2</v>
      </c>
      <c r="AZ191" s="650">
        <v>2.41</v>
      </c>
      <c r="BA191" s="650">
        <v>8.0000000000000002E-3</v>
      </c>
      <c r="BB191" s="650">
        <v>7.1999999999999995E-2</v>
      </c>
    </row>
    <row r="192" spans="2:54" ht="16.5" customHeight="1" x14ac:dyDescent="0.3">
      <c r="B192" s="5"/>
      <c r="D192" s="1"/>
      <c r="E192" s="646"/>
      <c r="F192" s="885" t="s">
        <v>1402</v>
      </c>
      <c r="G192" s="650" t="s">
        <v>164</v>
      </c>
      <c r="H192" s="650" t="s">
        <v>164</v>
      </c>
      <c r="I192" s="650" t="s">
        <v>164</v>
      </c>
      <c r="J192" s="650" t="s">
        <v>164</v>
      </c>
      <c r="K192" s="650" t="s">
        <v>164</v>
      </c>
      <c r="L192" s="650" t="s">
        <v>164</v>
      </c>
      <c r="M192" s="650" t="s">
        <v>164</v>
      </c>
      <c r="N192" s="650" t="s">
        <v>164</v>
      </c>
      <c r="O192" s="650" t="s">
        <v>164</v>
      </c>
      <c r="P192" s="650" t="s">
        <v>164</v>
      </c>
      <c r="Q192" s="650" t="s">
        <v>164</v>
      </c>
      <c r="R192" s="650" t="s">
        <v>164</v>
      </c>
      <c r="S192" s="650" t="s">
        <v>164</v>
      </c>
      <c r="T192" s="650" t="s">
        <v>164</v>
      </c>
      <c r="U192" s="650" t="s">
        <v>164</v>
      </c>
      <c r="V192" s="650" t="s">
        <v>164</v>
      </c>
      <c r="W192" s="650" t="s">
        <v>164</v>
      </c>
      <c r="X192" s="650" t="s">
        <v>164</v>
      </c>
      <c r="Y192" s="650" t="s">
        <v>164</v>
      </c>
      <c r="Z192" s="650" t="s">
        <v>164</v>
      </c>
      <c r="AA192" s="650" t="s">
        <v>164</v>
      </c>
      <c r="AB192" s="650" t="s">
        <v>164</v>
      </c>
      <c r="AC192" s="650" t="s">
        <v>164</v>
      </c>
      <c r="AD192" s="650" t="s">
        <v>164</v>
      </c>
      <c r="AE192" s="650" t="s">
        <v>164</v>
      </c>
      <c r="AF192" s="650" t="s">
        <v>164</v>
      </c>
      <c r="AG192" s="650" t="s">
        <v>164</v>
      </c>
      <c r="AH192" s="650" t="s">
        <v>164</v>
      </c>
      <c r="AI192" s="650" t="s">
        <v>164</v>
      </c>
      <c r="AJ192" s="650" t="s">
        <v>164</v>
      </c>
      <c r="AK192" s="650" t="s">
        <v>164</v>
      </c>
      <c r="AL192" s="650" t="s">
        <v>164</v>
      </c>
      <c r="AM192" s="650" t="s">
        <v>164</v>
      </c>
      <c r="AN192" s="650" t="s">
        <v>164</v>
      </c>
      <c r="AO192" s="650" t="s">
        <v>164</v>
      </c>
      <c r="AP192" s="650" t="s">
        <v>164</v>
      </c>
      <c r="AQ192" s="650">
        <v>2.407</v>
      </c>
      <c r="AR192" s="650">
        <v>7.1999999999999995E-2</v>
      </c>
      <c r="AS192" s="650">
        <v>0.113</v>
      </c>
      <c r="AT192" s="650">
        <v>2.407</v>
      </c>
      <c r="AU192" s="650">
        <v>6.4000000000000001E-2</v>
      </c>
      <c r="AV192" s="650">
        <v>0.12</v>
      </c>
      <c r="AW192" s="650">
        <v>2.407</v>
      </c>
      <c r="AX192" s="650">
        <v>5.7000000000000002E-2</v>
      </c>
      <c r="AY192" s="650">
        <v>0.125</v>
      </c>
      <c r="AZ192" s="650">
        <v>2.407</v>
      </c>
      <c r="BA192" s="650">
        <v>5.2999999999999999E-2</v>
      </c>
      <c r="BB192" s="650">
        <v>0.13</v>
      </c>
    </row>
    <row r="193" spans="1:63" ht="16.5" customHeight="1" x14ac:dyDescent="0.3">
      <c r="B193" s="5"/>
      <c r="D193" s="1"/>
      <c r="E193" s="648" t="s">
        <v>1078</v>
      </c>
      <c r="F193" s="885" t="s">
        <v>1400</v>
      </c>
      <c r="G193" s="650" t="s">
        <v>164</v>
      </c>
      <c r="H193" s="650" t="s">
        <v>164</v>
      </c>
      <c r="I193" s="650" t="s">
        <v>164</v>
      </c>
      <c r="J193" s="650" t="s">
        <v>164</v>
      </c>
      <c r="K193" s="650" t="s">
        <v>164</v>
      </c>
      <c r="L193" s="650" t="s">
        <v>164</v>
      </c>
      <c r="M193" s="650" t="s">
        <v>164</v>
      </c>
      <c r="N193" s="650" t="s">
        <v>164</v>
      </c>
      <c r="O193" s="650" t="s">
        <v>164</v>
      </c>
      <c r="P193" s="650" t="s">
        <v>164</v>
      </c>
      <c r="Q193" s="650" t="s">
        <v>164</v>
      </c>
      <c r="R193" s="650" t="s">
        <v>164</v>
      </c>
      <c r="S193" s="650" t="s">
        <v>164</v>
      </c>
      <c r="T193" s="650" t="s">
        <v>164</v>
      </c>
      <c r="U193" s="650" t="s">
        <v>164</v>
      </c>
      <c r="V193" s="650" t="s">
        <v>164</v>
      </c>
      <c r="W193" s="650" t="s">
        <v>164</v>
      </c>
      <c r="X193" s="650" t="s">
        <v>164</v>
      </c>
      <c r="Y193" s="650" t="s">
        <v>164</v>
      </c>
      <c r="Z193" s="650" t="s">
        <v>164</v>
      </c>
      <c r="AA193" s="650" t="s">
        <v>164</v>
      </c>
      <c r="AB193" s="650" t="s">
        <v>164</v>
      </c>
      <c r="AC193" s="650" t="s">
        <v>164</v>
      </c>
      <c r="AD193" s="650" t="s">
        <v>164</v>
      </c>
      <c r="AE193" s="650" t="s">
        <v>164</v>
      </c>
      <c r="AF193" s="650" t="s">
        <v>164</v>
      </c>
      <c r="AG193" s="650" t="s">
        <v>164</v>
      </c>
      <c r="AH193" s="650" t="s">
        <v>164</v>
      </c>
      <c r="AI193" s="650" t="s">
        <v>164</v>
      </c>
      <c r="AJ193" s="650" t="s">
        <v>164</v>
      </c>
      <c r="AK193" s="650" t="s">
        <v>164</v>
      </c>
      <c r="AL193" s="650" t="s">
        <v>164</v>
      </c>
      <c r="AM193" s="650" t="s">
        <v>164</v>
      </c>
      <c r="AN193" s="650" t="s">
        <v>164</v>
      </c>
      <c r="AO193" s="650" t="s">
        <v>164</v>
      </c>
      <c r="AP193" s="650" t="s">
        <v>164</v>
      </c>
      <c r="AQ193" s="650">
        <v>2.16</v>
      </c>
      <c r="AR193" s="650">
        <v>7.0000000000000001E-3</v>
      </c>
      <c r="AS193" s="650">
        <v>0.11899999999999999</v>
      </c>
      <c r="AT193" s="650">
        <v>2.16</v>
      </c>
      <c r="AU193" s="650">
        <v>7.0000000000000001E-3</v>
      </c>
      <c r="AV193" s="650">
        <v>0.11899999999999999</v>
      </c>
      <c r="AW193" s="650">
        <v>2.16</v>
      </c>
      <c r="AX193" s="650">
        <v>7.0000000000000001E-3</v>
      </c>
      <c r="AY193" s="650">
        <v>0.11899999999999999</v>
      </c>
      <c r="AZ193" s="650">
        <v>2.16</v>
      </c>
      <c r="BA193" s="650">
        <v>6.0000000000000001E-3</v>
      </c>
      <c r="BB193" s="650">
        <v>0.11799999999999999</v>
      </c>
    </row>
    <row r="194" spans="1:63" ht="16.5" customHeight="1" x14ac:dyDescent="0.3">
      <c r="B194" s="5"/>
      <c r="D194" s="1"/>
      <c r="E194" s="646"/>
      <c r="F194" s="885" t="s">
        <v>1401</v>
      </c>
      <c r="G194" s="650" t="s">
        <v>164</v>
      </c>
      <c r="H194" s="650" t="s">
        <v>164</v>
      </c>
      <c r="I194" s="650" t="s">
        <v>164</v>
      </c>
      <c r="J194" s="650" t="s">
        <v>164</v>
      </c>
      <c r="K194" s="650" t="s">
        <v>164</v>
      </c>
      <c r="L194" s="650" t="s">
        <v>164</v>
      </c>
      <c r="M194" s="650" t="s">
        <v>164</v>
      </c>
      <c r="N194" s="650" t="s">
        <v>164</v>
      </c>
      <c r="O194" s="650" t="s">
        <v>164</v>
      </c>
      <c r="P194" s="650" t="s">
        <v>164</v>
      </c>
      <c r="Q194" s="650" t="s">
        <v>164</v>
      </c>
      <c r="R194" s="650" t="s">
        <v>164</v>
      </c>
      <c r="S194" s="650" t="s">
        <v>164</v>
      </c>
      <c r="T194" s="650" t="s">
        <v>164</v>
      </c>
      <c r="U194" s="650" t="s">
        <v>164</v>
      </c>
      <c r="V194" s="650" t="s">
        <v>164</v>
      </c>
      <c r="W194" s="650" t="s">
        <v>164</v>
      </c>
      <c r="X194" s="650" t="s">
        <v>164</v>
      </c>
      <c r="Y194" s="650" t="s">
        <v>164</v>
      </c>
      <c r="Z194" s="650" t="s">
        <v>164</v>
      </c>
      <c r="AA194" s="650" t="s">
        <v>164</v>
      </c>
      <c r="AB194" s="650" t="s">
        <v>164</v>
      </c>
      <c r="AC194" s="650" t="s">
        <v>164</v>
      </c>
      <c r="AD194" s="650" t="s">
        <v>164</v>
      </c>
      <c r="AE194" s="650" t="s">
        <v>164</v>
      </c>
      <c r="AF194" s="650" t="s">
        <v>164</v>
      </c>
      <c r="AG194" s="650" t="s">
        <v>164</v>
      </c>
      <c r="AH194" s="650" t="s">
        <v>164</v>
      </c>
      <c r="AI194" s="650" t="s">
        <v>164</v>
      </c>
      <c r="AJ194" s="650" t="s">
        <v>164</v>
      </c>
      <c r="AK194" s="650" t="s">
        <v>164</v>
      </c>
      <c r="AL194" s="650" t="s">
        <v>164</v>
      </c>
      <c r="AM194" s="650" t="s">
        <v>164</v>
      </c>
      <c r="AN194" s="650" t="s">
        <v>164</v>
      </c>
      <c r="AO194" s="650" t="s">
        <v>164</v>
      </c>
      <c r="AP194" s="650" t="s">
        <v>164</v>
      </c>
      <c r="AQ194" s="650">
        <v>2.1579999999999999</v>
      </c>
      <c r="AR194" s="650">
        <v>8.9999999999999993E-3</v>
      </c>
      <c r="AS194" s="650">
        <v>7.3999999999999996E-2</v>
      </c>
      <c r="AT194" s="650">
        <v>2.1579999999999999</v>
      </c>
      <c r="AU194" s="650">
        <v>8.0000000000000002E-3</v>
      </c>
      <c r="AV194" s="650">
        <v>7.3999999999999996E-2</v>
      </c>
      <c r="AW194" s="650">
        <v>2.1579999999999999</v>
      </c>
      <c r="AX194" s="650">
        <v>8.9999999999999993E-3</v>
      </c>
      <c r="AY194" s="650">
        <v>7.5999999999999998E-2</v>
      </c>
      <c r="AZ194" s="650">
        <v>2.1579999999999999</v>
      </c>
      <c r="BA194" s="650">
        <v>8.0000000000000002E-3</v>
      </c>
      <c r="BB194" s="650">
        <v>7.1999999999999995E-2</v>
      </c>
    </row>
    <row r="195" spans="1:63" ht="16.5" customHeight="1" x14ac:dyDescent="0.3">
      <c r="B195" s="5"/>
      <c r="D195" s="1"/>
      <c r="E195" s="646"/>
      <c r="F195" s="885" t="s">
        <v>1402</v>
      </c>
      <c r="G195" s="650" t="s">
        <v>164</v>
      </c>
      <c r="H195" s="650" t="s">
        <v>164</v>
      </c>
      <c r="I195" s="650" t="s">
        <v>164</v>
      </c>
      <c r="J195" s="650" t="s">
        <v>164</v>
      </c>
      <c r="K195" s="650" t="s">
        <v>164</v>
      </c>
      <c r="L195" s="650" t="s">
        <v>164</v>
      </c>
      <c r="M195" s="650" t="s">
        <v>164</v>
      </c>
      <c r="N195" s="650" t="s">
        <v>164</v>
      </c>
      <c r="O195" s="650" t="s">
        <v>164</v>
      </c>
      <c r="P195" s="650" t="s">
        <v>164</v>
      </c>
      <c r="Q195" s="650" t="s">
        <v>164</v>
      </c>
      <c r="R195" s="650" t="s">
        <v>164</v>
      </c>
      <c r="S195" s="650" t="s">
        <v>164</v>
      </c>
      <c r="T195" s="650" t="s">
        <v>164</v>
      </c>
      <c r="U195" s="650" t="s">
        <v>164</v>
      </c>
      <c r="V195" s="650" t="s">
        <v>164</v>
      </c>
      <c r="W195" s="650" t="s">
        <v>164</v>
      </c>
      <c r="X195" s="650" t="s">
        <v>164</v>
      </c>
      <c r="Y195" s="650" t="s">
        <v>164</v>
      </c>
      <c r="Z195" s="650" t="s">
        <v>164</v>
      </c>
      <c r="AA195" s="650" t="s">
        <v>164</v>
      </c>
      <c r="AB195" s="650" t="s">
        <v>164</v>
      </c>
      <c r="AC195" s="650" t="s">
        <v>164</v>
      </c>
      <c r="AD195" s="650" t="s">
        <v>164</v>
      </c>
      <c r="AE195" s="650" t="s">
        <v>164</v>
      </c>
      <c r="AF195" s="650" t="s">
        <v>164</v>
      </c>
      <c r="AG195" s="650" t="s">
        <v>164</v>
      </c>
      <c r="AH195" s="650" t="s">
        <v>164</v>
      </c>
      <c r="AI195" s="650" t="s">
        <v>164</v>
      </c>
      <c r="AJ195" s="650" t="s">
        <v>164</v>
      </c>
      <c r="AK195" s="650" t="s">
        <v>164</v>
      </c>
      <c r="AL195" s="650" t="s">
        <v>164</v>
      </c>
      <c r="AM195" s="650" t="s">
        <v>164</v>
      </c>
      <c r="AN195" s="650" t="s">
        <v>164</v>
      </c>
      <c r="AO195" s="650" t="s">
        <v>164</v>
      </c>
      <c r="AP195" s="650" t="s">
        <v>164</v>
      </c>
      <c r="AQ195" s="650">
        <v>2.1549999999999998</v>
      </c>
      <c r="AR195" s="650">
        <v>7.1999999999999995E-2</v>
      </c>
      <c r="AS195" s="650">
        <v>0.113</v>
      </c>
      <c r="AT195" s="650">
        <v>2.1549999999999998</v>
      </c>
      <c r="AU195" s="650">
        <v>6.4000000000000001E-2</v>
      </c>
      <c r="AV195" s="650">
        <v>0.12</v>
      </c>
      <c r="AW195" s="650">
        <v>2.1549999999999998</v>
      </c>
      <c r="AX195" s="650">
        <v>5.7000000000000002E-2</v>
      </c>
      <c r="AY195" s="650">
        <v>0.125</v>
      </c>
      <c r="AZ195" s="650">
        <v>2.1549999999999998</v>
      </c>
      <c r="BA195" s="650">
        <v>5.2999999999999999E-2</v>
      </c>
      <c r="BB195" s="650">
        <v>0.13</v>
      </c>
    </row>
    <row r="196" spans="1:63" ht="16.5" customHeight="1" x14ac:dyDescent="0.3">
      <c r="B196" s="5"/>
      <c r="D196" s="1"/>
      <c r="E196" s="648" t="s">
        <v>1079</v>
      </c>
      <c r="F196" s="885" t="s">
        <v>1400</v>
      </c>
      <c r="G196" s="650" t="s">
        <v>164</v>
      </c>
      <c r="H196" s="650" t="s">
        <v>164</v>
      </c>
      <c r="I196" s="650" t="s">
        <v>164</v>
      </c>
      <c r="J196" s="650" t="s">
        <v>164</v>
      </c>
      <c r="K196" s="650" t="s">
        <v>164</v>
      </c>
      <c r="L196" s="650" t="s">
        <v>164</v>
      </c>
      <c r="M196" s="650" t="s">
        <v>164</v>
      </c>
      <c r="N196" s="650" t="s">
        <v>164</v>
      </c>
      <c r="O196" s="650" t="s">
        <v>164</v>
      </c>
      <c r="P196" s="650" t="s">
        <v>164</v>
      </c>
      <c r="Q196" s="650" t="s">
        <v>164</v>
      </c>
      <c r="R196" s="650" t="s">
        <v>164</v>
      </c>
      <c r="S196" s="650" t="s">
        <v>164</v>
      </c>
      <c r="T196" s="650" t="s">
        <v>164</v>
      </c>
      <c r="U196" s="650" t="s">
        <v>164</v>
      </c>
      <c r="V196" s="650" t="s">
        <v>164</v>
      </c>
      <c r="W196" s="650" t="s">
        <v>164</v>
      </c>
      <c r="X196" s="650" t="s">
        <v>164</v>
      </c>
      <c r="Y196" s="650" t="s">
        <v>164</v>
      </c>
      <c r="Z196" s="650" t="s">
        <v>164</v>
      </c>
      <c r="AA196" s="650" t="s">
        <v>164</v>
      </c>
      <c r="AB196" s="650" t="s">
        <v>164</v>
      </c>
      <c r="AC196" s="650" t="s">
        <v>164</v>
      </c>
      <c r="AD196" s="650" t="s">
        <v>164</v>
      </c>
      <c r="AE196" s="650" t="s">
        <v>164</v>
      </c>
      <c r="AF196" s="650" t="s">
        <v>164</v>
      </c>
      <c r="AG196" s="650" t="s">
        <v>164</v>
      </c>
      <c r="AH196" s="650" t="s">
        <v>164</v>
      </c>
      <c r="AI196" s="650" t="s">
        <v>164</v>
      </c>
      <c r="AJ196" s="650" t="s">
        <v>164</v>
      </c>
      <c r="AK196" s="650" t="s">
        <v>164</v>
      </c>
      <c r="AL196" s="650" t="s">
        <v>164</v>
      </c>
      <c r="AM196" s="650" t="s">
        <v>164</v>
      </c>
      <c r="AN196" s="650" t="s">
        <v>164</v>
      </c>
      <c r="AO196" s="650" t="s">
        <v>164</v>
      </c>
      <c r="AP196" s="650" t="s">
        <v>164</v>
      </c>
      <c r="AQ196" s="650">
        <v>1.9079999999999999</v>
      </c>
      <c r="AR196" s="650">
        <v>7.0000000000000001E-3</v>
      </c>
      <c r="AS196" s="650">
        <v>0.11899999999999999</v>
      </c>
      <c r="AT196" s="650">
        <v>1.9079999999999999</v>
      </c>
      <c r="AU196" s="650">
        <v>7.0000000000000001E-3</v>
      </c>
      <c r="AV196" s="650">
        <v>0.11899999999999999</v>
      </c>
      <c r="AW196" s="650">
        <v>1.9079999999999999</v>
      </c>
      <c r="AX196" s="650">
        <v>7.0000000000000001E-3</v>
      </c>
      <c r="AY196" s="650">
        <v>0.11899999999999999</v>
      </c>
      <c r="AZ196" s="650">
        <v>1.9079999999999999</v>
      </c>
      <c r="BA196" s="650">
        <v>6.0000000000000001E-3</v>
      </c>
      <c r="BB196" s="650">
        <v>0.11799999999999999</v>
      </c>
    </row>
    <row r="197" spans="1:63" ht="16.5" customHeight="1" x14ac:dyDescent="0.3">
      <c r="B197" s="5"/>
      <c r="D197" s="1"/>
      <c r="E197" s="646"/>
      <c r="F197" s="885" t="s">
        <v>1401</v>
      </c>
      <c r="G197" s="650" t="s">
        <v>164</v>
      </c>
      <c r="H197" s="650" t="s">
        <v>164</v>
      </c>
      <c r="I197" s="650" t="s">
        <v>164</v>
      </c>
      <c r="J197" s="650" t="s">
        <v>164</v>
      </c>
      <c r="K197" s="650" t="s">
        <v>164</v>
      </c>
      <c r="L197" s="650" t="s">
        <v>164</v>
      </c>
      <c r="M197" s="650" t="s">
        <v>164</v>
      </c>
      <c r="N197" s="650" t="s">
        <v>164</v>
      </c>
      <c r="O197" s="650" t="s">
        <v>164</v>
      </c>
      <c r="P197" s="650" t="s">
        <v>164</v>
      </c>
      <c r="Q197" s="650" t="s">
        <v>164</v>
      </c>
      <c r="R197" s="650" t="s">
        <v>164</v>
      </c>
      <c r="S197" s="650" t="s">
        <v>164</v>
      </c>
      <c r="T197" s="650" t="s">
        <v>164</v>
      </c>
      <c r="U197" s="650" t="s">
        <v>164</v>
      </c>
      <c r="V197" s="650" t="s">
        <v>164</v>
      </c>
      <c r="W197" s="650" t="s">
        <v>164</v>
      </c>
      <c r="X197" s="650" t="s">
        <v>164</v>
      </c>
      <c r="Y197" s="650" t="s">
        <v>164</v>
      </c>
      <c r="Z197" s="650" t="s">
        <v>164</v>
      </c>
      <c r="AA197" s="650" t="s">
        <v>164</v>
      </c>
      <c r="AB197" s="650" t="s">
        <v>164</v>
      </c>
      <c r="AC197" s="650" t="s">
        <v>164</v>
      </c>
      <c r="AD197" s="650" t="s">
        <v>164</v>
      </c>
      <c r="AE197" s="650" t="s">
        <v>164</v>
      </c>
      <c r="AF197" s="650" t="s">
        <v>164</v>
      </c>
      <c r="AG197" s="650" t="s">
        <v>164</v>
      </c>
      <c r="AH197" s="650" t="s">
        <v>164</v>
      </c>
      <c r="AI197" s="650" t="s">
        <v>164</v>
      </c>
      <c r="AJ197" s="650" t="s">
        <v>164</v>
      </c>
      <c r="AK197" s="650" t="s">
        <v>164</v>
      </c>
      <c r="AL197" s="650" t="s">
        <v>164</v>
      </c>
      <c r="AM197" s="650" t="s">
        <v>164</v>
      </c>
      <c r="AN197" s="650" t="s">
        <v>164</v>
      </c>
      <c r="AO197" s="650" t="s">
        <v>164</v>
      </c>
      <c r="AP197" s="650" t="s">
        <v>164</v>
      </c>
      <c r="AQ197" s="650">
        <v>1.9059999999999999</v>
      </c>
      <c r="AR197" s="650">
        <v>8.9999999999999993E-3</v>
      </c>
      <c r="AS197" s="650">
        <v>7.3999999999999996E-2</v>
      </c>
      <c r="AT197" s="650">
        <v>1.9059999999999999</v>
      </c>
      <c r="AU197" s="650">
        <v>8.0000000000000002E-3</v>
      </c>
      <c r="AV197" s="650">
        <v>7.3999999999999996E-2</v>
      </c>
      <c r="AW197" s="650">
        <v>1.9059999999999999</v>
      </c>
      <c r="AX197" s="650">
        <v>8.9999999999999993E-3</v>
      </c>
      <c r="AY197" s="650">
        <v>7.5999999999999998E-2</v>
      </c>
      <c r="AZ197" s="650">
        <v>1.9059999999999999</v>
      </c>
      <c r="BA197" s="650">
        <v>8.0000000000000002E-3</v>
      </c>
      <c r="BB197" s="650">
        <v>7.1999999999999995E-2</v>
      </c>
    </row>
    <row r="198" spans="1:63" ht="16.5" customHeight="1" x14ac:dyDescent="0.3">
      <c r="B198" s="5"/>
      <c r="D198" s="1"/>
      <c r="E198" s="649"/>
      <c r="F198" s="885" t="s">
        <v>1402</v>
      </c>
      <c r="G198" s="650" t="s">
        <v>164</v>
      </c>
      <c r="H198" s="650" t="s">
        <v>164</v>
      </c>
      <c r="I198" s="650" t="s">
        <v>164</v>
      </c>
      <c r="J198" s="650" t="s">
        <v>164</v>
      </c>
      <c r="K198" s="650" t="s">
        <v>164</v>
      </c>
      <c r="L198" s="650" t="s">
        <v>164</v>
      </c>
      <c r="M198" s="650" t="s">
        <v>164</v>
      </c>
      <c r="N198" s="650" t="s">
        <v>164</v>
      </c>
      <c r="O198" s="650" t="s">
        <v>164</v>
      </c>
      <c r="P198" s="650" t="s">
        <v>164</v>
      </c>
      <c r="Q198" s="650" t="s">
        <v>164</v>
      </c>
      <c r="R198" s="650" t="s">
        <v>164</v>
      </c>
      <c r="S198" s="650" t="s">
        <v>164</v>
      </c>
      <c r="T198" s="650" t="s">
        <v>164</v>
      </c>
      <c r="U198" s="650" t="s">
        <v>164</v>
      </c>
      <c r="V198" s="650" t="s">
        <v>164</v>
      </c>
      <c r="W198" s="650" t="s">
        <v>164</v>
      </c>
      <c r="X198" s="650" t="s">
        <v>164</v>
      </c>
      <c r="Y198" s="650" t="s">
        <v>164</v>
      </c>
      <c r="Z198" s="650" t="s">
        <v>164</v>
      </c>
      <c r="AA198" s="650" t="s">
        <v>164</v>
      </c>
      <c r="AB198" s="650" t="s">
        <v>164</v>
      </c>
      <c r="AC198" s="650" t="s">
        <v>164</v>
      </c>
      <c r="AD198" s="650" t="s">
        <v>164</v>
      </c>
      <c r="AE198" s="650" t="s">
        <v>164</v>
      </c>
      <c r="AF198" s="650" t="s">
        <v>164</v>
      </c>
      <c r="AG198" s="650" t="s">
        <v>164</v>
      </c>
      <c r="AH198" s="650" t="s">
        <v>164</v>
      </c>
      <c r="AI198" s="650" t="s">
        <v>164</v>
      </c>
      <c r="AJ198" s="650" t="s">
        <v>164</v>
      </c>
      <c r="AK198" s="650" t="s">
        <v>164</v>
      </c>
      <c r="AL198" s="650" t="s">
        <v>164</v>
      </c>
      <c r="AM198" s="650" t="s">
        <v>164</v>
      </c>
      <c r="AN198" s="650" t="s">
        <v>164</v>
      </c>
      <c r="AO198" s="650" t="s">
        <v>164</v>
      </c>
      <c r="AP198" s="650" t="s">
        <v>164</v>
      </c>
      <c r="AQ198" s="650">
        <v>1.903</v>
      </c>
      <c r="AR198" s="650">
        <v>7.1999999999999995E-2</v>
      </c>
      <c r="AS198" s="650">
        <v>0.113</v>
      </c>
      <c r="AT198" s="650">
        <v>1.903</v>
      </c>
      <c r="AU198" s="650">
        <v>6.4000000000000001E-2</v>
      </c>
      <c r="AV198" s="650">
        <v>0.12</v>
      </c>
      <c r="AW198" s="650">
        <v>1.903</v>
      </c>
      <c r="AX198" s="650">
        <v>5.7000000000000002E-2</v>
      </c>
      <c r="AY198" s="650">
        <v>0.125</v>
      </c>
      <c r="AZ198" s="650">
        <v>1.903</v>
      </c>
      <c r="BA198" s="650">
        <v>5.2999999999999999E-2</v>
      </c>
      <c r="BB198" s="650">
        <v>0.13</v>
      </c>
    </row>
    <row r="199" spans="1:63" ht="16.5" customHeight="1" x14ac:dyDescent="0.3">
      <c r="B199" s="5"/>
      <c r="D199" s="1"/>
      <c r="E199" s="648" t="s">
        <v>1080</v>
      </c>
      <c r="F199" s="885" t="s">
        <v>1400</v>
      </c>
      <c r="G199" s="650" t="s">
        <v>164</v>
      </c>
      <c r="H199" s="650" t="s">
        <v>164</v>
      </c>
      <c r="I199" s="650" t="s">
        <v>164</v>
      </c>
      <c r="J199" s="650" t="s">
        <v>164</v>
      </c>
      <c r="K199" s="650" t="s">
        <v>164</v>
      </c>
      <c r="L199" s="650" t="s">
        <v>164</v>
      </c>
      <c r="M199" s="650" t="s">
        <v>164</v>
      </c>
      <c r="N199" s="650" t="s">
        <v>164</v>
      </c>
      <c r="O199" s="650" t="s">
        <v>164</v>
      </c>
      <c r="P199" s="650" t="s">
        <v>164</v>
      </c>
      <c r="Q199" s="650" t="s">
        <v>164</v>
      </c>
      <c r="R199" s="650" t="s">
        <v>164</v>
      </c>
      <c r="S199" s="650" t="s">
        <v>164</v>
      </c>
      <c r="T199" s="650" t="s">
        <v>164</v>
      </c>
      <c r="U199" s="650" t="s">
        <v>164</v>
      </c>
      <c r="V199" s="650" t="s">
        <v>164</v>
      </c>
      <c r="W199" s="650" t="s">
        <v>164</v>
      </c>
      <c r="X199" s="650" t="s">
        <v>164</v>
      </c>
      <c r="Y199" s="650" t="s">
        <v>164</v>
      </c>
      <c r="Z199" s="650" t="s">
        <v>164</v>
      </c>
      <c r="AA199" s="650" t="s">
        <v>164</v>
      </c>
      <c r="AB199" s="650" t="s">
        <v>164</v>
      </c>
      <c r="AC199" s="650" t="s">
        <v>164</v>
      </c>
      <c r="AD199" s="650" t="s">
        <v>164</v>
      </c>
      <c r="AE199" s="650" t="s">
        <v>164</v>
      </c>
      <c r="AF199" s="650" t="s">
        <v>164</v>
      </c>
      <c r="AG199" s="650" t="s">
        <v>164</v>
      </c>
      <c r="AH199" s="650" t="s">
        <v>164</v>
      </c>
      <c r="AI199" s="650" t="s">
        <v>164</v>
      </c>
      <c r="AJ199" s="650" t="s">
        <v>164</v>
      </c>
      <c r="AK199" s="650" t="s">
        <v>164</v>
      </c>
      <c r="AL199" s="650" t="s">
        <v>164</v>
      </c>
      <c r="AM199" s="650" t="s">
        <v>164</v>
      </c>
      <c r="AN199" s="650" t="s">
        <v>164</v>
      </c>
      <c r="AO199" s="650" t="s">
        <v>164</v>
      </c>
      <c r="AP199" s="650" t="s">
        <v>164</v>
      </c>
      <c r="AQ199" s="650">
        <v>0.14399999999999999</v>
      </c>
      <c r="AR199" s="650">
        <v>7.0000000000000001E-3</v>
      </c>
      <c r="AS199" s="650">
        <v>0.11899999999999999</v>
      </c>
      <c r="AT199" s="650">
        <v>0.14399999999999999</v>
      </c>
      <c r="AU199" s="650">
        <v>7.0000000000000001E-3</v>
      </c>
      <c r="AV199" s="650">
        <v>0.11899999999999999</v>
      </c>
      <c r="AW199" s="650">
        <v>0.14399999999999999</v>
      </c>
      <c r="AX199" s="650">
        <v>7.0000000000000001E-3</v>
      </c>
      <c r="AY199" s="650">
        <v>0.11899999999999999</v>
      </c>
      <c r="AZ199" s="650">
        <v>0.14399999999999999</v>
      </c>
      <c r="BA199" s="650">
        <v>6.0000000000000001E-3</v>
      </c>
      <c r="BB199" s="650">
        <v>0.11799999999999999</v>
      </c>
    </row>
    <row r="200" spans="1:63" ht="16.5" customHeight="1" x14ac:dyDescent="0.3">
      <c r="B200" s="5"/>
      <c r="D200" s="1"/>
      <c r="E200" s="646"/>
      <c r="F200" s="885" t="s">
        <v>1401</v>
      </c>
      <c r="G200" s="650" t="s">
        <v>164</v>
      </c>
      <c r="H200" s="650" t="s">
        <v>164</v>
      </c>
      <c r="I200" s="650" t="s">
        <v>164</v>
      </c>
      <c r="J200" s="650" t="s">
        <v>164</v>
      </c>
      <c r="K200" s="650" t="s">
        <v>164</v>
      </c>
      <c r="L200" s="650" t="s">
        <v>164</v>
      </c>
      <c r="M200" s="650" t="s">
        <v>164</v>
      </c>
      <c r="N200" s="650" t="s">
        <v>164</v>
      </c>
      <c r="O200" s="650" t="s">
        <v>164</v>
      </c>
      <c r="P200" s="650" t="s">
        <v>164</v>
      </c>
      <c r="Q200" s="650" t="s">
        <v>164</v>
      </c>
      <c r="R200" s="650" t="s">
        <v>164</v>
      </c>
      <c r="S200" s="650" t="s">
        <v>164</v>
      </c>
      <c r="T200" s="650" t="s">
        <v>164</v>
      </c>
      <c r="U200" s="650" t="s">
        <v>164</v>
      </c>
      <c r="V200" s="650" t="s">
        <v>164</v>
      </c>
      <c r="W200" s="650" t="s">
        <v>164</v>
      </c>
      <c r="X200" s="650" t="s">
        <v>164</v>
      </c>
      <c r="Y200" s="650" t="s">
        <v>164</v>
      </c>
      <c r="Z200" s="650" t="s">
        <v>164</v>
      </c>
      <c r="AA200" s="650" t="s">
        <v>164</v>
      </c>
      <c r="AB200" s="650" t="s">
        <v>164</v>
      </c>
      <c r="AC200" s="650" t="s">
        <v>164</v>
      </c>
      <c r="AD200" s="650" t="s">
        <v>164</v>
      </c>
      <c r="AE200" s="650" t="s">
        <v>164</v>
      </c>
      <c r="AF200" s="650" t="s">
        <v>164</v>
      </c>
      <c r="AG200" s="650" t="s">
        <v>164</v>
      </c>
      <c r="AH200" s="650" t="s">
        <v>164</v>
      </c>
      <c r="AI200" s="650" t="s">
        <v>164</v>
      </c>
      <c r="AJ200" s="650" t="s">
        <v>164</v>
      </c>
      <c r="AK200" s="650" t="s">
        <v>164</v>
      </c>
      <c r="AL200" s="650" t="s">
        <v>164</v>
      </c>
      <c r="AM200" s="650" t="s">
        <v>164</v>
      </c>
      <c r="AN200" s="650" t="s">
        <v>164</v>
      </c>
      <c r="AO200" s="650" t="s">
        <v>164</v>
      </c>
      <c r="AP200" s="650" t="s">
        <v>164</v>
      </c>
      <c r="AQ200" s="650">
        <v>0.14199999999999999</v>
      </c>
      <c r="AR200" s="650">
        <v>8.9999999999999993E-3</v>
      </c>
      <c r="AS200" s="650">
        <v>7.3999999999999996E-2</v>
      </c>
      <c r="AT200" s="650">
        <v>0.14199999999999999</v>
      </c>
      <c r="AU200" s="650">
        <v>8.0000000000000002E-3</v>
      </c>
      <c r="AV200" s="650">
        <v>7.3999999999999996E-2</v>
      </c>
      <c r="AW200" s="650">
        <v>0.14199999999999999</v>
      </c>
      <c r="AX200" s="650">
        <v>8.9999999999999993E-3</v>
      </c>
      <c r="AY200" s="650">
        <v>7.5999999999999998E-2</v>
      </c>
      <c r="AZ200" s="650">
        <v>0.14199999999999999</v>
      </c>
      <c r="BA200" s="650">
        <v>8.0000000000000002E-3</v>
      </c>
      <c r="BB200" s="650">
        <v>7.1999999999999995E-2</v>
      </c>
    </row>
    <row r="201" spans="1:63" ht="16.5" customHeight="1" x14ac:dyDescent="0.3">
      <c r="B201" s="5"/>
      <c r="D201" s="1"/>
      <c r="E201" s="649"/>
      <c r="F201" s="885" t="s">
        <v>1402</v>
      </c>
      <c r="G201" s="650" t="s">
        <v>164</v>
      </c>
      <c r="H201" s="650" t="s">
        <v>164</v>
      </c>
      <c r="I201" s="650" t="s">
        <v>164</v>
      </c>
      <c r="J201" s="650" t="s">
        <v>164</v>
      </c>
      <c r="K201" s="650" t="s">
        <v>164</v>
      </c>
      <c r="L201" s="650" t="s">
        <v>164</v>
      </c>
      <c r="M201" s="650" t="s">
        <v>164</v>
      </c>
      <c r="N201" s="650" t="s">
        <v>164</v>
      </c>
      <c r="O201" s="650" t="s">
        <v>164</v>
      </c>
      <c r="P201" s="650" t="s">
        <v>164</v>
      </c>
      <c r="Q201" s="650" t="s">
        <v>164</v>
      </c>
      <c r="R201" s="650" t="s">
        <v>164</v>
      </c>
      <c r="S201" s="650" t="s">
        <v>164</v>
      </c>
      <c r="T201" s="650" t="s">
        <v>164</v>
      </c>
      <c r="U201" s="650" t="s">
        <v>164</v>
      </c>
      <c r="V201" s="650" t="s">
        <v>164</v>
      </c>
      <c r="W201" s="650" t="s">
        <v>164</v>
      </c>
      <c r="X201" s="650" t="s">
        <v>164</v>
      </c>
      <c r="Y201" s="650" t="s">
        <v>164</v>
      </c>
      <c r="Z201" s="650" t="s">
        <v>164</v>
      </c>
      <c r="AA201" s="650" t="s">
        <v>164</v>
      </c>
      <c r="AB201" s="650" t="s">
        <v>164</v>
      </c>
      <c r="AC201" s="650" t="s">
        <v>164</v>
      </c>
      <c r="AD201" s="650" t="s">
        <v>164</v>
      </c>
      <c r="AE201" s="650" t="s">
        <v>164</v>
      </c>
      <c r="AF201" s="650" t="s">
        <v>164</v>
      </c>
      <c r="AG201" s="650" t="s">
        <v>164</v>
      </c>
      <c r="AH201" s="650" t="s">
        <v>164</v>
      </c>
      <c r="AI201" s="650" t="s">
        <v>164</v>
      </c>
      <c r="AJ201" s="650" t="s">
        <v>164</v>
      </c>
      <c r="AK201" s="650" t="s">
        <v>164</v>
      </c>
      <c r="AL201" s="650" t="s">
        <v>164</v>
      </c>
      <c r="AM201" s="650" t="s">
        <v>164</v>
      </c>
      <c r="AN201" s="650" t="s">
        <v>164</v>
      </c>
      <c r="AO201" s="650" t="s">
        <v>164</v>
      </c>
      <c r="AP201" s="650" t="s">
        <v>164</v>
      </c>
      <c r="AQ201" s="650">
        <v>0.13900000000000001</v>
      </c>
      <c r="AR201" s="650">
        <v>7.1999999999999995E-2</v>
      </c>
      <c r="AS201" s="650">
        <v>0.113</v>
      </c>
      <c r="AT201" s="650">
        <v>0.13900000000000001</v>
      </c>
      <c r="AU201" s="650">
        <v>6.4000000000000001E-2</v>
      </c>
      <c r="AV201" s="650">
        <v>0.12</v>
      </c>
      <c r="AW201" s="650">
        <v>0.13900000000000001</v>
      </c>
      <c r="AX201" s="650">
        <v>5.7000000000000002E-2</v>
      </c>
      <c r="AY201" s="650">
        <v>0.125</v>
      </c>
      <c r="AZ201" s="650">
        <v>0.13900000000000001</v>
      </c>
      <c r="BA201" s="650">
        <v>5.2999999999999999E-2</v>
      </c>
      <c r="BB201" s="650">
        <v>0.13</v>
      </c>
    </row>
    <row r="202" spans="1:63" ht="16.5" customHeight="1" x14ac:dyDescent="0.3">
      <c r="B202" s="5"/>
      <c r="D202" s="1"/>
      <c r="E202" s="647" t="s">
        <v>545</v>
      </c>
      <c r="F202" s="885" t="s">
        <v>1400</v>
      </c>
      <c r="G202" s="650">
        <v>1.6519999999999999</v>
      </c>
      <c r="H202" s="650">
        <v>0.25700000000000001</v>
      </c>
      <c r="I202" s="650">
        <v>7.9000000000000001E-2</v>
      </c>
      <c r="J202" s="650">
        <v>1.6519999999999999</v>
      </c>
      <c r="K202" s="650">
        <v>0.25700000000000001</v>
      </c>
      <c r="L202" s="650">
        <v>7.9000000000000001E-2</v>
      </c>
      <c r="M202" s="650">
        <v>1.6519999999999999</v>
      </c>
      <c r="N202" s="650">
        <v>0.25700000000000001</v>
      </c>
      <c r="O202" s="650">
        <v>7.8E-2</v>
      </c>
      <c r="P202" s="650">
        <v>1.6519999999999999</v>
      </c>
      <c r="Q202" s="650">
        <v>0.255</v>
      </c>
      <c r="R202" s="650">
        <v>7.9000000000000001E-2</v>
      </c>
      <c r="S202" s="650">
        <v>1.6519999999999999</v>
      </c>
      <c r="T202" s="650">
        <v>0.25800000000000001</v>
      </c>
      <c r="U202" s="650">
        <v>7.9000000000000001E-2</v>
      </c>
      <c r="V202" s="650">
        <v>1.6519999999999999</v>
      </c>
      <c r="W202" s="650">
        <v>0.253</v>
      </c>
      <c r="X202" s="650">
        <v>7.6999999999999999E-2</v>
      </c>
      <c r="Y202" s="650">
        <v>1.6519999999999999</v>
      </c>
      <c r="Z202" s="650">
        <v>0.252</v>
      </c>
      <c r="AA202" s="650">
        <v>7.4999999999999997E-2</v>
      </c>
      <c r="AB202" s="650">
        <v>1.6519999999999999</v>
      </c>
      <c r="AC202" s="650">
        <v>0.251</v>
      </c>
      <c r="AD202" s="650">
        <v>7.1999999999999995E-2</v>
      </c>
      <c r="AE202" s="650">
        <v>1.6519999999999999</v>
      </c>
      <c r="AF202" s="650">
        <v>0.20699999999999999</v>
      </c>
      <c r="AG202" s="650">
        <v>2.5999999999999999E-2</v>
      </c>
      <c r="AH202" s="650">
        <v>1.6519999999999999</v>
      </c>
      <c r="AI202" s="650">
        <v>0.20599999999999999</v>
      </c>
      <c r="AJ202" s="650">
        <v>2.5000000000000001E-2</v>
      </c>
      <c r="AK202" s="650">
        <v>1.6519999999999999</v>
      </c>
      <c r="AL202" s="650">
        <v>0.20699999999999999</v>
      </c>
      <c r="AM202" s="650">
        <v>2.4E-2</v>
      </c>
      <c r="AN202" s="650">
        <v>1.6519999999999999</v>
      </c>
      <c r="AO202" s="650">
        <v>0.20499999999999999</v>
      </c>
      <c r="AP202" s="650">
        <v>2.1999999999999999E-2</v>
      </c>
      <c r="AQ202" s="650">
        <v>1.6519999999999999</v>
      </c>
      <c r="AR202" s="650">
        <v>0.20599999999999999</v>
      </c>
      <c r="AS202" s="650">
        <v>1.7999999999999999E-2</v>
      </c>
      <c r="AT202" s="650">
        <v>1.6519999999999999</v>
      </c>
      <c r="AU202" s="650">
        <v>0.20399999999999999</v>
      </c>
      <c r="AV202" s="650">
        <v>1.7000000000000001E-2</v>
      </c>
      <c r="AW202" s="650">
        <v>1.6519999999999999</v>
      </c>
      <c r="AX202" s="650">
        <v>0.20399999999999999</v>
      </c>
      <c r="AY202" s="650">
        <v>1.6E-2</v>
      </c>
      <c r="AZ202" s="650">
        <v>1.6519999999999999</v>
      </c>
      <c r="BA202" s="650">
        <v>0.20499999999999999</v>
      </c>
      <c r="BB202" s="650">
        <v>1.6E-2</v>
      </c>
    </row>
    <row r="203" spans="1:63" ht="16.5" customHeight="1" x14ac:dyDescent="0.3">
      <c r="B203" s="5"/>
      <c r="D203" s="1"/>
      <c r="E203" s="648" t="s">
        <v>697</v>
      </c>
      <c r="F203" s="885" t="s">
        <v>1400</v>
      </c>
      <c r="G203" s="650">
        <v>2.754</v>
      </c>
      <c r="H203" s="650">
        <v>1.0980000000000001</v>
      </c>
      <c r="I203" s="650">
        <v>3.4000000000000002E-2</v>
      </c>
      <c r="J203" s="650">
        <v>2.7440000000000002</v>
      </c>
      <c r="K203" s="650">
        <v>1.0940000000000001</v>
      </c>
      <c r="L203" s="650">
        <v>3.4000000000000002E-2</v>
      </c>
      <c r="M203" s="650">
        <v>2.7160000000000002</v>
      </c>
      <c r="N203" s="650">
        <v>1.083</v>
      </c>
      <c r="O203" s="650">
        <v>3.3000000000000002E-2</v>
      </c>
      <c r="P203" s="650">
        <v>2.75</v>
      </c>
      <c r="Q203" s="650">
        <v>1.097</v>
      </c>
      <c r="R203" s="650">
        <v>3.4000000000000002E-2</v>
      </c>
      <c r="S203" s="650">
        <v>2.7490000000000001</v>
      </c>
      <c r="T203" s="650">
        <v>1.0960000000000001</v>
      </c>
      <c r="U203" s="650">
        <v>3.4000000000000002E-2</v>
      </c>
      <c r="V203" s="650">
        <v>2.73</v>
      </c>
      <c r="W203" s="650">
        <v>1.089</v>
      </c>
      <c r="X203" s="650">
        <v>3.4000000000000002E-2</v>
      </c>
      <c r="Y203" s="650">
        <v>2.7320000000000002</v>
      </c>
      <c r="Z203" s="650">
        <v>1.0900000000000001</v>
      </c>
      <c r="AA203" s="650">
        <v>3.4000000000000002E-2</v>
      </c>
      <c r="AB203" s="650">
        <v>2.7160000000000002</v>
      </c>
      <c r="AC203" s="650">
        <v>1.083</v>
      </c>
      <c r="AD203" s="650">
        <v>3.3000000000000002E-2</v>
      </c>
      <c r="AE203" s="650">
        <v>2.7</v>
      </c>
      <c r="AF203" s="650">
        <v>1.056</v>
      </c>
      <c r="AG203" s="650">
        <v>3.3000000000000002E-2</v>
      </c>
      <c r="AH203" s="650">
        <v>2.7080000000000002</v>
      </c>
      <c r="AI203" s="650">
        <v>1.0649999999999999</v>
      </c>
      <c r="AJ203" s="650">
        <v>3.3000000000000002E-2</v>
      </c>
      <c r="AK203" s="650">
        <v>2.7080000000000002</v>
      </c>
      <c r="AL203" s="650">
        <v>1.0669999999999999</v>
      </c>
      <c r="AM203" s="650">
        <v>3.3000000000000002E-2</v>
      </c>
      <c r="AN203" s="650">
        <v>2.714</v>
      </c>
      <c r="AO203" s="650">
        <v>1.0629999999999999</v>
      </c>
      <c r="AP203" s="650">
        <v>3.4000000000000002E-2</v>
      </c>
      <c r="AQ203" s="650">
        <v>2.7</v>
      </c>
      <c r="AR203" s="650">
        <v>1.08</v>
      </c>
      <c r="AS203" s="650">
        <v>3.3000000000000002E-2</v>
      </c>
      <c r="AT203" s="650">
        <v>2.7250000000000001</v>
      </c>
      <c r="AU203" s="650">
        <v>1.08</v>
      </c>
      <c r="AV203" s="650">
        <v>3.4000000000000002E-2</v>
      </c>
      <c r="AW203" s="650">
        <v>2.726</v>
      </c>
      <c r="AX203" s="650">
        <v>1.0740000000000001</v>
      </c>
      <c r="AY203" s="650">
        <v>3.4000000000000002E-2</v>
      </c>
      <c r="AZ203" s="650">
        <v>2.7160000000000002</v>
      </c>
      <c r="BA203" s="650">
        <v>1.079</v>
      </c>
      <c r="BB203" s="650">
        <v>3.3000000000000002E-2</v>
      </c>
    </row>
    <row r="204" spans="1:63" ht="16.5" customHeight="1" x14ac:dyDescent="0.3">
      <c r="B204" s="5"/>
      <c r="D204" s="878"/>
      <c r="E204" s="886"/>
      <c r="F204" s="834" t="s">
        <v>1402</v>
      </c>
      <c r="G204" s="650">
        <v>2.7389999999999999</v>
      </c>
      <c r="H204" s="650">
        <v>3.875</v>
      </c>
      <c r="I204" s="650">
        <v>0</v>
      </c>
      <c r="J204" s="650">
        <v>2.742</v>
      </c>
      <c r="K204" s="650">
        <v>3.1589999999999998</v>
      </c>
      <c r="L204" s="650">
        <v>0</v>
      </c>
      <c r="M204" s="650">
        <v>2.7170000000000001</v>
      </c>
      <c r="N204" s="650">
        <v>3.0840000000000001</v>
      </c>
      <c r="O204" s="650">
        <v>0</v>
      </c>
      <c r="P204" s="650">
        <v>2.7410000000000001</v>
      </c>
      <c r="Q204" s="650">
        <v>2.46</v>
      </c>
      <c r="R204" s="650">
        <v>0</v>
      </c>
      <c r="S204" s="650">
        <v>2.746</v>
      </c>
      <c r="T204" s="650">
        <v>2.4510000000000001</v>
      </c>
      <c r="U204" s="650">
        <v>0</v>
      </c>
      <c r="V204" s="650">
        <v>2.726</v>
      </c>
      <c r="W204" s="650">
        <v>2.419</v>
      </c>
      <c r="X204" s="650">
        <v>0</v>
      </c>
      <c r="Y204" s="650">
        <v>2.7160000000000002</v>
      </c>
      <c r="Z204" s="650">
        <v>2.4119999999999999</v>
      </c>
      <c r="AA204" s="650">
        <v>0</v>
      </c>
      <c r="AB204" s="650">
        <v>2.7160000000000002</v>
      </c>
      <c r="AC204" s="650">
        <v>2.395</v>
      </c>
      <c r="AD204" s="650">
        <v>0</v>
      </c>
      <c r="AE204" s="650">
        <v>2.7</v>
      </c>
      <c r="AF204" s="650">
        <v>2.3540000000000001</v>
      </c>
      <c r="AG204" s="650">
        <v>0</v>
      </c>
      <c r="AH204" s="650">
        <v>2.7080000000000002</v>
      </c>
      <c r="AI204" s="650">
        <v>2.375</v>
      </c>
      <c r="AJ204" s="650">
        <v>0</v>
      </c>
      <c r="AK204" s="650">
        <v>2.7080000000000002</v>
      </c>
      <c r="AL204" s="650">
        <v>2.37</v>
      </c>
      <c r="AM204" s="650">
        <v>0</v>
      </c>
      <c r="AN204" s="650">
        <v>2.714</v>
      </c>
      <c r="AO204" s="650">
        <v>2.38</v>
      </c>
      <c r="AP204" s="650">
        <v>0</v>
      </c>
      <c r="AQ204" s="650">
        <v>2.7</v>
      </c>
      <c r="AR204" s="650">
        <v>2.3980000000000001</v>
      </c>
      <c r="AS204" s="650">
        <v>0</v>
      </c>
      <c r="AT204" s="650">
        <v>2.7250000000000001</v>
      </c>
      <c r="AU204" s="650">
        <v>2.4089999999999998</v>
      </c>
      <c r="AV204" s="650">
        <v>0</v>
      </c>
      <c r="AW204" s="650">
        <v>2.726</v>
      </c>
      <c r="AX204" s="650">
        <v>2.4119999999999999</v>
      </c>
      <c r="AY204" s="650">
        <v>0</v>
      </c>
      <c r="AZ204" s="650">
        <v>2.7160000000000002</v>
      </c>
      <c r="BA204" s="650">
        <v>2.395</v>
      </c>
      <c r="BB204" s="650">
        <v>0</v>
      </c>
      <c r="BC204" s="644"/>
      <c r="BD204" s="644"/>
      <c r="BE204" s="644"/>
    </row>
    <row r="205" spans="1:63" s="931" customFormat="1" ht="35.1" customHeight="1" x14ac:dyDescent="0.25">
      <c r="A205" s="926"/>
      <c r="B205" s="927"/>
      <c r="C205" s="928"/>
      <c r="D205" s="928"/>
      <c r="E205" s="929" t="s">
        <v>1589</v>
      </c>
      <c r="F205" s="930"/>
      <c r="G205" s="930"/>
      <c r="H205" s="930"/>
      <c r="I205" s="930"/>
      <c r="J205" s="930"/>
      <c r="K205" s="930"/>
      <c r="L205" s="930"/>
      <c r="M205" s="930"/>
      <c r="N205" s="930"/>
      <c r="O205" s="930"/>
      <c r="P205" s="930"/>
      <c r="Q205" s="930"/>
      <c r="R205" s="930"/>
      <c r="S205" s="930"/>
      <c r="T205" s="930"/>
      <c r="U205" s="930"/>
      <c r="V205" s="930"/>
    </row>
    <row r="206" spans="1:63" ht="16.5" customHeight="1" x14ac:dyDescent="0.3">
      <c r="B206" s="5"/>
      <c r="E206" s="644"/>
      <c r="F206" s="644"/>
      <c r="G206" s="644"/>
      <c r="H206" s="644"/>
      <c r="I206" s="644"/>
      <c r="J206" s="644"/>
      <c r="K206" s="644"/>
      <c r="L206" s="644"/>
      <c r="M206" s="644"/>
      <c r="N206" s="644"/>
      <c r="O206" s="644"/>
      <c r="P206" s="644"/>
      <c r="Q206" s="644"/>
      <c r="R206" s="644"/>
      <c r="S206" s="644"/>
      <c r="T206" s="644"/>
      <c r="U206" s="644"/>
      <c r="V206" s="644"/>
      <c r="W206" s="644"/>
      <c r="X206" s="644"/>
      <c r="Y206" s="644"/>
      <c r="Z206" s="644"/>
      <c r="AA206" s="644"/>
      <c r="AB206" s="644"/>
      <c r="AC206" s="644"/>
      <c r="AD206" s="644"/>
      <c r="AE206" s="644"/>
      <c r="AF206" s="644"/>
      <c r="AG206" s="644"/>
      <c r="AH206" s="644"/>
      <c r="AI206" s="644"/>
      <c r="AJ206" s="644"/>
      <c r="AK206" s="644"/>
      <c r="AL206" s="644"/>
      <c r="AM206" s="644"/>
      <c r="AN206" s="644"/>
      <c r="AO206" s="644"/>
      <c r="AP206" s="644"/>
      <c r="AQ206" s="644"/>
      <c r="AR206" s="644"/>
      <c r="AS206" s="644"/>
      <c r="AT206" s="644"/>
      <c r="AU206" s="644"/>
      <c r="AV206" s="644"/>
      <c r="AW206" s="644"/>
      <c r="AX206" s="644"/>
      <c r="AY206" s="644"/>
      <c r="AZ206" s="644"/>
      <c r="BA206" s="644"/>
      <c r="BB206" s="644"/>
      <c r="BC206" s="644"/>
      <c r="BD206" s="644"/>
      <c r="BE206" s="644"/>
      <c r="BF206" s="644"/>
      <c r="BG206" s="644"/>
      <c r="BH206" s="644"/>
      <c r="BI206" s="644"/>
      <c r="BJ206" s="644"/>
      <c r="BK206" s="644"/>
    </row>
    <row r="207" spans="1:63" ht="16.5" customHeight="1" x14ac:dyDescent="0.3">
      <c r="B207" s="5"/>
      <c r="D207" s="750" t="s">
        <v>1473</v>
      </c>
      <c r="E207" s="644"/>
      <c r="F207" s="644"/>
      <c r="G207" s="644"/>
      <c r="H207" s="644"/>
      <c r="I207" s="644"/>
      <c r="J207" s="644"/>
      <c r="K207" s="644"/>
      <c r="L207" s="644"/>
      <c r="M207" s="644"/>
      <c r="N207" s="644"/>
      <c r="O207" s="644"/>
      <c r="P207" s="644"/>
      <c r="Q207" s="644"/>
      <c r="R207" s="644"/>
      <c r="S207" s="644"/>
      <c r="T207" s="644"/>
      <c r="U207" s="644"/>
      <c r="V207" s="644"/>
      <c r="W207" s="644"/>
      <c r="X207" s="644"/>
      <c r="Y207" s="644"/>
    </row>
    <row r="208" spans="1:63" ht="16.5" customHeight="1" x14ac:dyDescent="0.3">
      <c r="B208" s="5"/>
      <c r="D208" s="750"/>
      <c r="E208" s="644"/>
      <c r="F208" s="644"/>
      <c r="G208" s="644"/>
      <c r="H208" s="644"/>
      <c r="I208" s="644"/>
      <c r="J208" s="644"/>
      <c r="K208" s="644"/>
      <c r="L208" s="644"/>
      <c r="M208" s="644"/>
      <c r="N208" s="644"/>
      <c r="O208" s="644"/>
      <c r="P208" s="644"/>
      <c r="Q208" s="644"/>
      <c r="R208" s="644"/>
      <c r="S208" s="644"/>
      <c r="T208" s="644"/>
      <c r="U208" s="644"/>
      <c r="V208" s="644"/>
      <c r="W208" s="644"/>
      <c r="X208" s="644"/>
      <c r="Y208" s="644"/>
    </row>
    <row r="209" spans="2:25" ht="16.5" customHeight="1" x14ac:dyDescent="0.35">
      <c r="B209" s="5"/>
      <c r="D209" s="880" t="s">
        <v>1567</v>
      </c>
      <c r="V209" s="644"/>
      <c r="W209" s="644"/>
      <c r="X209" s="644"/>
      <c r="Y209" s="644"/>
    </row>
    <row r="210" spans="2:25" ht="16.5" customHeight="1" x14ac:dyDescent="0.3">
      <c r="B210" s="5"/>
      <c r="D210" s="1"/>
      <c r="V210" s="644"/>
      <c r="W210" s="644"/>
      <c r="X210" s="644"/>
      <c r="Y210" s="644"/>
    </row>
    <row r="211" spans="2:25" ht="16.5" customHeight="1" x14ac:dyDescent="0.3">
      <c r="B211" s="5"/>
      <c r="D211" s="1"/>
      <c r="E211" s="741"/>
      <c r="F211" s="740"/>
      <c r="G211" s="879">
        <v>2007</v>
      </c>
      <c r="H211" s="879">
        <v>2008</v>
      </c>
      <c r="I211" s="879">
        <v>2009</v>
      </c>
      <c r="J211" s="879">
        <v>2010</v>
      </c>
      <c r="K211" s="879">
        <v>2011</v>
      </c>
      <c r="L211" s="879">
        <v>2012</v>
      </c>
      <c r="M211" s="879">
        <v>2013</v>
      </c>
      <c r="N211" s="879">
        <v>2014</v>
      </c>
      <c r="O211" s="879">
        <v>2015</v>
      </c>
      <c r="P211" s="879">
        <v>2016</v>
      </c>
      <c r="Q211" s="879">
        <v>2017</v>
      </c>
      <c r="R211" s="879">
        <v>2018</v>
      </c>
      <c r="S211" s="879">
        <v>2019</v>
      </c>
      <c r="T211" s="879">
        <v>2020</v>
      </c>
      <c r="U211" s="879">
        <v>2021</v>
      </c>
      <c r="V211" s="879">
        <v>2022</v>
      </c>
      <c r="W211" s="644"/>
      <c r="X211" s="644"/>
      <c r="Y211" s="644"/>
    </row>
    <row r="212" spans="2:25" ht="16.5" customHeight="1" x14ac:dyDescent="0.3">
      <c r="B212" s="5"/>
      <c r="D212" s="1"/>
      <c r="E212" s="648" t="s">
        <v>1497</v>
      </c>
      <c r="F212" s="749" t="s">
        <v>1400</v>
      </c>
      <c r="G212" s="645">
        <v>0.17599999999999999</v>
      </c>
      <c r="H212" s="645">
        <v>0.17499999999999999</v>
      </c>
      <c r="I212" s="645">
        <v>0.17299999999999999</v>
      </c>
      <c r="J212" s="645">
        <v>0.16900000000000001</v>
      </c>
      <c r="K212" s="645">
        <v>0.16700000000000001</v>
      </c>
      <c r="L212" s="645">
        <v>0.16400000000000001</v>
      </c>
      <c r="M212" s="645">
        <v>0.16</v>
      </c>
      <c r="N212" s="645">
        <v>0.17</v>
      </c>
      <c r="O212" s="645">
        <v>0.16800000000000001</v>
      </c>
      <c r="P212" s="645">
        <v>0.16800000000000001</v>
      </c>
      <c r="Q212" s="645">
        <v>0.16700000000000001</v>
      </c>
      <c r="R212" s="645">
        <v>0.16600000000000001</v>
      </c>
      <c r="S212" s="645">
        <v>0.16400000000000001</v>
      </c>
      <c r="T212" s="645">
        <v>0.16400000000000001</v>
      </c>
      <c r="U212" s="645">
        <v>0.16300000000000001</v>
      </c>
      <c r="V212" s="645">
        <v>0.16500000000000001</v>
      </c>
      <c r="W212" s="644"/>
      <c r="X212" s="644"/>
      <c r="Y212" s="644"/>
    </row>
    <row r="213" spans="2:25" ht="16.5" customHeight="1" x14ac:dyDescent="0.3">
      <c r="B213" s="5"/>
      <c r="D213" s="1"/>
      <c r="E213" s="646"/>
      <c r="F213" s="749" t="s">
        <v>1401</v>
      </c>
      <c r="G213" s="645">
        <v>0.28799999999999998</v>
      </c>
      <c r="H213" s="645">
        <v>0.28399999999999997</v>
      </c>
      <c r="I213" s="645">
        <v>0.28100000000000003</v>
      </c>
      <c r="J213" s="645">
        <v>0.27400000000000002</v>
      </c>
      <c r="K213" s="645">
        <v>0.27300000000000002</v>
      </c>
      <c r="L213" s="645">
        <v>0.26800000000000002</v>
      </c>
      <c r="M213" s="645">
        <v>0.26</v>
      </c>
      <c r="N213" s="645">
        <v>0.27600000000000002</v>
      </c>
      <c r="O213" s="645">
        <v>0.27100000000000002</v>
      </c>
      <c r="P213" s="645">
        <v>0.27</v>
      </c>
      <c r="Q213" s="645">
        <v>0.26800000000000002</v>
      </c>
      <c r="R213" s="645">
        <v>0.26400000000000001</v>
      </c>
      <c r="S213" s="645">
        <v>0.26</v>
      </c>
      <c r="T213" s="645">
        <v>0.25800000000000001</v>
      </c>
      <c r="U213" s="645">
        <v>0.25700000000000001</v>
      </c>
      <c r="V213" s="645">
        <v>0.25800000000000001</v>
      </c>
      <c r="W213" s="644"/>
      <c r="X213" s="644"/>
      <c r="Y213" s="644"/>
    </row>
    <row r="214" spans="2:25" ht="16.5" customHeight="1" x14ac:dyDescent="0.3">
      <c r="B214" s="5"/>
      <c r="D214" s="1"/>
      <c r="E214" s="649"/>
      <c r="F214" s="749" t="s">
        <v>1402</v>
      </c>
      <c r="G214" s="645">
        <v>0.69299999999999995</v>
      </c>
      <c r="H214" s="645">
        <v>0.68600000000000005</v>
      </c>
      <c r="I214" s="645">
        <v>0.68200000000000005</v>
      </c>
      <c r="J214" s="645">
        <v>0.66600000000000004</v>
      </c>
      <c r="K214" s="645">
        <v>0.65500000000000003</v>
      </c>
      <c r="L214" s="645">
        <v>0.64100000000000001</v>
      </c>
      <c r="M214" s="645">
        <v>0.61499999999999999</v>
      </c>
      <c r="N214" s="645">
        <v>0.64600000000000002</v>
      </c>
      <c r="O214" s="645">
        <v>0.63800000000000001</v>
      </c>
      <c r="P214" s="645">
        <v>0.63400000000000001</v>
      </c>
      <c r="Q214" s="645">
        <v>0.628</v>
      </c>
      <c r="R214" s="645">
        <v>0.61799999999999999</v>
      </c>
      <c r="S214" s="645">
        <v>0.59699999999999998</v>
      </c>
      <c r="T214" s="645">
        <v>0.59199999999999997</v>
      </c>
      <c r="U214" s="645">
        <v>0.60099999999999998</v>
      </c>
      <c r="V214" s="645">
        <v>0.59399999999999997</v>
      </c>
      <c r="W214" s="644"/>
      <c r="X214" s="644"/>
      <c r="Y214" s="644"/>
    </row>
    <row r="215" spans="2:25" ht="16.5" customHeight="1" x14ac:dyDescent="0.3">
      <c r="B215" s="5"/>
      <c r="D215" s="1"/>
      <c r="E215" s="648" t="s">
        <v>1496</v>
      </c>
      <c r="F215" s="749" t="s">
        <v>1400</v>
      </c>
      <c r="G215" s="645">
        <v>0.20799999999999999</v>
      </c>
      <c r="H215" s="645">
        <v>0.20899999999999999</v>
      </c>
      <c r="I215" s="645">
        <v>0.20799999999999999</v>
      </c>
      <c r="J215" s="645">
        <v>0.20599999999999999</v>
      </c>
      <c r="K215" s="645">
        <v>0.20300000000000001</v>
      </c>
      <c r="L215" s="645">
        <v>0.20300000000000001</v>
      </c>
      <c r="M215" s="645">
        <v>0.20300000000000001</v>
      </c>
      <c r="N215" s="645">
        <v>0.20399999999999999</v>
      </c>
      <c r="O215" s="645">
        <v>0.20200000000000001</v>
      </c>
      <c r="P215" s="645">
        <v>0.2</v>
      </c>
      <c r="Q215" s="645">
        <v>0.20100000000000001</v>
      </c>
      <c r="R215" s="645">
        <v>0.20100000000000001</v>
      </c>
      <c r="S215" s="645">
        <v>0.20100000000000001</v>
      </c>
      <c r="T215" s="645">
        <v>0.20100000000000001</v>
      </c>
      <c r="U215" s="645">
        <v>0.2</v>
      </c>
      <c r="V215" s="645">
        <v>0.19600000000000001</v>
      </c>
      <c r="W215" s="644"/>
      <c r="X215" s="644"/>
      <c r="Y215" s="644"/>
    </row>
    <row r="216" spans="2:25" ht="16.5" customHeight="1" x14ac:dyDescent="0.3">
      <c r="B216" s="5"/>
      <c r="D216" s="1"/>
      <c r="E216" s="646"/>
      <c r="F216" s="749" t="s">
        <v>1401</v>
      </c>
      <c r="G216" s="645">
        <v>0.29699999999999999</v>
      </c>
      <c r="H216" s="645">
        <v>0.28599999999999998</v>
      </c>
      <c r="I216" s="645">
        <v>0.28599999999999998</v>
      </c>
      <c r="J216" s="645">
        <v>0.28499999999999998</v>
      </c>
      <c r="K216" s="645">
        <v>0.28399999999999997</v>
      </c>
      <c r="L216" s="645">
        <v>0.28399999999999997</v>
      </c>
      <c r="M216" s="645">
        <v>0.28699999999999998</v>
      </c>
      <c r="N216" s="645">
        <v>0.29099999999999998</v>
      </c>
      <c r="O216" s="645">
        <v>0.27800000000000002</v>
      </c>
      <c r="P216" s="645">
        <v>0.27500000000000002</v>
      </c>
      <c r="Q216" s="645">
        <v>0.28000000000000003</v>
      </c>
      <c r="R216" s="645">
        <v>0.27400000000000002</v>
      </c>
      <c r="S216" s="645">
        <v>0.27200000000000002</v>
      </c>
      <c r="T216" s="645">
        <v>0.26800000000000002</v>
      </c>
      <c r="U216" s="645">
        <v>0.26700000000000002</v>
      </c>
      <c r="V216" s="645">
        <v>0.26200000000000001</v>
      </c>
      <c r="W216" s="644"/>
      <c r="X216" s="644"/>
      <c r="Y216" s="644"/>
    </row>
    <row r="217" spans="2:25" ht="16.5" customHeight="1" x14ac:dyDescent="0.3">
      <c r="B217" s="5"/>
      <c r="D217" s="1"/>
      <c r="E217" s="646"/>
      <c r="F217" s="749" t="s">
        <v>1402</v>
      </c>
      <c r="G217" s="645">
        <v>0.68300000000000005</v>
      </c>
      <c r="H217" s="645">
        <v>0.68300000000000005</v>
      </c>
      <c r="I217" s="645">
        <v>0.68400000000000005</v>
      </c>
      <c r="J217" s="645">
        <v>0.67700000000000005</v>
      </c>
      <c r="K217" s="645">
        <v>0.66600000000000004</v>
      </c>
      <c r="L217" s="645">
        <v>0.66500000000000004</v>
      </c>
      <c r="M217" s="645">
        <v>0.66600000000000004</v>
      </c>
      <c r="N217" s="645">
        <v>0.66900000000000004</v>
      </c>
      <c r="O217" s="645">
        <v>0.66600000000000004</v>
      </c>
      <c r="P217" s="645">
        <v>0.66600000000000004</v>
      </c>
      <c r="Q217" s="645">
        <v>0.67500000000000004</v>
      </c>
      <c r="R217" s="645">
        <v>0.67400000000000004</v>
      </c>
      <c r="S217" s="645">
        <v>0.67300000000000004</v>
      </c>
      <c r="T217" s="645">
        <v>0.67800000000000005</v>
      </c>
      <c r="U217" s="645">
        <v>0.68</v>
      </c>
      <c r="V217" s="645">
        <v>0.67900000000000005</v>
      </c>
      <c r="W217" s="644"/>
      <c r="X217" s="644"/>
      <c r="Y217" s="644"/>
    </row>
    <row r="218" spans="2:25" ht="16.5" customHeight="1" x14ac:dyDescent="0.3">
      <c r="B218" s="5"/>
      <c r="D218" s="1"/>
      <c r="E218" s="649"/>
      <c r="F218" s="749" t="s">
        <v>1403</v>
      </c>
      <c r="G218" s="645">
        <v>9.6000000000000002E-2</v>
      </c>
      <c r="H218" s="645">
        <v>9.7000000000000003E-2</v>
      </c>
      <c r="I218" s="645">
        <v>9.7000000000000003E-2</v>
      </c>
      <c r="J218" s="645">
        <v>9.7000000000000003E-2</v>
      </c>
      <c r="K218" s="645">
        <v>9.6000000000000002E-2</v>
      </c>
      <c r="L218" s="645">
        <v>9.5000000000000001E-2</v>
      </c>
      <c r="M218" s="645">
        <v>9.6000000000000002E-2</v>
      </c>
      <c r="N218" s="645">
        <v>9.6000000000000002E-2</v>
      </c>
      <c r="O218" s="645">
        <v>9.8000000000000004E-2</v>
      </c>
      <c r="P218" s="645">
        <v>9.9000000000000005E-2</v>
      </c>
      <c r="Q218" s="645">
        <v>0.10100000000000001</v>
      </c>
      <c r="R218" s="645">
        <v>0.10199999999999999</v>
      </c>
      <c r="S218" s="645">
        <v>0.10199999999999999</v>
      </c>
      <c r="T218" s="645">
        <v>0.10299999999999999</v>
      </c>
      <c r="U218" s="645">
        <v>0.10199999999999999</v>
      </c>
      <c r="V218" s="645">
        <v>0.10299999999999999</v>
      </c>
      <c r="W218" s="644"/>
      <c r="X218" s="644"/>
      <c r="Y218" s="644"/>
    </row>
    <row r="219" spans="2:25" ht="16.5" customHeight="1" x14ac:dyDescent="0.3">
      <c r="B219" s="5"/>
      <c r="D219" s="1"/>
      <c r="E219" s="646" t="s">
        <v>1499</v>
      </c>
      <c r="F219" s="749" t="s">
        <v>1400</v>
      </c>
      <c r="G219" s="645">
        <v>0.188</v>
      </c>
      <c r="H219" s="645">
        <v>0.188</v>
      </c>
      <c r="I219" s="645">
        <v>0.188</v>
      </c>
      <c r="J219" s="645">
        <v>0.187</v>
      </c>
      <c r="K219" s="645">
        <v>0.188</v>
      </c>
      <c r="L219" s="645">
        <v>0.188</v>
      </c>
      <c r="M219" s="645">
        <v>0.188</v>
      </c>
      <c r="N219" s="645">
        <v>0.189</v>
      </c>
      <c r="O219" s="645">
        <v>0.186</v>
      </c>
      <c r="P219" s="645">
        <v>0.186</v>
      </c>
      <c r="Q219" s="645">
        <v>0.186</v>
      </c>
      <c r="R219" s="645">
        <v>0.186</v>
      </c>
      <c r="S219" s="645">
        <v>0.186</v>
      </c>
      <c r="T219" s="645">
        <v>0.186</v>
      </c>
      <c r="U219" s="645">
        <v>0.185</v>
      </c>
      <c r="V219" s="645">
        <v>0.186</v>
      </c>
      <c r="W219" s="644"/>
      <c r="X219" s="644"/>
      <c r="Y219" s="644"/>
    </row>
    <row r="220" spans="2:25" ht="16.5" customHeight="1" x14ac:dyDescent="0.3">
      <c r="B220" s="5"/>
      <c r="D220" s="1"/>
      <c r="E220" s="648" t="s">
        <v>1498</v>
      </c>
      <c r="F220" s="749" t="s">
        <v>1400</v>
      </c>
      <c r="G220" s="645">
        <v>0.20200000000000001</v>
      </c>
      <c r="H220" s="645">
        <v>0.20200000000000001</v>
      </c>
      <c r="I220" s="645">
        <v>0.20200000000000001</v>
      </c>
      <c r="J220" s="645">
        <v>0.20200000000000001</v>
      </c>
      <c r="K220" s="645">
        <v>0.20200000000000001</v>
      </c>
      <c r="L220" s="645">
        <v>0.20200000000000001</v>
      </c>
      <c r="M220" s="645">
        <v>0.20200000000000001</v>
      </c>
      <c r="N220" s="645">
        <v>0.20200000000000001</v>
      </c>
      <c r="O220" s="645">
        <v>0.20200000000000001</v>
      </c>
      <c r="P220" s="645">
        <v>0.2</v>
      </c>
      <c r="Q220" s="645">
        <v>0.20100000000000001</v>
      </c>
      <c r="R220" s="645">
        <v>0.19900000000000001</v>
      </c>
      <c r="S220" s="645">
        <v>0.19900000000000001</v>
      </c>
      <c r="T220" s="645">
        <v>0.19900000000000001</v>
      </c>
      <c r="U220" s="645">
        <v>0.19900000000000001</v>
      </c>
      <c r="V220" s="645">
        <v>0.19900000000000001</v>
      </c>
      <c r="W220" s="644"/>
      <c r="X220" s="644"/>
      <c r="Y220" s="644"/>
    </row>
    <row r="221" spans="2:25" ht="16.5" customHeight="1" x14ac:dyDescent="0.3">
      <c r="B221" s="5"/>
      <c r="D221" s="1"/>
      <c r="E221" s="649"/>
      <c r="F221" s="749" t="s">
        <v>1402</v>
      </c>
      <c r="G221" s="645">
        <v>1.266</v>
      </c>
      <c r="H221" s="645">
        <v>1.212</v>
      </c>
      <c r="I221" s="645">
        <v>1.2090000000000001</v>
      </c>
      <c r="J221" s="645">
        <v>1.1639999999999999</v>
      </c>
      <c r="K221" s="645">
        <v>1.1639999999999999</v>
      </c>
      <c r="L221" s="645">
        <v>1.1599999999999999</v>
      </c>
      <c r="M221" s="645">
        <v>1.153</v>
      </c>
      <c r="N221" s="645">
        <v>1.159</v>
      </c>
      <c r="O221" s="645">
        <v>1.155</v>
      </c>
      <c r="P221" s="645">
        <v>1.1479999999999999</v>
      </c>
      <c r="Q221" s="645">
        <v>1.149</v>
      </c>
      <c r="R221" s="645">
        <v>1.1439999999999999</v>
      </c>
      <c r="S221" s="645">
        <v>1.1419999999999999</v>
      </c>
      <c r="T221" s="645">
        <v>1.1439999999999999</v>
      </c>
      <c r="U221" s="645">
        <v>1.1419999999999999</v>
      </c>
      <c r="V221" s="645">
        <v>1.145</v>
      </c>
      <c r="W221" s="644"/>
      <c r="X221" s="644"/>
      <c r="Y221" s="644"/>
    </row>
    <row r="222" spans="2:25" ht="16.5" customHeight="1" x14ac:dyDescent="0.3">
      <c r="B222" s="5"/>
      <c r="E222" s="644"/>
      <c r="F222" s="644"/>
      <c r="G222" s="644"/>
      <c r="H222" s="644"/>
      <c r="I222" s="644"/>
      <c r="J222" s="644"/>
      <c r="K222" s="644"/>
      <c r="L222" s="644"/>
      <c r="M222" s="644"/>
      <c r="N222" s="644"/>
      <c r="O222" s="644"/>
      <c r="P222" s="644"/>
      <c r="Q222" s="644"/>
      <c r="R222" s="644"/>
      <c r="S222" s="644"/>
      <c r="T222" s="644"/>
      <c r="U222" s="644"/>
      <c r="V222" s="644"/>
      <c r="W222" s="644"/>
      <c r="X222" s="644"/>
      <c r="Y222" s="644"/>
    </row>
    <row r="223" spans="2:25" ht="16.5" customHeight="1" x14ac:dyDescent="0.35">
      <c r="B223" s="5"/>
      <c r="D223" s="1"/>
      <c r="E223" s="629" t="s">
        <v>1531</v>
      </c>
      <c r="F223" s="644"/>
      <c r="G223" s="644"/>
      <c r="H223" s="644"/>
      <c r="I223" s="644"/>
      <c r="J223" s="644"/>
      <c r="K223" s="644"/>
      <c r="L223" s="644"/>
      <c r="M223" s="644"/>
      <c r="N223" s="644"/>
      <c r="O223" s="644"/>
      <c r="P223" s="644"/>
      <c r="Q223" s="644"/>
      <c r="R223" s="644"/>
      <c r="S223" s="644"/>
      <c r="T223" s="644"/>
      <c r="U223" s="644"/>
      <c r="V223" s="644"/>
      <c r="W223" s="644"/>
      <c r="X223" s="644"/>
      <c r="Y223" s="644"/>
    </row>
    <row r="224" spans="2:25" ht="16.5" customHeight="1" x14ac:dyDescent="0.3">
      <c r="B224" s="5"/>
      <c r="D224" s="892"/>
      <c r="E224" s="644"/>
      <c r="F224" s="644"/>
      <c r="G224" s="644"/>
      <c r="H224" s="644"/>
      <c r="I224" s="644"/>
      <c r="J224" s="644"/>
      <c r="K224" s="644"/>
      <c r="L224" s="644"/>
      <c r="M224" s="644"/>
      <c r="N224" s="644"/>
      <c r="O224" s="644"/>
      <c r="P224" s="644"/>
      <c r="Q224" s="644"/>
      <c r="R224" s="644"/>
      <c r="S224" s="644"/>
      <c r="T224" s="644"/>
      <c r="U224" s="644"/>
      <c r="V224" s="644"/>
      <c r="W224" s="644"/>
      <c r="X224" s="644"/>
      <c r="Y224" s="644"/>
    </row>
    <row r="225" spans="1:54" ht="16.5" customHeight="1" x14ac:dyDescent="0.3">
      <c r="B225" s="5"/>
      <c r="D225" s="880" t="s">
        <v>1454</v>
      </c>
      <c r="E225" s="644"/>
      <c r="F225" s="644"/>
      <c r="G225" s="644"/>
      <c r="H225" s="644"/>
      <c r="I225" s="644"/>
      <c r="J225" s="644"/>
      <c r="K225" s="644"/>
      <c r="L225" s="644"/>
      <c r="M225" s="644"/>
      <c r="N225" s="644"/>
      <c r="O225" s="644"/>
      <c r="P225" s="644"/>
      <c r="Q225" s="644"/>
      <c r="R225" s="644"/>
      <c r="S225" s="644"/>
      <c r="T225" s="644"/>
      <c r="U225" s="644"/>
      <c r="V225" s="644"/>
      <c r="W225" s="644"/>
      <c r="X225" s="644"/>
      <c r="Y225" s="644"/>
    </row>
    <row r="226" spans="1:54" ht="16.5" customHeight="1" x14ac:dyDescent="0.3">
      <c r="B226" s="5"/>
      <c r="D226" s="880"/>
      <c r="E226" s="644"/>
      <c r="F226" s="644"/>
      <c r="G226" s="644"/>
      <c r="H226" s="644"/>
      <c r="I226" s="644"/>
      <c r="J226" s="644"/>
      <c r="K226" s="644"/>
      <c r="L226" s="644"/>
      <c r="M226" s="644"/>
      <c r="N226" s="644"/>
      <c r="O226" s="644"/>
      <c r="P226" s="644"/>
      <c r="Q226" s="644"/>
      <c r="R226" s="644"/>
      <c r="S226" s="644"/>
      <c r="T226" s="644"/>
      <c r="U226" s="644"/>
      <c r="V226" s="644"/>
      <c r="W226" s="644"/>
      <c r="X226" s="644"/>
      <c r="Y226" s="644"/>
    </row>
    <row r="227" spans="1:54" ht="16.5" customHeight="1" x14ac:dyDescent="0.3">
      <c r="B227" s="5"/>
      <c r="D227" s="1"/>
      <c r="E227" s="741"/>
      <c r="F227" s="740"/>
      <c r="G227" s="1172">
        <v>2007</v>
      </c>
      <c r="H227" s="1172"/>
      <c r="I227" s="1172"/>
      <c r="J227" s="1183">
        <v>2008</v>
      </c>
      <c r="K227" s="1184"/>
      <c r="L227" s="1185"/>
      <c r="M227" s="1172">
        <v>2009</v>
      </c>
      <c r="N227" s="1172"/>
      <c r="O227" s="1172"/>
      <c r="P227" s="1172">
        <v>2010</v>
      </c>
      <c r="Q227" s="1172"/>
      <c r="R227" s="1172"/>
      <c r="S227" s="1172">
        <v>2011</v>
      </c>
      <c r="T227" s="1172"/>
      <c r="U227" s="1172"/>
      <c r="V227" s="1172">
        <v>2012</v>
      </c>
      <c r="W227" s="1172"/>
      <c r="X227" s="1172"/>
      <c r="Y227" s="1172">
        <v>2013</v>
      </c>
      <c r="Z227" s="1172"/>
      <c r="AA227" s="1172"/>
      <c r="AB227" s="1172">
        <v>2014</v>
      </c>
      <c r="AC227" s="1172"/>
      <c r="AD227" s="1172"/>
      <c r="AE227" s="1172">
        <v>2015</v>
      </c>
      <c r="AF227" s="1172"/>
      <c r="AG227" s="1172"/>
      <c r="AH227" s="1172">
        <v>2016</v>
      </c>
      <c r="AI227" s="1172"/>
      <c r="AJ227" s="1172"/>
      <c r="AK227" s="1172">
        <v>2017</v>
      </c>
      <c r="AL227" s="1172"/>
      <c r="AM227" s="1172"/>
      <c r="AN227" s="1172">
        <v>2018</v>
      </c>
      <c r="AO227" s="1172"/>
      <c r="AP227" s="1172"/>
      <c r="AQ227" s="1172">
        <v>2019</v>
      </c>
      <c r="AR227" s="1172"/>
      <c r="AS227" s="1172"/>
      <c r="AT227" s="1172">
        <v>2020</v>
      </c>
      <c r="AU227" s="1172"/>
      <c r="AV227" s="1172"/>
      <c r="AW227" s="1172">
        <v>2021</v>
      </c>
      <c r="AX227" s="1172"/>
      <c r="AY227" s="1172"/>
      <c r="AZ227" s="1172">
        <v>2022</v>
      </c>
      <c r="BA227" s="1172"/>
      <c r="BB227" s="1172"/>
    </row>
    <row r="228" spans="1:54" ht="16.5" customHeight="1" x14ac:dyDescent="0.3">
      <c r="B228" s="5"/>
      <c r="D228" s="1"/>
      <c r="E228" s="741"/>
      <c r="F228" s="740"/>
      <c r="G228" s="879" t="s">
        <v>1081</v>
      </c>
      <c r="H228" s="879" t="s">
        <v>1082</v>
      </c>
      <c r="I228" s="879" t="s">
        <v>1083</v>
      </c>
      <c r="J228" s="879" t="s">
        <v>1081</v>
      </c>
      <c r="K228" s="879" t="s">
        <v>1082</v>
      </c>
      <c r="L228" s="879" t="s">
        <v>1083</v>
      </c>
      <c r="M228" s="879" t="s">
        <v>1081</v>
      </c>
      <c r="N228" s="879" t="s">
        <v>1082</v>
      </c>
      <c r="O228" s="879" t="s">
        <v>1083</v>
      </c>
      <c r="P228" s="879" t="s">
        <v>1081</v>
      </c>
      <c r="Q228" s="879" t="s">
        <v>1082</v>
      </c>
      <c r="R228" s="879" t="s">
        <v>1083</v>
      </c>
      <c r="S228" s="879" t="s">
        <v>1081</v>
      </c>
      <c r="T228" s="879" t="s">
        <v>1082</v>
      </c>
      <c r="U228" s="879" t="s">
        <v>1083</v>
      </c>
      <c r="V228" s="879" t="s">
        <v>1081</v>
      </c>
      <c r="W228" s="879" t="s">
        <v>1082</v>
      </c>
      <c r="X228" s="879" t="s">
        <v>1083</v>
      </c>
      <c r="Y228" s="879" t="s">
        <v>1081</v>
      </c>
      <c r="Z228" s="879" t="s">
        <v>1082</v>
      </c>
      <c r="AA228" s="879" t="s">
        <v>1083</v>
      </c>
      <c r="AB228" s="879" t="s">
        <v>1081</v>
      </c>
      <c r="AC228" s="879" t="s">
        <v>1082</v>
      </c>
      <c r="AD228" s="879" t="s">
        <v>1083</v>
      </c>
      <c r="AE228" s="879" t="s">
        <v>1081</v>
      </c>
      <c r="AF228" s="879" t="s">
        <v>1082</v>
      </c>
      <c r="AG228" s="879" t="s">
        <v>1083</v>
      </c>
      <c r="AH228" s="879" t="s">
        <v>1081</v>
      </c>
      <c r="AI228" s="879" t="s">
        <v>1082</v>
      </c>
      <c r="AJ228" s="879" t="s">
        <v>1083</v>
      </c>
      <c r="AK228" s="879" t="s">
        <v>1081</v>
      </c>
      <c r="AL228" s="879" t="s">
        <v>1082</v>
      </c>
      <c r="AM228" s="879" t="s">
        <v>1083</v>
      </c>
      <c r="AN228" s="879" t="s">
        <v>1081</v>
      </c>
      <c r="AO228" s="879" t="s">
        <v>1082</v>
      </c>
      <c r="AP228" s="879" t="s">
        <v>1083</v>
      </c>
      <c r="AQ228" s="879" t="s">
        <v>1081</v>
      </c>
      <c r="AR228" s="879" t="s">
        <v>1082</v>
      </c>
      <c r="AS228" s="879" t="s">
        <v>1083</v>
      </c>
      <c r="AT228" s="879" t="s">
        <v>1081</v>
      </c>
      <c r="AU228" s="879" t="s">
        <v>1082</v>
      </c>
      <c r="AV228" s="879" t="s">
        <v>1083</v>
      </c>
      <c r="AW228" s="879" t="s">
        <v>1081</v>
      </c>
      <c r="AX228" s="879" t="s">
        <v>1082</v>
      </c>
      <c r="AY228" s="879" t="s">
        <v>1083</v>
      </c>
      <c r="AZ228" s="879" t="s">
        <v>1081</v>
      </c>
      <c r="BA228" s="879" t="s">
        <v>1082</v>
      </c>
      <c r="BB228" s="879" t="s">
        <v>1083</v>
      </c>
    </row>
    <row r="229" spans="1:54" ht="16.5" customHeight="1" x14ac:dyDescent="0.3">
      <c r="B229" s="5"/>
      <c r="D229" s="1"/>
      <c r="E229" s="648" t="s">
        <v>1497</v>
      </c>
      <c r="F229" s="749" t="s">
        <v>1400</v>
      </c>
      <c r="G229" s="650">
        <v>0.17399999999999999</v>
      </c>
      <c r="H229" s="650">
        <v>1E-3</v>
      </c>
      <c r="I229" s="650">
        <v>7.0000000000000001E-3</v>
      </c>
      <c r="J229" s="650">
        <v>0.17299999999999999</v>
      </c>
      <c r="K229" s="650">
        <v>1E-3</v>
      </c>
      <c r="L229" s="650">
        <v>7.0000000000000001E-3</v>
      </c>
      <c r="M229" s="650">
        <v>0.17100000000000001</v>
      </c>
      <c r="N229" s="650">
        <v>1E-3</v>
      </c>
      <c r="O229" s="650">
        <v>7.0000000000000001E-3</v>
      </c>
      <c r="P229" s="650">
        <v>0.16700000000000001</v>
      </c>
      <c r="Q229" s="650">
        <v>1E-3</v>
      </c>
      <c r="R229" s="650">
        <v>7.0000000000000001E-3</v>
      </c>
      <c r="S229" s="650">
        <v>0.16500000000000001</v>
      </c>
      <c r="T229" s="650">
        <v>1E-3</v>
      </c>
      <c r="U229" s="650">
        <v>7.0000000000000001E-3</v>
      </c>
      <c r="V229" s="650">
        <v>0.16200000000000001</v>
      </c>
      <c r="W229" s="650">
        <v>1E-3</v>
      </c>
      <c r="X229" s="650">
        <v>7.0000000000000001E-3</v>
      </c>
      <c r="Y229" s="650">
        <v>0.158</v>
      </c>
      <c r="Z229" s="650">
        <v>1E-3</v>
      </c>
      <c r="AA229" s="650">
        <v>7.0000000000000001E-3</v>
      </c>
      <c r="AB229" s="650">
        <v>0.16800000000000001</v>
      </c>
      <c r="AC229" s="650">
        <v>1E-3</v>
      </c>
      <c r="AD229" s="650">
        <v>7.0000000000000001E-3</v>
      </c>
      <c r="AE229" s="650">
        <v>0.16600000000000001</v>
      </c>
      <c r="AF229" s="650">
        <v>1E-3</v>
      </c>
      <c r="AG229" s="650">
        <v>7.0000000000000001E-3</v>
      </c>
      <c r="AH229" s="650">
        <v>0.16600000000000001</v>
      </c>
      <c r="AI229" s="650">
        <v>1E-3</v>
      </c>
      <c r="AJ229" s="650">
        <v>7.0000000000000001E-3</v>
      </c>
      <c r="AK229" s="650">
        <v>0.16500000000000001</v>
      </c>
      <c r="AL229" s="650">
        <v>0</v>
      </c>
      <c r="AM229" s="650">
        <v>7.0000000000000001E-3</v>
      </c>
      <c r="AN229" s="650">
        <v>0.16400000000000001</v>
      </c>
      <c r="AO229" s="650">
        <v>0</v>
      </c>
      <c r="AP229" s="650">
        <v>7.0000000000000001E-3</v>
      </c>
      <c r="AQ229" s="650">
        <v>0.16200000000000001</v>
      </c>
      <c r="AR229" s="650">
        <v>0</v>
      </c>
      <c r="AS229" s="650">
        <v>7.0000000000000001E-3</v>
      </c>
      <c r="AT229" s="650">
        <v>0.16200000000000001</v>
      </c>
      <c r="AU229" s="650">
        <v>0</v>
      </c>
      <c r="AV229" s="650">
        <v>7.0000000000000001E-3</v>
      </c>
      <c r="AW229" s="650">
        <v>0.161</v>
      </c>
      <c r="AX229" s="650">
        <v>0</v>
      </c>
      <c r="AY229" s="650">
        <v>7.0000000000000001E-3</v>
      </c>
      <c r="AZ229" s="650">
        <v>0.16300000000000001</v>
      </c>
      <c r="BA229" s="650">
        <v>0</v>
      </c>
      <c r="BB229" s="650">
        <v>7.0000000000000001E-3</v>
      </c>
    </row>
    <row r="230" spans="1:54" ht="16.5" customHeight="1" x14ac:dyDescent="0.3">
      <c r="B230" s="5"/>
      <c r="D230" s="1"/>
      <c r="E230" s="646"/>
      <c r="F230" s="749" t="s">
        <v>1401</v>
      </c>
      <c r="G230" s="650">
        <v>0.28599999999999998</v>
      </c>
      <c r="H230" s="650">
        <v>2E-3</v>
      </c>
      <c r="I230" s="650">
        <v>7.0000000000000001E-3</v>
      </c>
      <c r="J230" s="650">
        <v>0.28199999999999997</v>
      </c>
      <c r="K230" s="650">
        <v>2E-3</v>
      </c>
      <c r="L230" s="650">
        <v>7.0000000000000001E-3</v>
      </c>
      <c r="M230" s="650">
        <v>0.27900000000000003</v>
      </c>
      <c r="N230" s="650">
        <v>2E-3</v>
      </c>
      <c r="O230" s="650">
        <v>7.0000000000000001E-3</v>
      </c>
      <c r="P230" s="650">
        <v>0.27200000000000002</v>
      </c>
      <c r="Q230" s="650">
        <v>1E-3</v>
      </c>
      <c r="R230" s="650">
        <v>7.0000000000000001E-3</v>
      </c>
      <c r="S230" s="650">
        <v>0.27100000000000002</v>
      </c>
      <c r="T230" s="650">
        <v>1E-3</v>
      </c>
      <c r="U230" s="650">
        <v>7.0000000000000001E-3</v>
      </c>
      <c r="V230" s="650">
        <v>0.26600000000000001</v>
      </c>
      <c r="W230" s="650">
        <v>1E-3</v>
      </c>
      <c r="X230" s="650">
        <v>7.0000000000000001E-3</v>
      </c>
      <c r="Y230" s="650">
        <v>0.25800000000000001</v>
      </c>
      <c r="Z230" s="650">
        <v>1E-3</v>
      </c>
      <c r="AA230" s="650">
        <v>7.0000000000000001E-3</v>
      </c>
      <c r="AB230" s="650">
        <v>0.27400000000000002</v>
      </c>
      <c r="AC230" s="650">
        <v>1E-3</v>
      </c>
      <c r="AD230" s="650">
        <v>7.0000000000000001E-3</v>
      </c>
      <c r="AE230" s="650">
        <v>0.26900000000000002</v>
      </c>
      <c r="AF230" s="650">
        <v>1E-3</v>
      </c>
      <c r="AG230" s="650">
        <v>8.0000000000000002E-3</v>
      </c>
      <c r="AH230" s="650">
        <v>0.26800000000000002</v>
      </c>
      <c r="AI230" s="650">
        <v>1E-3</v>
      </c>
      <c r="AJ230" s="650">
        <v>7.0000000000000001E-3</v>
      </c>
      <c r="AK230" s="650">
        <v>0.26600000000000001</v>
      </c>
      <c r="AL230" s="650">
        <v>1E-3</v>
      </c>
      <c r="AM230" s="650">
        <v>7.0000000000000001E-3</v>
      </c>
      <c r="AN230" s="650">
        <v>0.26200000000000001</v>
      </c>
      <c r="AO230" s="650">
        <v>1E-3</v>
      </c>
      <c r="AP230" s="650">
        <v>7.0000000000000001E-3</v>
      </c>
      <c r="AQ230" s="650">
        <v>0.25800000000000001</v>
      </c>
      <c r="AR230" s="650">
        <v>1E-3</v>
      </c>
      <c r="AS230" s="650">
        <v>7.0000000000000001E-3</v>
      </c>
      <c r="AT230" s="650">
        <v>0.25600000000000001</v>
      </c>
      <c r="AU230" s="650">
        <v>1E-3</v>
      </c>
      <c r="AV230" s="650">
        <v>7.0000000000000001E-3</v>
      </c>
      <c r="AW230" s="650">
        <v>0.255</v>
      </c>
      <c r="AX230" s="650">
        <v>1E-3</v>
      </c>
      <c r="AY230" s="650">
        <v>7.0000000000000001E-3</v>
      </c>
      <c r="AZ230" s="650">
        <v>0.25600000000000001</v>
      </c>
      <c r="BA230" s="650">
        <v>1E-3</v>
      </c>
      <c r="BB230" s="650">
        <v>7.0000000000000001E-3</v>
      </c>
    </row>
    <row r="231" spans="1:54" ht="16.5" customHeight="1" x14ac:dyDescent="0.3">
      <c r="B231" s="5"/>
      <c r="D231" s="1"/>
      <c r="E231" s="649"/>
      <c r="F231" s="749" t="s">
        <v>1402</v>
      </c>
      <c r="G231" s="650">
        <v>0.68899999999999995</v>
      </c>
      <c r="H231" s="650">
        <v>5.5E-2</v>
      </c>
      <c r="I231" s="650">
        <v>0.01</v>
      </c>
      <c r="J231" s="650">
        <v>0.68200000000000005</v>
      </c>
      <c r="K231" s="650">
        <v>4.8000000000000001E-2</v>
      </c>
      <c r="L231" s="650">
        <v>1.0999999999999999E-2</v>
      </c>
      <c r="M231" s="650">
        <v>0.67800000000000005</v>
      </c>
      <c r="N231" s="650">
        <v>4.1000000000000002E-2</v>
      </c>
      <c r="O231" s="650">
        <v>1.2E-2</v>
      </c>
      <c r="P231" s="650">
        <v>0.66100000000000003</v>
      </c>
      <c r="Q231" s="650">
        <v>3.5999999999999997E-2</v>
      </c>
      <c r="R231" s="650">
        <v>1.4E-2</v>
      </c>
      <c r="S231" s="650">
        <v>0.65</v>
      </c>
      <c r="T231" s="650">
        <v>3.3000000000000002E-2</v>
      </c>
      <c r="U231" s="650">
        <v>1.4999999999999999E-2</v>
      </c>
      <c r="V231" s="650">
        <v>0.63600000000000001</v>
      </c>
      <c r="W231" s="650">
        <v>3.1E-2</v>
      </c>
      <c r="X231" s="650">
        <v>1.7000000000000001E-2</v>
      </c>
      <c r="Y231" s="650">
        <v>0.60899999999999999</v>
      </c>
      <c r="Z231" s="650">
        <v>2.9000000000000001E-2</v>
      </c>
      <c r="AA231" s="650">
        <v>1.7999999999999999E-2</v>
      </c>
      <c r="AB231" s="650">
        <v>0.64</v>
      </c>
      <c r="AC231" s="650">
        <v>2.7E-2</v>
      </c>
      <c r="AD231" s="650">
        <v>1.7999999999999999E-2</v>
      </c>
      <c r="AE231" s="650">
        <v>0.63200000000000001</v>
      </c>
      <c r="AF231" s="650">
        <v>2.4E-2</v>
      </c>
      <c r="AG231" s="650">
        <v>1.9E-2</v>
      </c>
      <c r="AH231" s="650">
        <v>0.628</v>
      </c>
      <c r="AI231" s="650">
        <v>2.1999999999999999E-2</v>
      </c>
      <c r="AJ231" s="650">
        <v>0.02</v>
      </c>
      <c r="AK231" s="650">
        <v>0.622</v>
      </c>
      <c r="AL231" s="650">
        <v>1.9E-2</v>
      </c>
      <c r="AM231" s="650">
        <v>2.1999999999999999E-2</v>
      </c>
      <c r="AN231" s="650">
        <v>0.61099999999999999</v>
      </c>
      <c r="AO231" s="650">
        <v>1.7999999999999999E-2</v>
      </c>
      <c r="AP231" s="650">
        <v>2.4E-2</v>
      </c>
      <c r="AQ231" s="650">
        <v>0.59</v>
      </c>
      <c r="AR231" s="650">
        <v>1.6E-2</v>
      </c>
      <c r="AS231" s="650">
        <v>2.5000000000000001E-2</v>
      </c>
      <c r="AT231" s="650">
        <v>0.58499999999999996</v>
      </c>
      <c r="AU231" s="650">
        <v>1.4E-2</v>
      </c>
      <c r="AV231" s="650">
        <v>2.5999999999999999E-2</v>
      </c>
      <c r="AW231" s="650">
        <v>0.59299999999999997</v>
      </c>
      <c r="AX231" s="650">
        <v>1.2999999999999999E-2</v>
      </c>
      <c r="AY231" s="650">
        <v>2.8000000000000001E-2</v>
      </c>
      <c r="AZ231" s="650">
        <v>0.58599999999999997</v>
      </c>
      <c r="BA231" s="650">
        <v>1.2E-2</v>
      </c>
      <c r="BB231" s="650">
        <v>2.9000000000000001E-2</v>
      </c>
    </row>
    <row r="232" spans="1:54" ht="16.5" customHeight="1" x14ac:dyDescent="0.3">
      <c r="B232" s="5"/>
      <c r="D232" s="1"/>
      <c r="E232" s="648" t="s">
        <v>1496</v>
      </c>
      <c r="F232" s="893" t="s">
        <v>1400</v>
      </c>
      <c r="G232" s="650">
        <v>0.20499999999999999</v>
      </c>
      <c r="H232" s="650">
        <v>2.9000000000000001E-2</v>
      </c>
      <c r="I232" s="650">
        <v>7.0000000000000001E-3</v>
      </c>
      <c r="J232" s="650">
        <v>0.20599999999999999</v>
      </c>
      <c r="K232" s="650">
        <v>2.9000000000000001E-2</v>
      </c>
      <c r="L232" s="650">
        <v>7.0000000000000001E-3</v>
      </c>
      <c r="M232" s="650">
        <v>0.20599999999999999</v>
      </c>
      <c r="N232" s="650">
        <v>2.8000000000000001E-2</v>
      </c>
      <c r="O232" s="650">
        <v>6.0000000000000001E-3</v>
      </c>
      <c r="P232" s="650">
        <v>0.20399999999999999</v>
      </c>
      <c r="Q232" s="650">
        <v>2.7E-2</v>
      </c>
      <c r="R232" s="650">
        <v>4.0000000000000001E-3</v>
      </c>
      <c r="S232" s="650">
        <v>0.20100000000000001</v>
      </c>
      <c r="T232" s="650">
        <v>2.5999999999999999E-2</v>
      </c>
      <c r="U232" s="650">
        <v>4.0000000000000001E-3</v>
      </c>
      <c r="V232" s="650">
        <v>0.20100000000000001</v>
      </c>
      <c r="W232" s="650">
        <v>2.5999999999999999E-2</v>
      </c>
      <c r="X232" s="650">
        <v>3.0000000000000001E-3</v>
      </c>
      <c r="Y232" s="650">
        <v>0.20200000000000001</v>
      </c>
      <c r="Z232" s="650">
        <v>2.5000000000000001E-2</v>
      </c>
      <c r="AA232" s="650">
        <v>3.0000000000000001E-3</v>
      </c>
      <c r="AB232" s="650">
        <v>0.20300000000000001</v>
      </c>
      <c r="AC232" s="650">
        <v>2.5000000000000001E-2</v>
      </c>
      <c r="AD232" s="650">
        <v>3.0000000000000001E-3</v>
      </c>
      <c r="AE232" s="650">
        <v>0.20100000000000001</v>
      </c>
      <c r="AF232" s="650">
        <v>2.3E-2</v>
      </c>
      <c r="AG232" s="650">
        <v>3.0000000000000001E-3</v>
      </c>
      <c r="AH232" s="650">
        <v>0.19900000000000001</v>
      </c>
      <c r="AI232" s="650">
        <v>2.1999999999999999E-2</v>
      </c>
      <c r="AJ232" s="650">
        <v>3.0000000000000001E-3</v>
      </c>
      <c r="AK232" s="650">
        <v>0.2</v>
      </c>
      <c r="AL232" s="650">
        <v>2.1999999999999999E-2</v>
      </c>
      <c r="AM232" s="650">
        <v>2E-3</v>
      </c>
      <c r="AN232" s="650">
        <v>0.2</v>
      </c>
      <c r="AO232" s="650">
        <v>2.1000000000000001E-2</v>
      </c>
      <c r="AP232" s="650">
        <v>2E-3</v>
      </c>
      <c r="AQ232" s="650">
        <v>0.2</v>
      </c>
      <c r="AR232" s="650">
        <v>2.1000000000000001E-2</v>
      </c>
      <c r="AS232" s="650">
        <v>2E-3</v>
      </c>
      <c r="AT232" s="650">
        <v>0.2</v>
      </c>
      <c r="AU232" s="650">
        <v>2.1000000000000001E-2</v>
      </c>
      <c r="AV232" s="650">
        <v>2E-3</v>
      </c>
      <c r="AW232" s="650">
        <v>0.19900000000000001</v>
      </c>
      <c r="AX232" s="650">
        <v>2.1000000000000001E-2</v>
      </c>
      <c r="AY232" s="650">
        <v>2E-3</v>
      </c>
      <c r="AZ232" s="650">
        <v>0.19500000000000001</v>
      </c>
      <c r="BA232" s="650">
        <v>0.02</v>
      </c>
      <c r="BB232" s="650">
        <v>2E-3</v>
      </c>
    </row>
    <row r="233" spans="1:54" ht="16.5" customHeight="1" x14ac:dyDescent="0.3">
      <c r="B233" s="5"/>
      <c r="D233" s="1"/>
      <c r="E233" s="646"/>
      <c r="F233" s="893" t="s">
        <v>1401</v>
      </c>
      <c r="G233" s="650">
        <v>0.29199999999999998</v>
      </c>
      <c r="H233" s="650">
        <v>8.6999999999999994E-2</v>
      </c>
      <c r="I233" s="650">
        <v>8.9999999999999993E-3</v>
      </c>
      <c r="J233" s="650">
        <v>0.28199999999999997</v>
      </c>
      <c r="K233" s="650">
        <v>8.4000000000000005E-2</v>
      </c>
      <c r="L233" s="650">
        <v>8.0000000000000002E-3</v>
      </c>
      <c r="M233" s="650">
        <v>0.28199999999999997</v>
      </c>
      <c r="N233" s="650">
        <v>8.2000000000000003E-2</v>
      </c>
      <c r="O233" s="650">
        <v>8.0000000000000002E-3</v>
      </c>
      <c r="P233" s="650">
        <v>0.28100000000000003</v>
      </c>
      <c r="Q233" s="650">
        <v>8.1000000000000003E-2</v>
      </c>
      <c r="R233" s="650">
        <v>8.0000000000000002E-3</v>
      </c>
      <c r="S233" s="650">
        <v>0.28000000000000003</v>
      </c>
      <c r="T233" s="650">
        <v>8.3000000000000004E-2</v>
      </c>
      <c r="U233" s="650">
        <v>8.0000000000000002E-3</v>
      </c>
      <c r="V233" s="650">
        <v>0.28000000000000003</v>
      </c>
      <c r="W233" s="650">
        <v>8.3000000000000004E-2</v>
      </c>
      <c r="X233" s="650">
        <v>8.0000000000000002E-3</v>
      </c>
      <c r="Y233" s="650">
        <v>0.28299999999999997</v>
      </c>
      <c r="Z233" s="650">
        <v>8.3000000000000004E-2</v>
      </c>
      <c r="AA233" s="650">
        <v>8.0000000000000002E-3</v>
      </c>
      <c r="AB233" s="650">
        <v>0.28699999999999998</v>
      </c>
      <c r="AC233" s="650">
        <v>8.4000000000000005E-2</v>
      </c>
      <c r="AD233" s="650">
        <v>8.0000000000000002E-3</v>
      </c>
      <c r="AE233" s="650">
        <v>0.27400000000000002</v>
      </c>
      <c r="AF233" s="650">
        <v>7.9000000000000001E-2</v>
      </c>
      <c r="AG233" s="650">
        <v>8.0000000000000002E-3</v>
      </c>
      <c r="AH233" s="650">
        <v>0.27100000000000002</v>
      </c>
      <c r="AI233" s="650">
        <v>7.8E-2</v>
      </c>
      <c r="AJ233" s="650">
        <v>8.0000000000000002E-3</v>
      </c>
      <c r="AK233" s="650">
        <v>0.27600000000000002</v>
      </c>
      <c r="AL233" s="650">
        <v>7.8E-2</v>
      </c>
      <c r="AM233" s="650">
        <v>8.0000000000000002E-3</v>
      </c>
      <c r="AN233" s="650">
        <v>0.27</v>
      </c>
      <c r="AO233" s="650">
        <v>7.6999999999999999E-2</v>
      </c>
      <c r="AP233" s="650">
        <v>7.0000000000000001E-3</v>
      </c>
      <c r="AQ233" s="650">
        <v>0.26800000000000002</v>
      </c>
      <c r="AR233" s="650">
        <v>7.4999999999999997E-2</v>
      </c>
      <c r="AS233" s="650">
        <v>7.0000000000000001E-3</v>
      </c>
      <c r="AT233" s="650">
        <v>0.26400000000000001</v>
      </c>
      <c r="AU233" s="650">
        <v>6.9000000000000006E-2</v>
      </c>
      <c r="AV233" s="650">
        <v>6.0000000000000001E-3</v>
      </c>
      <c r="AW233" s="650">
        <v>0.26400000000000001</v>
      </c>
      <c r="AX233" s="650">
        <v>6.7000000000000004E-2</v>
      </c>
      <c r="AY233" s="650">
        <v>6.0000000000000001E-3</v>
      </c>
      <c r="AZ233" s="650">
        <v>0.25900000000000001</v>
      </c>
      <c r="BA233" s="650">
        <v>6.6000000000000003E-2</v>
      </c>
      <c r="BB233" s="650">
        <v>6.0000000000000001E-3</v>
      </c>
    </row>
    <row r="234" spans="1:54" ht="16.5" customHeight="1" x14ac:dyDescent="0.3">
      <c r="B234" s="5"/>
      <c r="D234" s="1"/>
      <c r="E234" s="646"/>
      <c r="F234" s="893" t="s">
        <v>1402</v>
      </c>
      <c r="G234" s="650">
        <v>0.67700000000000005</v>
      </c>
      <c r="H234" s="650">
        <v>0.14000000000000001</v>
      </c>
      <c r="I234" s="650">
        <v>6.0000000000000001E-3</v>
      </c>
      <c r="J234" s="650">
        <v>0.67700000000000005</v>
      </c>
      <c r="K234" s="650">
        <v>0.14000000000000001</v>
      </c>
      <c r="L234" s="650">
        <v>6.0000000000000001E-3</v>
      </c>
      <c r="M234" s="650">
        <v>0.67800000000000005</v>
      </c>
      <c r="N234" s="650">
        <v>0.14000000000000001</v>
      </c>
      <c r="O234" s="650">
        <v>6.0000000000000001E-3</v>
      </c>
      <c r="P234" s="650">
        <v>0.67100000000000004</v>
      </c>
      <c r="Q234" s="650">
        <v>0.14000000000000001</v>
      </c>
      <c r="R234" s="650">
        <v>6.0000000000000001E-3</v>
      </c>
      <c r="S234" s="650">
        <v>0.66</v>
      </c>
      <c r="T234" s="650">
        <v>0.14000000000000001</v>
      </c>
      <c r="U234" s="650">
        <v>6.0000000000000001E-3</v>
      </c>
      <c r="V234" s="650">
        <v>0.65900000000000003</v>
      </c>
      <c r="W234" s="650">
        <v>0.14000000000000001</v>
      </c>
      <c r="X234" s="650">
        <v>6.0000000000000001E-3</v>
      </c>
      <c r="Y234" s="650">
        <v>0.66</v>
      </c>
      <c r="Z234" s="650">
        <v>0.14000000000000001</v>
      </c>
      <c r="AA234" s="650">
        <v>6.0000000000000001E-3</v>
      </c>
      <c r="AB234" s="650">
        <v>0.66300000000000003</v>
      </c>
      <c r="AC234" s="650">
        <v>0.14000000000000001</v>
      </c>
      <c r="AD234" s="650">
        <v>6.0000000000000001E-3</v>
      </c>
      <c r="AE234" s="650">
        <v>0.66</v>
      </c>
      <c r="AF234" s="650">
        <v>0.14000000000000001</v>
      </c>
      <c r="AG234" s="650">
        <v>6.0000000000000001E-3</v>
      </c>
      <c r="AH234" s="650">
        <v>0.66</v>
      </c>
      <c r="AI234" s="650">
        <v>0.14000000000000001</v>
      </c>
      <c r="AJ234" s="650">
        <v>6.0000000000000001E-3</v>
      </c>
      <c r="AK234" s="650">
        <v>0.66900000000000004</v>
      </c>
      <c r="AL234" s="650">
        <v>0.14000000000000001</v>
      </c>
      <c r="AM234" s="650">
        <v>6.0000000000000001E-3</v>
      </c>
      <c r="AN234" s="650">
        <v>0.66800000000000004</v>
      </c>
      <c r="AO234" s="650">
        <v>0.14000000000000001</v>
      </c>
      <c r="AP234" s="650">
        <v>6.0000000000000001E-3</v>
      </c>
      <c r="AQ234" s="650">
        <v>0.66700000000000004</v>
      </c>
      <c r="AR234" s="650">
        <v>0.14000000000000001</v>
      </c>
      <c r="AS234" s="650">
        <v>6.0000000000000001E-3</v>
      </c>
      <c r="AT234" s="650">
        <v>0.67200000000000004</v>
      </c>
      <c r="AU234" s="650">
        <v>0.14000000000000001</v>
      </c>
      <c r="AV234" s="650">
        <v>6.0000000000000001E-3</v>
      </c>
      <c r="AW234" s="650">
        <v>0.67400000000000004</v>
      </c>
      <c r="AX234" s="650">
        <v>0.14000000000000001</v>
      </c>
      <c r="AY234" s="650">
        <v>6.0000000000000001E-3</v>
      </c>
      <c r="AZ234" s="650">
        <v>0.67300000000000004</v>
      </c>
      <c r="BA234" s="650">
        <v>0.14000000000000001</v>
      </c>
      <c r="BB234" s="650">
        <v>6.0000000000000001E-3</v>
      </c>
    </row>
    <row r="235" spans="1:54" ht="16.5" customHeight="1" x14ac:dyDescent="0.3">
      <c r="B235" s="5"/>
      <c r="D235" s="1"/>
      <c r="E235" s="649"/>
      <c r="F235" s="893" t="s">
        <v>1403</v>
      </c>
      <c r="G235" s="650">
        <v>9.1999999999999998E-2</v>
      </c>
      <c r="H235" s="650">
        <v>0.11799999999999999</v>
      </c>
      <c r="I235" s="650">
        <v>2E-3</v>
      </c>
      <c r="J235" s="650">
        <v>9.2999999999999999E-2</v>
      </c>
      <c r="K235" s="650">
        <v>0.108</v>
      </c>
      <c r="L235" s="650">
        <v>2E-3</v>
      </c>
      <c r="M235" s="650">
        <v>9.4E-2</v>
      </c>
      <c r="N235" s="650">
        <v>0.10100000000000001</v>
      </c>
      <c r="O235" s="650">
        <v>2E-3</v>
      </c>
      <c r="P235" s="650">
        <v>9.4E-2</v>
      </c>
      <c r="Q235" s="650">
        <v>9.6000000000000002E-2</v>
      </c>
      <c r="R235" s="650">
        <v>2E-3</v>
      </c>
      <c r="S235" s="650">
        <v>9.2999999999999999E-2</v>
      </c>
      <c r="T235" s="650">
        <v>9.5000000000000001E-2</v>
      </c>
      <c r="U235" s="650">
        <v>2E-3</v>
      </c>
      <c r="V235" s="650">
        <v>9.1999999999999998E-2</v>
      </c>
      <c r="W235" s="650">
        <v>9.1999999999999998E-2</v>
      </c>
      <c r="X235" s="650">
        <v>2E-3</v>
      </c>
      <c r="Y235" s="650">
        <v>9.2999999999999999E-2</v>
      </c>
      <c r="Z235" s="650">
        <v>9.1999999999999998E-2</v>
      </c>
      <c r="AA235" s="650">
        <v>2E-3</v>
      </c>
      <c r="AB235" s="650">
        <v>9.2999999999999999E-2</v>
      </c>
      <c r="AC235" s="650">
        <v>9.0999999999999998E-2</v>
      </c>
      <c r="AD235" s="650">
        <v>2E-3</v>
      </c>
      <c r="AE235" s="650">
        <v>9.5000000000000001E-2</v>
      </c>
      <c r="AF235" s="650">
        <v>9.6000000000000002E-2</v>
      </c>
      <c r="AG235" s="650">
        <v>2E-3</v>
      </c>
      <c r="AH235" s="650">
        <v>9.6000000000000002E-2</v>
      </c>
      <c r="AI235" s="650">
        <v>9.5000000000000001E-2</v>
      </c>
      <c r="AJ235" s="650">
        <v>2E-3</v>
      </c>
      <c r="AK235" s="650">
        <v>9.8000000000000004E-2</v>
      </c>
      <c r="AL235" s="650">
        <v>9.7000000000000003E-2</v>
      </c>
      <c r="AM235" s="650">
        <v>2E-3</v>
      </c>
      <c r="AN235" s="650">
        <v>9.9000000000000005E-2</v>
      </c>
      <c r="AO235" s="650">
        <v>9.7000000000000003E-2</v>
      </c>
      <c r="AP235" s="650">
        <v>2E-3</v>
      </c>
      <c r="AQ235" s="650">
        <v>9.9000000000000005E-2</v>
      </c>
      <c r="AR235" s="650">
        <v>9.6000000000000002E-2</v>
      </c>
      <c r="AS235" s="650">
        <v>2E-3</v>
      </c>
      <c r="AT235" s="650">
        <v>0.1</v>
      </c>
      <c r="AU235" s="650">
        <v>9.4E-2</v>
      </c>
      <c r="AV235" s="650">
        <v>2E-3</v>
      </c>
      <c r="AW235" s="650">
        <v>9.9000000000000005E-2</v>
      </c>
      <c r="AX235" s="650">
        <v>9.2999999999999999E-2</v>
      </c>
      <c r="AY235" s="650">
        <v>2E-3</v>
      </c>
      <c r="AZ235" s="650">
        <v>0.1</v>
      </c>
      <c r="BA235" s="650">
        <v>9.1999999999999998E-2</v>
      </c>
      <c r="BB235" s="650">
        <v>2E-3</v>
      </c>
    </row>
    <row r="236" spans="1:54" ht="16.5" customHeight="1" x14ac:dyDescent="0.3">
      <c r="B236" s="5"/>
      <c r="D236" s="1"/>
      <c r="E236" s="646" t="s">
        <v>1499</v>
      </c>
      <c r="F236" s="894" t="s">
        <v>1400</v>
      </c>
      <c r="G236" s="650">
        <v>0.185</v>
      </c>
      <c r="H236" s="650">
        <v>2.9000000000000001E-2</v>
      </c>
      <c r="I236" s="650">
        <v>8.9999999999999993E-3</v>
      </c>
      <c r="J236" s="650">
        <v>0.185</v>
      </c>
      <c r="K236" s="650">
        <v>2.9000000000000001E-2</v>
      </c>
      <c r="L236" s="650">
        <v>8.9999999999999993E-3</v>
      </c>
      <c r="M236" s="650">
        <v>0.185</v>
      </c>
      <c r="N236" s="650">
        <v>2.9000000000000001E-2</v>
      </c>
      <c r="O236" s="650">
        <v>8.9999999999999993E-3</v>
      </c>
      <c r="P236" s="650">
        <v>0.184</v>
      </c>
      <c r="Q236" s="650">
        <v>2.9000000000000001E-2</v>
      </c>
      <c r="R236" s="650">
        <v>8.9999999999999993E-3</v>
      </c>
      <c r="S236" s="650">
        <v>0.185</v>
      </c>
      <c r="T236" s="650">
        <v>2.9000000000000001E-2</v>
      </c>
      <c r="U236" s="650">
        <v>8.9999999999999993E-3</v>
      </c>
      <c r="V236" s="650">
        <v>0.185</v>
      </c>
      <c r="W236" s="650">
        <v>2.8000000000000001E-2</v>
      </c>
      <c r="X236" s="650">
        <v>8.9999999999999993E-3</v>
      </c>
      <c r="Y236" s="650">
        <v>0.185</v>
      </c>
      <c r="Z236" s="650">
        <v>2.8000000000000001E-2</v>
      </c>
      <c r="AA236" s="650">
        <v>8.0000000000000002E-3</v>
      </c>
      <c r="AB236" s="650">
        <v>0.186</v>
      </c>
      <c r="AC236" s="650">
        <v>2.8000000000000001E-2</v>
      </c>
      <c r="AD236" s="650">
        <v>8.0000000000000002E-3</v>
      </c>
      <c r="AE236" s="650">
        <v>0.185</v>
      </c>
      <c r="AF236" s="650">
        <v>2.3E-2</v>
      </c>
      <c r="AG236" s="650">
        <v>3.0000000000000001E-3</v>
      </c>
      <c r="AH236" s="650">
        <v>0.185</v>
      </c>
      <c r="AI236" s="650">
        <v>2.3E-2</v>
      </c>
      <c r="AJ236" s="650">
        <v>3.0000000000000001E-3</v>
      </c>
      <c r="AK236" s="650">
        <v>0.185</v>
      </c>
      <c r="AL236" s="650">
        <v>2.3E-2</v>
      </c>
      <c r="AM236" s="650">
        <v>3.0000000000000001E-3</v>
      </c>
      <c r="AN236" s="650">
        <v>0.185</v>
      </c>
      <c r="AO236" s="650">
        <v>2.3E-2</v>
      </c>
      <c r="AP236" s="650">
        <v>2E-3</v>
      </c>
      <c r="AQ236" s="650">
        <v>0.185</v>
      </c>
      <c r="AR236" s="650">
        <v>2.3E-2</v>
      </c>
      <c r="AS236" s="650">
        <v>2E-3</v>
      </c>
      <c r="AT236" s="650">
        <v>0.185</v>
      </c>
      <c r="AU236" s="650">
        <v>2.3E-2</v>
      </c>
      <c r="AV236" s="650">
        <v>2E-3</v>
      </c>
      <c r="AW236" s="650">
        <v>0.184</v>
      </c>
      <c r="AX236" s="650">
        <v>2.3E-2</v>
      </c>
      <c r="AY236" s="650">
        <v>2E-3</v>
      </c>
      <c r="AZ236" s="650">
        <v>0.185</v>
      </c>
      <c r="BA236" s="650">
        <v>2.3E-2</v>
      </c>
      <c r="BB236" s="650">
        <v>2E-3</v>
      </c>
    </row>
    <row r="237" spans="1:54" ht="16.5" customHeight="1" x14ac:dyDescent="0.3">
      <c r="B237" s="5"/>
      <c r="D237" s="1"/>
      <c r="E237" s="648" t="s">
        <v>1498</v>
      </c>
      <c r="F237" s="749" t="s">
        <v>1400</v>
      </c>
      <c r="G237" s="650">
        <v>0.19900000000000001</v>
      </c>
      <c r="H237" s="650">
        <v>7.9000000000000001E-2</v>
      </c>
      <c r="I237" s="650">
        <v>2E-3</v>
      </c>
      <c r="J237" s="650">
        <v>0.19900000000000001</v>
      </c>
      <c r="K237" s="650">
        <v>7.9000000000000001E-2</v>
      </c>
      <c r="L237" s="650">
        <v>2E-3</v>
      </c>
      <c r="M237" s="650">
        <v>0.19900000000000001</v>
      </c>
      <c r="N237" s="650">
        <v>7.9000000000000001E-2</v>
      </c>
      <c r="O237" s="650">
        <v>2E-3</v>
      </c>
      <c r="P237" s="650">
        <v>0.19900000000000001</v>
      </c>
      <c r="Q237" s="650">
        <v>7.9000000000000001E-2</v>
      </c>
      <c r="R237" s="650">
        <v>2E-3</v>
      </c>
      <c r="S237" s="650">
        <v>0.19900000000000001</v>
      </c>
      <c r="T237" s="650">
        <v>7.9000000000000001E-2</v>
      </c>
      <c r="U237" s="650">
        <v>2E-3</v>
      </c>
      <c r="V237" s="650">
        <v>0.19900000000000001</v>
      </c>
      <c r="W237" s="650">
        <v>7.9000000000000001E-2</v>
      </c>
      <c r="X237" s="650">
        <v>2E-3</v>
      </c>
      <c r="Y237" s="650">
        <v>0.19900000000000001</v>
      </c>
      <c r="Z237" s="650">
        <v>7.9000000000000001E-2</v>
      </c>
      <c r="AA237" s="650">
        <v>2E-3</v>
      </c>
      <c r="AB237" s="650">
        <v>0.19900000000000001</v>
      </c>
      <c r="AC237" s="650">
        <v>7.9000000000000001E-2</v>
      </c>
      <c r="AD237" s="650">
        <v>2E-3</v>
      </c>
      <c r="AE237" s="650">
        <v>0.19900000000000001</v>
      </c>
      <c r="AF237" s="650">
        <v>7.8E-2</v>
      </c>
      <c r="AG237" s="650">
        <v>2E-3</v>
      </c>
      <c r="AH237" s="650">
        <v>0.19700000000000001</v>
      </c>
      <c r="AI237" s="650">
        <v>7.8E-2</v>
      </c>
      <c r="AJ237" s="650">
        <v>2E-3</v>
      </c>
      <c r="AK237" s="650">
        <v>0.19800000000000001</v>
      </c>
      <c r="AL237" s="650">
        <v>7.8E-2</v>
      </c>
      <c r="AM237" s="650">
        <v>2E-3</v>
      </c>
      <c r="AN237" s="650">
        <v>0.19600000000000001</v>
      </c>
      <c r="AO237" s="650">
        <v>7.6999999999999999E-2</v>
      </c>
      <c r="AP237" s="650">
        <v>2E-3</v>
      </c>
      <c r="AQ237" s="650">
        <v>0.19600000000000001</v>
      </c>
      <c r="AR237" s="650">
        <v>7.9000000000000001E-2</v>
      </c>
      <c r="AS237" s="650">
        <v>2E-3</v>
      </c>
      <c r="AT237" s="650">
        <v>0.19600000000000001</v>
      </c>
      <c r="AU237" s="650">
        <v>7.8E-2</v>
      </c>
      <c r="AV237" s="650">
        <v>2E-3</v>
      </c>
      <c r="AW237" s="650">
        <v>0.19600000000000001</v>
      </c>
      <c r="AX237" s="650">
        <v>7.6999999999999999E-2</v>
      </c>
      <c r="AY237" s="650">
        <v>2E-3</v>
      </c>
      <c r="AZ237" s="650">
        <v>0.19600000000000001</v>
      </c>
      <c r="BA237" s="650">
        <v>7.8E-2</v>
      </c>
      <c r="BB237" s="650">
        <v>2E-3</v>
      </c>
    </row>
    <row r="238" spans="1:54" ht="16.5" customHeight="1" x14ac:dyDescent="0.3">
      <c r="B238" s="5"/>
      <c r="D238" s="1"/>
      <c r="E238" s="649"/>
      <c r="F238" s="749" t="s">
        <v>1402</v>
      </c>
      <c r="G238" s="650">
        <v>1.218</v>
      </c>
      <c r="H238" s="650">
        <v>1.7250000000000001</v>
      </c>
      <c r="I238" s="650">
        <v>0</v>
      </c>
      <c r="J238" s="650">
        <v>1.1739999999999999</v>
      </c>
      <c r="K238" s="650">
        <v>1.355</v>
      </c>
      <c r="L238" s="650">
        <v>0</v>
      </c>
      <c r="M238" s="650">
        <v>1.1719999999999999</v>
      </c>
      <c r="N238" s="650">
        <v>1.333</v>
      </c>
      <c r="O238" s="650">
        <v>0</v>
      </c>
      <c r="P238" s="650">
        <v>1.135</v>
      </c>
      <c r="Q238" s="650">
        <v>1.02</v>
      </c>
      <c r="R238" s="650">
        <v>0</v>
      </c>
      <c r="S238" s="650">
        <v>1.1359999999999999</v>
      </c>
      <c r="T238" s="650">
        <v>1.0149999999999999</v>
      </c>
      <c r="U238" s="650">
        <v>0</v>
      </c>
      <c r="V238" s="650">
        <v>1.1319999999999999</v>
      </c>
      <c r="W238" s="650">
        <v>1.006</v>
      </c>
      <c r="X238" s="650">
        <v>0</v>
      </c>
      <c r="Y238" s="650">
        <v>1.125</v>
      </c>
      <c r="Z238" s="650">
        <v>1</v>
      </c>
      <c r="AA238" s="650">
        <v>0</v>
      </c>
      <c r="AB238" s="650">
        <v>1.131</v>
      </c>
      <c r="AC238" s="650">
        <v>0.999</v>
      </c>
      <c r="AD238" s="650">
        <v>0</v>
      </c>
      <c r="AE238" s="650">
        <v>1.127</v>
      </c>
      <c r="AF238" s="650">
        <v>0.98399999999999999</v>
      </c>
      <c r="AG238" s="650">
        <v>0</v>
      </c>
      <c r="AH238" s="650">
        <v>1.1200000000000001</v>
      </c>
      <c r="AI238" s="650">
        <v>0.98299999999999998</v>
      </c>
      <c r="AJ238" s="650">
        <v>0</v>
      </c>
      <c r="AK238" s="650">
        <v>1.121</v>
      </c>
      <c r="AL238" s="650">
        <v>0.98299999999999998</v>
      </c>
      <c r="AM238" s="650">
        <v>0</v>
      </c>
      <c r="AN238" s="650">
        <v>1.117</v>
      </c>
      <c r="AO238" s="650">
        <v>0.98099999999999998</v>
      </c>
      <c r="AP238" s="650">
        <v>0</v>
      </c>
      <c r="AQ238" s="650">
        <v>1.1140000000000001</v>
      </c>
      <c r="AR238" s="650">
        <v>0.99099999999999999</v>
      </c>
      <c r="AS238" s="650">
        <v>0</v>
      </c>
      <c r="AT238" s="650">
        <v>1.1160000000000001</v>
      </c>
      <c r="AU238" s="650">
        <v>0.98799999999999999</v>
      </c>
      <c r="AV238" s="650">
        <v>0</v>
      </c>
      <c r="AW238" s="650">
        <v>1.1140000000000001</v>
      </c>
      <c r="AX238" s="650">
        <v>0.98699999999999999</v>
      </c>
      <c r="AY238" s="650">
        <v>0</v>
      </c>
      <c r="AZ238" s="650">
        <v>1.117</v>
      </c>
      <c r="BA238" s="650">
        <v>0.98699999999999999</v>
      </c>
      <c r="BB238" s="650">
        <v>0</v>
      </c>
    </row>
    <row r="239" spans="1:54" s="931" customFormat="1" ht="35.1" customHeight="1" x14ac:dyDescent="0.25">
      <c r="A239" s="926"/>
      <c r="B239" s="927"/>
      <c r="C239" s="928"/>
      <c r="D239" s="928"/>
      <c r="E239" s="929" t="s">
        <v>1589</v>
      </c>
      <c r="F239" s="930"/>
      <c r="G239" s="930"/>
      <c r="H239" s="930"/>
      <c r="I239" s="930"/>
      <c r="J239" s="930"/>
      <c r="K239" s="930"/>
      <c r="L239" s="930"/>
      <c r="M239" s="930"/>
      <c r="N239" s="930"/>
      <c r="O239" s="930"/>
      <c r="P239" s="930"/>
      <c r="Q239" s="930"/>
      <c r="R239" s="930"/>
      <c r="S239" s="930"/>
      <c r="T239" s="930"/>
      <c r="U239" s="930"/>
      <c r="V239" s="930"/>
    </row>
    <row r="240" spans="1:54" ht="16.5" customHeight="1" x14ac:dyDescent="0.3">
      <c r="B240" s="5"/>
      <c r="E240" s="644"/>
      <c r="F240" s="644"/>
      <c r="G240" s="644"/>
      <c r="H240" s="644"/>
      <c r="I240" s="644"/>
      <c r="J240" s="644"/>
      <c r="K240" s="644"/>
      <c r="L240" s="644"/>
      <c r="M240" s="644"/>
      <c r="N240" s="644"/>
      <c r="O240" s="644"/>
      <c r="P240" s="644"/>
      <c r="Q240" s="644"/>
      <c r="R240" s="644"/>
      <c r="S240" s="644"/>
      <c r="T240" s="644"/>
      <c r="U240" s="644"/>
      <c r="V240" s="644"/>
      <c r="W240" s="644"/>
      <c r="X240" s="644"/>
      <c r="Y240" s="644"/>
      <c r="Z240" s="644"/>
    </row>
    <row r="241" spans="2:42" ht="16.5" customHeight="1" x14ac:dyDescent="0.3">
      <c r="B241" s="5"/>
      <c r="E241" s="639" t="s">
        <v>1065</v>
      </c>
      <c r="F241" s="644"/>
      <c r="G241" s="644"/>
      <c r="H241" s="644"/>
      <c r="I241" s="644"/>
      <c r="J241" s="644"/>
      <c r="K241" s="644"/>
      <c r="L241" s="644"/>
      <c r="M241" s="644"/>
      <c r="N241" s="644"/>
      <c r="O241" s="644"/>
      <c r="P241" s="644"/>
      <c r="Q241" s="644"/>
      <c r="R241" s="644"/>
      <c r="S241" s="644"/>
      <c r="T241" s="644"/>
      <c r="U241" s="644"/>
      <c r="V241" s="644"/>
      <c r="W241" s="644"/>
      <c r="X241" s="644"/>
      <c r="Y241" s="644"/>
      <c r="Z241" s="644"/>
    </row>
    <row r="242" spans="2:42" ht="16.5" customHeight="1" x14ac:dyDescent="0.3">
      <c r="B242" s="5"/>
      <c r="E242" s="639"/>
      <c r="F242" s="644"/>
      <c r="G242" s="644"/>
      <c r="H242" s="644"/>
      <c r="I242" s="644"/>
      <c r="J242" s="644"/>
      <c r="K242" s="644"/>
      <c r="L242" s="644"/>
      <c r="M242" s="644"/>
      <c r="N242" s="644"/>
      <c r="O242" s="644"/>
      <c r="P242" s="644"/>
      <c r="Q242" s="644"/>
      <c r="R242" s="644"/>
      <c r="S242" s="644"/>
      <c r="T242" s="644"/>
      <c r="U242" s="644"/>
      <c r="V242" s="644"/>
      <c r="W242" s="644"/>
      <c r="X242" s="644"/>
      <c r="Y242" s="644"/>
      <c r="Z242" s="644"/>
    </row>
    <row r="243" spans="2:42" ht="16.5" customHeight="1" x14ac:dyDescent="0.35">
      <c r="B243" s="5"/>
      <c r="D243" s="880" t="s">
        <v>1568</v>
      </c>
      <c r="V243" s="644"/>
      <c r="W243" s="644"/>
      <c r="X243" s="644"/>
      <c r="Y243" s="644"/>
    </row>
    <row r="244" spans="2:42" ht="16.5" customHeight="1" x14ac:dyDescent="0.3">
      <c r="B244" s="5"/>
      <c r="D244" s="1"/>
      <c r="V244" s="644"/>
      <c r="W244" s="644"/>
      <c r="X244" s="644"/>
      <c r="Y244" s="644"/>
    </row>
    <row r="245" spans="2:42" ht="16.5" customHeight="1" x14ac:dyDescent="0.3">
      <c r="B245" s="5"/>
      <c r="D245" s="1"/>
      <c r="G245" s="879">
        <v>2007</v>
      </c>
      <c r="H245" s="879">
        <v>2008</v>
      </c>
      <c r="I245" s="879">
        <v>2009</v>
      </c>
      <c r="J245" s="879">
        <v>2010</v>
      </c>
      <c r="K245" s="879">
        <v>2011</v>
      </c>
      <c r="L245" s="879">
        <v>2012</v>
      </c>
      <c r="M245" s="879">
        <v>2013</v>
      </c>
      <c r="N245" s="879">
        <v>2014</v>
      </c>
      <c r="O245" s="879">
        <v>2015</v>
      </c>
      <c r="P245" s="879">
        <v>2016</v>
      </c>
      <c r="Q245" s="879">
        <v>2017</v>
      </c>
      <c r="R245" s="879">
        <v>2018</v>
      </c>
      <c r="S245" s="879">
        <v>2019</v>
      </c>
      <c r="T245" s="879">
        <v>2020</v>
      </c>
      <c r="U245" s="879">
        <v>2021</v>
      </c>
      <c r="V245" s="879">
        <v>2022</v>
      </c>
      <c r="W245" s="644"/>
      <c r="X245" s="644"/>
      <c r="Y245" s="644"/>
    </row>
    <row r="246" spans="2:42" ht="16.5" customHeight="1" x14ac:dyDescent="0.3">
      <c r="B246" s="5"/>
      <c r="D246" s="1"/>
      <c r="E246" s="648" t="s">
        <v>1084</v>
      </c>
      <c r="F246" s="647" t="s">
        <v>771</v>
      </c>
      <c r="G246" s="645">
        <v>2.7090000000000001</v>
      </c>
      <c r="H246" s="645">
        <v>2.7090000000000001</v>
      </c>
      <c r="I246" s="645">
        <v>2.7090000000000001</v>
      </c>
      <c r="J246" s="645">
        <v>2.7090000000000001</v>
      </c>
      <c r="K246" s="645">
        <v>2.7090000000000001</v>
      </c>
      <c r="L246" s="645">
        <v>2.7090000000000001</v>
      </c>
      <c r="M246" s="645">
        <v>2.7090000000000001</v>
      </c>
      <c r="N246" s="645">
        <v>2.7090000000000001</v>
      </c>
      <c r="O246" s="645">
        <v>2.7090000000000001</v>
      </c>
      <c r="P246" s="645">
        <v>2.7090000000000001</v>
      </c>
      <c r="Q246" s="645">
        <v>2.7090000000000001</v>
      </c>
      <c r="R246" s="645">
        <v>2.7090000000000001</v>
      </c>
      <c r="S246" s="645">
        <v>2.7090000000000001</v>
      </c>
      <c r="T246" s="645">
        <v>2.7090000000000001</v>
      </c>
      <c r="U246" s="645">
        <v>2.7090000000000001</v>
      </c>
      <c r="V246" s="645">
        <v>2.7090000000000001</v>
      </c>
      <c r="W246" s="644"/>
      <c r="X246" s="644"/>
      <c r="Y246" s="644"/>
    </row>
    <row r="247" spans="2:42" ht="16.5" customHeight="1" x14ac:dyDescent="0.3">
      <c r="B247" s="5"/>
      <c r="D247" s="1"/>
      <c r="E247" s="652"/>
      <c r="F247" s="647" t="s">
        <v>704</v>
      </c>
      <c r="G247" s="645">
        <v>2.774</v>
      </c>
      <c r="H247" s="645">
        <v>2.774</v>
      </c>
      <c r="I247" s="645">
        <v>2.774</v>
      </c>
      <c r="J247" s="645">
        <v>2.774</v>
      </c>
      <c r="K247" s="645">
        <v>2.774</v>
      </c>
      <c r="L247" s="645">
        <v>2.774</v>
      </c>
      <c r="M247" s="645">
        <v>2.774</v>
      </c>
      <c r="N247" s="645">
        <v>2.774</v>
      </c>
      <c r="O247" s="645">
        <v>2.774</v>
      </c>
      <c r="P247" s="645">
        <v>2.774</v>
      </c>
      <c r="Q247" s="645">
        <v>2.774</v>
      </c>
      <c r="R247" s="645">
        <v>2.774</v>
      </c>
      <c r="S247" s="645">
        <v>2.774</v>
      </c>
      <c r="T247" s="645">
        <v>2.774</v>
      </c>
      <c r="U247" s="645">
        <v>2.774</v>
      </c>
      <c r="V247" s="645">
        <v>2.774</v>
      </c>
      <c r="W247" s="644"/>
      <c r="X247" s="644"/>
      <c r="Y247" s="644"/>
    </row>
    <row r="248" spans="2:42" ht="16.5" customHeight="1" x14ac:dyDescent="0.3">
      <c r="B248" s="5"/>
      <c r="D248" s="1"/>
      <c r="E248" s="647" t="s">
        <v>773</v>
      </c>
      <c r="F248" s="647" t="s">
        <v>704</v>
      </c>
      <c r="G248" s="645">
        <v>3.2229999999999999</v>
      </c>
      <c r="H248" s="645">
        <v>3.2309999999999999</v>
      </c>
      <c r="I248" s="645">
        <v>3.23</v>
      </c>
      <c r="J248" s="645">
        <v>3.226</v>
      </c>
      <c r="K248" s="645">
        <v>3.22</v>
      </c>
      <c r="L248" s="645">
        <v>3.226</v>
      </c>
      <c r="M248" s="645">
        <v>3.2090000000000001</v>
      </c>
      <c r="N248" s="645">
        <v>3.1779999999999999</v>
      </c>
      <c r="O248" s="645">
        <v>3.234</v>
      </c>
      <c r="P248" s="645">
        <v>3.2360000000000002</v>
      </c>
      <c r="Q248" s="645">
        <v>3.238</v>
      </c>
      <c r="R248" s="645">
        <v>3.218</v>
      </c>
      <c r="S248" s="645">
        <v>3.2330000000000001</v>
      </c>
      <c r="T248" s="645">
        <v>3.222</v>
      </c>
      <c r="U248" s="645">
        <v>3.2229999999999999</v>
      </c>
      <c r="V248" s="645">
        <v>3.2120000000000002</v>
      </c>
      <c r="W248" s="644"/>
      <c r="X248" s="644"/>
      <c r="Y248" s="644"/>
    </row>
    <row r="249" spans="2:42" ht="16.5" customHeight="1" x14ac:dyDescent="0.3">
      <c r="B249" s="5"/>
      <c r="D249" s="1"/>
      <c r="E249" s="647" t="s">
        <v>850</v>
      </c>
      <c r="F249" s="647" t="s">
        <v>705</v>
      </c>
      <c r="G249" s="645">
        <v>2.5390000000000001</v>
      </c>
      <c r="H249" s="645">
        <v>2.5390000000000001</v>
      </c>
      <c r="I249" s="645">
        <v>2.5390000000000001</v>
      </c>
      <c r="J249" s="645">
        <v>2.5390000000000001</v>
      </c>
      <c r="K249" s="645">
        <v>2.5390000000000001</v>
      </c>
      <c r="L249" s="645">
        <v>2.5390000000000001</v>
      </c>
      <c r="M249" s="645">
        <v>2.5390000000000001</v>
      </c>
      <c r="N249" s="645">
        <v>2.5390000000000001</v>
      </c>
      <c r="O249" s="645">
        <v>2.5390000000000001</v>
      </c>
      <c r="P249" s="645">
        <v>2.5390000000000001</v>
      </c>
      <c r="Q249" s="645">
        <v>2.5390000000000001</v>
      </c>
      <c r="R249" s="645">
        <v>2.5390000000000001</v>
      </c>
      <c r="S249" s="645">
        <v>2.5390000000000001</v>
      </c>
      <c r="T249" s="645">
        <v>2.5390000000000001</v>
      </c>
      <c r="U249" s="645">
        <v>2.5390000000000001</v>
      </c>
      <c r="V249" s="645">
        <v>2.5390000000000001</v>
      </c>
      <c r="W249" s="644"/>
      <c r="X249" s="644"/>
      <c r="Y249" s="644"/>
    </row>
    <row r="250" spans="2:42" ht="16.5" customHeight="1" x14ac:dyDescent="0.3">
      <c r="B250" s="5"/>
      <c r="D250" s="1"/>
      <c r="E250" s="647" t="s">
        <v>1466</v>
      </c>
      <c r="F250" s="647" t="s">
        <v>705</v>
      </c>
      <c r="G250" s="645">
        <v>2.3039999999999998</v>
      </c>
      <c r="H250" s="645">
        <v>2.3039999999999998</v>
      </c>
      <c r="I250" s="645">
        <v>2.3039999999999998</v>
      </c>
      <c r="J250" s="645">
        <v>2.3050000000000002</v>
      </c>
      <c r="K250" s="645">
        <v>2.3039999999999998</v>
      </c>
      <c r="L250" s="645">
        <v>2.3039999999999998</v>
      </c>
      <c r="M250" s="645">
        <v>2.3039999999999998</v>
      </c>
      <c r="N250" s="645">
        <v>2.3039999999999998</v>
      </c>
      <c r="O250" s="645">
        <v>2.3039999999999998</v>
      </c>
      <c r="P250" s="645">
        <v>2.3039999999999998</v>
      </c>
      <c r="Q250" s="645">
        <v>2.3039999999999998</v>
      </c>
      <c r="R250" s="645">
        <v>2.3039999999999998</v>
      </c>
      <c r="S250" s="645">
        <v>2.3039999999999998</v>
      </c>
      <c r="T250" s="645">
        <v>2.3039999999999998</v>
      </c>
      <c r="U250" s="645">
        <v>2.3039999999999998</v>
      </c>
      <c r="V250" s="645">
        <v>2.3039999999999998</v>
      </c>
      <c r="W250" s="644"/>
      <c r="X250" s="644"/>
      <c r="Y250" s="644"/>
    </row>
    <row r="251" spans="2:42" ht="16.5" customHeight="1" x14ac:dyDescent="0.3">
      <c r="B251" s="5"/>
      <c r="D251" s="639"/>
      <c r="E251" s="644"/>
      <c r="F251" s="644"/>
      <c r="G251" s="644"/>
      <c r="H251" s="644"/>
      <c r="I251" s="644"/>
      <c r="J251" s="644"/>
      <c r="K251" s="644"/>
      <c r="L251" s="644"/>
      <c r="M251" s="644"/>
      <c r="N251" s="644"/>
      <c r="O251" s="644"/>
      <c r="P251" s="644"/>
      <c r="Q251" s="644"/>
      <c r="R251" s="644"/>
      <c r="S251" s="644"/>
      <c r="T251" s="644"/>
      <c r="U251" s="644"/>
      <c r="V251" s="644"/>
      <c r="W251" s="644"/>
      <c r="X251" s="644"/>
      <c r="Y251" s="644"/>
    </row>
    <row r="252" spans="2:42" ht="16.5" customHeight="1" x14ac:dyDescent="0.3">
      <c r="B252" s="5"/>
      <c r="D252" s="1"/>
      <c r="E252" s="890" t="s">
        <v>851</v>
      </c>
      <c r="F252" s="889"/>
      <c r="G252" s="889"/>
      <c r="H252" s="889"/>
      <c r="I252" s="889"/>
      <c r="J252" s="889"/>
      <c r="K252" s="889"/>
      <c r="L252" s="889"/>
      <c r="M252" s="889"/>
      <c r="N252" s="889"/>
      <c r="O252" s="889"/>
      <c r="P252" s="889"/>
      <c r="Q252" s="889"/>
      <c r="R252" s="889"/>
      <c r="S252" s="889"/>
      <c r="T252" s="889"/>
      <c r="U252" s="889"/>
      <c r="V252" s="889"/>
      <c r="W252" s="889"/>
      <c r="X252" s="889"/>
      <c r="Y252" s="889"/>
      <c r="Z252" s="889"/>
      <c r="AA252" s="889"/>
      <c r="AB252" s="889"/>
      <c r="AC252" s="889"/>
      <c r="AD252" s="889"/>
      <c r="AE252" s="889"/>
      <c r="AF252" s="889"/>
      <c r="AG252" s="889"/>
      <c r="AH252" s="889"/>
      <c r="AI252" s="889"/>
      <c r="AJ252" s="889"/>
      <c r="AK252" s="889"/>
      <c r="AL252" s="889"/>
      <c r="AM252" s="889"/>
      <c r="AN252" s="889"/>
      <c r="AO252" s="889"/>
      <c r="AP252" s="889"/>
    </row>
    <row r="253" spans="2:42" ht="16.5" customHeight="1" x14ac:dyDescent="0.3">
      <c r="B253" s="5"/>
      <c r="D253" s="1"/>
      <c r="E253" s="882" t="s">
        <v>1580</v>
      </c>
      <c r="F253" s="896"/>
      <c r="G253" s="896"/>
      <c r="H253" s="896"/>
      <c r="I253" s="896"/>
      <c r="J253" s="896"/>
      <c r="K253" s="896"/>
      <c r="L253" s="896"/>
      <c r="M253" s="896"/>
      <c r="N253" s="896"/>
      <c r="O253" s="896"/>
      <c r="P253" s="896"/>
      <c r="Q253" s="896"/>
      <c r="R253" s="896"/>
      <c r="S253" s="896"/>
      <c r="T253" s="896"/>
      <c r="U253" s="896"/>
      <c r="V253" s="896"/>
      <c r="W253" s="896"/>
      <c r="X253" s="896"/>
      <c r="Y253" s="896"/>
      <c r="Z253" s="896"/>
      <c r="AA253" s="896"/>
      <c r="AB253" s="896"/>
      <c r="AC253" s="896"/>
      <c r="AD253" s="896"/>
      <c r="AE253" s="896"/>
      <c r="AF253" s="896"/>
      <c r="AG253" s="896"/>
      <c r="AH253" s="896"/>
      <c r="AI253" s="896"/>
      <c r="AJ253" s="896"/>
      <c r="AK253" s="896"/>
      <c r="AL253" s="896"/>
      <c r="AM253" s="896"/>
      <c r="AN253" s="896"/>
      <c r="AO253" s="896"/>
      <c r="AP253" s="896"/>
    </row>
    <row r="254" spans="2:42" ht="16.5" customHeight="1" x14ac:dyDescent="0.3">
      <c r="B254" s="5"/>
      <c r="D254" s="1"/>
      <c r="E254" s="920" t="s">
        <v>1575</v>
      </c>
      <c r="F254" s="896"/>
      <c r="G254" s="896"/>
      <c r="H254" s="896"/>
      <c r="I254" s="896"/>
      <c r="J254" s="896"/>
      <c r="K254" s="896"/>
      <c r="L254" s="896"/>
      <c r="M254" s="896"/>
      <c r="N254" s="896"/>
      <c r="O254" s="896"/>
      <c r="P254" s="896"/>
      <c r="Q254" s="896"/>
      <c r="R254" s="896"/>
      <c r="S254" s="896"/>
      <c r="T254" s="896"/>
      <c r="U254" s="896"/>
      <c r="V254" s="896"/>
      <c r="W254" s="896"/>
      <c r="X254" s="896"/>
      <c r="Y254" s="896"/>
      <c r="Z254" s="896"/>
      <c r="AA254" s="896"/>
      <c r="AB254" s="896"/>
      <c r="AC254" s="896"/>
      <c r="AD254" s="896"/>
      <c r="AE254" s="896"/>
      <c r="AF254" s="896"/>
      <c r="AG254" s="896"/>
      <c r="AH254" s="896"/>
      <c r="AI254" s="896"/>
      <c r="AJ254" s="896"/>
      <c r="AK254" s="896"/>
      <c r="AL254" s="896"/>
      <c r="AM254" s="896"/>
      <c r="AN254" s="896"/>
      <c r="AO254" s="896"/>
      <c r="AP254" s="896"/>
    </row>
    <row r="255" spans="2:42" ht="16.5" customHeight="1" x14ac:dyDescent="0.3">
      <c r="B255" s="5"/>
      <c r="D255" s="1"/>
      <c r="E255" s="890" t="s">
        <v>1032</v>
      </c>
      <c r="F255" s="889"/>
      <c r="G255" s="889"/>
      <c r="H255" s="889"/>
      <c r="I255" s="889"/>
      <c r="J255" s="889"/>
      <c r="K255" s="889"/>
      <c r="L255" s="889"/>
      <c r="M255" s="889"/>
      <c r="N255" s="889"/>
      <c r="O255" s="889"/>
      <c r="P255" s="889"/>
      <c r="Q255" s="889"/>
      <c r="R255" s="889"/>
      <c r="S255" s="889"/>
      <c r="T255" s="889"/>
      <c r="U255" s="889"/>
      <c r="V255" s="889"/>
      <c r="W255" s="889"/>
      <c r="X255" s="889"/>
      <c r="Y255" s="889"/>
      <c r="Z255" s="889"/>
      <c r="AA255" s="889"/>
      <c r="AB255" s="889"/>
      <c r="AC255" s="889"/>
      <c r="AD255" s="889"/>
      <c r="AE255" s="889"/>
      <c r="AF255" s="889"/>
      <c r="AG255" s="889"/>
      <c r="AH255" s="889"/>
      <c r="AI255" s="889"/>
      <c r="AJ255" s="889"/>
      <c r="AK255" s="889"/>
      <c r="AL255" s="889"/>
      <c r="AM255" s="889"/>
      <c r="AN255" s="889"/>
      <c r="AO255" s="889"/>
      <c r="AP255" s="889"/>
    </row>
    <row r="256" spans="2:42" ht="16.5" customHeight="1" x14ac:dyDescent="0.3">
      <c r="B256" s="5"/>
      <c r="D256" s="1"/>
      <c r="E256" s="924" t="s">
        <v>1529</v>
      </c>
      <c r="F256" s="889"/>
      <c r="G256" s="889"/>
      <c r="H256" s="889"/>
      <c r="I256" s="889"/>
      <c r="J256" s="889"/>
      <c r="K256" s="889"/>
      <c r="L256" s="889"/>
      <c r="M256" s="889"/>
      <c r="N256" s="889"/>
      <c r="O256" s="889"/>
      <c r="P256" s="889"/>
      <c r="Q256" s="889"/>
      <c r="R256" s="889"/>
      <c r="S256" s="889"/>
      <c r="T256" s="889"/>
      <c r="U256" s="889"/>
      <c r="V256" s="889"/>
      <c r="W256" s="889"/>
      <c r="X256" s="889"/>
      <c r="Y256" s="889"/>
      <c r="Z256" s="889"/>
      <c r="AA256" s="889"/>
      <c r="AB256" s="889"/>
      <c r="AC256" s="889"/>
      <c r="AD256" s="889"/>
      <c r="AE256" s="889"/>
      <c r="AF256" s="889"/>
      <c r="AG256" s="889"/>
      <c r="AH256" s="889"/>
      <c r="AI256" s="889"/>
      <c r="AJ256" s="889"/>
      <c r="AK256" s="889"/>
      <c r="AL256" s="889"/>
      <c r="AM256" s="889"/>
      <c r="AN256" s="889"/>
      <c r="AO256" s="889"/>
      <c r="AP256" s="889"/>
    </row>
    <row r="257" spans="1:54" ht="16.5" customHeight="1" x14ac:dyDescent="0.3">
      <c r="B257" s="5"/>
      <c r="D257" s="1"/>
      <c r="E257" s="890" t="s">
        <v>1031</v>
      </c>
      <c r="F257" s="889"/>
      <c r="G257" s="889"/>
      <c r="H257" s="889"/>
      <c r="I257" s="889"/>
      <c r="J257" s="889"/>
      <c r="K257" s="889"/>
      <c r="L257" s="889"/>
      <c r="M257" s="889"/>
      <c r="N257" s="889"/>
      <c r="O257" s="889"/>
      <c r="P257" s="889"/>
      <c r="Q257" s="889"/>
      <c r="R257" s="889"/>
      <c r="S257" s="889"/>
      <c r="T257" s="889"/>
      <c r="U257" s="889"/>
      <c r="V257" s="889"/>
      <c r="W257" s="889"/>
      <c r="X257" s="889"/>
      <c r="Y257" s="889"/>
      <c r="Z257" s="889"/>
      <c r="AA257" s="889"/>
      <c r="AB257" s="889"/>
      <c r="AC257" s="889"/>
      <c r="AD257" s="889"/>
      <c r="AE257" s="889"/>
      <c r="AF257" s="889"/>
      <c r="AG257" s="889"/>
      <c r="AH257" s="889"/>
      <c r="AI257" s="889"/>
      <c r="AJ257" s="889"/>
      <c r="AK257" s="889"/>
      <c r="AL257" s="889"/>
      <c r="AM257" s="889"/>
      <c r="AN257" s="889"/>
      <c r="AO257" s="889"/>
      <c r="AP257" s="889"/>
    </row>
    <row r="258" spans="1:54" ht="16.5" customHeight="1" x14ac:dyDescent="0.3">
      <c r="B258" s="5"/>
      <c r="D258" s="1"/>
      <c r="E258" s="882" t="s">
        <v>1578</v>
      </c>
      <c r="F258" s="889"/>
      <c r="G258" s="889"/>
      <c r="H258" s="889"/>
      <c r="I258" s="889"/>
      <c r="J258" s="889"/>
      <c r="K258" s="889"/>
      <c r="L258" s="889"/>
      <c r="M258" s="889"/>
      <c r="N258" s="889"/>
      <c r="O258" s="889"/>
      <c r="P258" s="889"/>
      <c r="Q258" s="889"/>
      <c r="R258" s="889"/>
      <c r="S258" s="889"/>
      <c r="T258" s="889"/>
      <c r="U258" s="889"/>
      <c r="V258" s="889"/>
      <c r="W258" s="889"/>
      <c r="X258" s="889"/>
      <c r="Y258" s="889"/>
      <c r="Z258" s="889"/>
      <c r="AA258" s="889"/>
      <c r="AB258" s="889"/>
      <c r="AC258" s="889"/>
      <c r="AD258" s="889"/>
      <c r="AE258" s="889"/>
      <c r="AF258" s="889"/>
      <c r="AG258" s="889"/>
      <c r="AH258" s="889"/>
      <c r="AI258" s="889"/>
      <c r="AJ258" s="889"/>
      <c r="AK258" s="889"/>
      <c r="AL258" s="889"/>
      <c r="AM258" s="889"/>
      <c r="AN258" s="889"/>
      <c r="AO258" s="889"/>
      <c r="AP258" s="889"/>
    </row>
    <row r="259" spans="1:54" ht="16.5" customHeight="1" x14ac:dyDescent="0.3">
      <c r="B259" s="5"/>
      <c r="D259" s="1"/>
      <c r="E259" s="920" t="s">
        <v>1579</v>
      </c>
      <c r="F259" s="889"/>
      <c r="G259" s="889"/>
      <c r="H259" s="889"/>
      <c r="I259" s="889"/>
      <c r="J259" s="889"/>
      <c r="K259" s="889"/>
      <c r="L259" s="889"/>
      <c r="M259" s="889"/>
      <c r="N259" s="889"/>
      <c r="O259" s="889"/>
      <c r="P259" s="889"/>
      <c r="Q259" s="889"/>
      <c r="R259" s="889"/>
      <c r="S259" s="889"/>
      <c r="T259" s="889"/>
      <c r="U259" s="889"/>
      <c r="V259" s="889"/>
      <c r="W259" s="889"/>
      <c r="X259" s="889"/>
      <c r="Y259" s="889"/>
      <c r="Z259" s="889"/>
      <c r="AA259" s="889"/>
      <c r="AB259" s="889"/>
      <c r="AC259" s="889"/>
      <c r="AD259" s="889"/>
      <c r="AE259" s="889"/>
      <c r="AF259" s="889"/>
      <c r="AG259" s="889"/>
      <c r="AH259" s="889"/>
      <c r="AI259" s="889"/>
      <c r="AJ259" s="889"/>
      <c r="AK259" s="889"/>
      <c r="AL259" s="889"/>
      <c r="AM259" s="889"/>
      <c r="AN259" s="889"/>
      <c r="AO259" s="889"/>
      <c r="AP259" s="889"/>
    </row>
    <row r="260" spans="1:54" ht="16.5" customHeight="1" x14ac:dyDescent="0.3">
      <c r="B260" s="5"/>
      <c r="D260" s="639"/>
      <c r="E260" s="644"/>
      <c r="F260" s="644"/>
      <c r="G260" s="644"/>
      <c r="H260" s="644"/>
      <c r="I260" s="644"/>
      <c r="J260" s="644"/>
      <c r="K260" s="644"/>
      <c r="L260" s="644"/>
      <c r="M260" s="644"/>
      <c r="N260" s="644"/>
      <c r="O260" s="644"/>
      <c r="P260" s="644"/>
      <c r="Q260" s="644"/>
      <c r="R260" s="644"/>
      <c r="S260" s="644"/>
      <c r="T260" s="644"/>
      <c r="U260" s="644"/>
      <c r="V260" s="644"/>
      <c r="W260" s="644"/>
      <c r="X260" s="644"/>
      <c r="Y260" s="644"/>
    </row>
    <row r="261" spans="1:54" ht="16.5" customHeight="1" x14ac:dyDescent="0.3">
      <c r="B261" s="5"/>
      <c r="D261" s="880" t="s">
        <v>1454</v>
      </c>
      <c r="E261" s="644"/>
      <c r="F261" s="644"/>
      <c r="G261" s="644"/>
      <c r="H261" s="644"/>
      <c r="I261" s="644"/>
      <c r="J261" s="644"/>
      <c r="K261" s="644"/>
      <c r="L261" s="644"/>
      <c r="M261" s="644"/>
      <c r="N261" s="644"/>
      <c r="O261" s="644"/>
      <c r="P261" s="644"/>
      <c r="Q261" s="644"/>
      <c r="R261" s="644"/>
      <c r="S261" s="644"/>
      <c r="T261" s="644"/>
      <c r="U261" s="644"/>
      <c r="V261" s="644"/>
      <c r="W261" s="644"/>
      <c r="X261" s="644"/>
      <c r="Y261" s="644"/>
    </row>
    <row r="262" spans="1:54" ht="16.5" customHeight="1" x14ac:dyDescent="0.3">
      <c r="B262" s="5"/>
      <c r="D262" s="755"/>
      <c r="E262" s="639"/>
      <c r="F262" s="644"/>
      <c r="G262" s="1172">
        <v>2007</v>
      </c>
      <c r="H262" s="1172"/>
      <c r="I262" s="1172"/>
      <c r="J262" s="1183">
        <v>2008</v>
      </c>
      <c r="K262" s="1184"/>
      <c r="L262" s="1185"/>
      <c r="M262" s="1172">
        <v>2009</v>
      </c>
      <c r="N262" s="1172"/>
      <c r="O262" s="1172"/>
      <c r="P262" s="1172">
        <v>2010</v>
      </c>
      <c r="Q262" s="1172"/>
      <c r="R262" s="1172"/>
      <c r="S262" s="1172">
        <v>2011</v>
      </c>
      <c r="T262" s="1172"/>
      <c r="U262" s="1172"/>
      <c r="V262" s="1172">
        <v>2012</v>
      </c>
      <c r="W262" s="1172"/>
      <c r="X262" s="1172"/>
      <c r="Y262" s="1172">
        <v>2013</v>
      </c>
      <c r="Z262" s="1172"/>
      <c r="AA262" s="1172"/>
      <c r="AB262" s="1172">
        <v>2014</v>
      </c>
      <c r="AC262" s="1172"/>
      <c r="AD262" s="1172"/>
      <c r="AE262" s="1172">
        <v>2015</v>
      </c>
      <c r="AF262" s="1172"/>
      <c r="AG262" s="1172"/>
      <c r="AH262" s="1172">
        <v>2016</v>
      </c>
      <c r="AI262" s="1172"/>
      <c r="AJ262" s="1172"/>
      <c r="AK262" s="1172">
        <v>2017</v>
      </c>
      <c r="AL262" s="1172"/>
      <c r="AM262" s="1172"/>
      <c r="AN262" s="1172">
        <v>2018</v>
      </c>
      <c r="AO262" s="1172"/>
      <c r="AP262" s="1172"/>
      <c r="AQ262" s="1172">
        <v>2019</v>
      </c>
      <c r="AR262" s="1172"/>
      <c r="AS262" s="1172"/>
      <c r="AT262" s="1172">
        <v>2020</v>
      </c>
      <c r="AU262" s="1172"/>
      <c r="AV262" s="1172"/>
      <c r="AW262" s="1172">
        <v>2021</v>
      </c>
      <c r="AX262" s="1172"/>
      <c r="AY262" s="1172"/>
      <c r="AZ262" s="1172">
        <v>2022</v>
      </c>
      <c r="BA262" s="1172"/>
      <c r="BB262" s="1172"/>
    </row>
    <row r="263" spans="1:54" ht="16.5" customHeight="1" x14ac:dyDescent="0.3">
      <c r="B263" s="5"/>
      <c r="D263" s="1"/>
      <c r="E263" s="639"/>
      <c r="F263" s="644"/>
      <c r="G263" s="651" t="s">
        <v>1081</v>
      </c>
      <c r="H263" s="651" t="s">
        <v>1082</v>
      </c>
      <c r="I263" s="651" t="s">
        <v>1083</v>
      </c>
      <c r="J263" s="651" t="s">
        <v>1081</v>
      </c>
      <c r="K263" s="651" t="s">
        <v>1082</v>
      </c>
      <c r="L263" s="651" t="s">
        <v>1083</v>
      </c>
      <c r="M263" s="651" t="s">
        <v>1081</v>
      </c>
      <c r="N263" s="651" t="s">
        <v>1082</v>
      </c>
      <c r="O263" s="651" t="s">
        <v>1083</v>
      </c>
      <c r="P263" s="651" t="s">
        <v>1081</v>
      </c>
      <c r="Q263" s="651" t="s">
        <v>1082</v>
      </c>
      <c r="R263" s="651" t="s">
        <v>1083</v>
      </c>
      <c r="S263" s="651" t="s">
        <v>1081</v>
      </c>
      <c r="T263" s="651" t="s">
        <v>1082</v>
      </c>
      <c r="U263" s="651" t="s">
        <v>1083</v>
      </c>
      <c r="V263" s="651" t="s">
        <v>1081</v>
      </c>
      <c r="W263" s="651" t="s">
        <v>1082</v>
      </c>
      <c r="X263" s="651" t="s">
        <v>1083</v>
      </c>
      <c r="Y263" s="651" t="s">
        <v>1081</v>
      </c>
      <c r="Z263" s="651" t="s">
        <v>1082</v>
      </c>
      <c r="AA263" s="651" t="s">
        <v>1083</v>
      </c>
      <c r="AB263" s="651" t="s">
        <v>1081</v>
      </c>
      <c r="AC263" s="651" t="s">
        <v>1082</v>
      </c>
      <c r="AD263" s="651" t="s">
        <v>1083</v>
      </c>
      <c r="AE263" s="651" t="s">
        <v>1081</v>
      </c>
      <c r="AF263" s="651" t="s">
        <v>1082</v>
      </c>
      <c r="AG263" s="651" t="s">
        <v>1083</v>
      </c>
      <c r="AH263" s="651" t="s">
        <v>1081</v>
      </c>
      <c r="AI263" s="651" t="s">
        <v>1082</v>
      </c>
      <c r="AJ263" s="651" t="s">
        <v>1083</v>
      </c>
      <c r="AK263" s="651" t="s">
        <v>1081</v>
      </c>
      <c r="AL263" s="651" t="s">
        <v>1082</v>
      </c>
      <c r="AM263" s="651" t="s">
        <v>1083</v>
      </c>
      <c r="AN263" s="651" t="s">
        <v>1081</v>
      </c>
      <c r="AO263" s="651" t="s">
        <v>1082</v>
      </c>
      <c r="AP263" s="651" t="s">
        <v>1083</v>
      </c>
      <c r="AQ263" s="651" t="s">
        <v>1081</v>
      </c>
      <c r="AR263" s="651" t="s">
        <v>1082</v>
      </c>
      <c r="AS263" s="651" t="s">
        <v>1083</v>
      </c>
      <c r="AT263" s="651" t="s">
        <v>1081</v>
      </c>
      <c r="AU263" s="651" t="s">
        <v>1082</v>
      </c>
      <c r="AV263" s="651" t="s">
        <v>1083</v>
      </c>
      <c r="AW263" s="651" t="s">
        <v>1081</v>
      </c>
      <c r="AX263" s="651" t="s">
        <v>1082</v>
      </c>
      <c r="AY263" s="651" t="s">
        <v>1083</v>
      </c>
      <c r="AZ263" s="651" t="s">
        <v>1081</v>
      </c>
      <c r="BA263" s="651" t="s">
        <v>1082</v>
      </c>
      <c r="BB263" s="651" t="s">
        <v>1083</v>
      </c>
    </row>
    <row r="264" spans="1:54" ht="16.5" customHeight="1" x14ac:dyDescent="0.3">
      <c r="B264" s="5"/>
      <c r="D264" s="1"/>
      <c r="E264" s="648" t="s">
        <v>1084</v>
      </c>
      <c r="F264" s="647" t="s">
        <v>771</v>
      </c>
      <c r="G264" s="818">
        <v>2.6989999999999998</v>
      </c>
      <c r="H264" s="818">
        <v>0.151</v>
      </c>
      <c r="I264" s="818">
        <v>0.02</v>
      </c>
      <c r="J264" s="818">
        <v>2.6989999999999998</v>
      </c>
      <c r="K264" s="818">
        <v>0.151</v>
      </c>
      <c r="L264" s="818">
        <v>0.02</v>
      </c>
      <c r="M264" s="818">
        <v>2.6989999999999998</v>
      </c>
      <c r="N264" s="818">
        <v>0.151</v>
      </c>
      <c r="O264" s="818">
        <v>0.02</v>
      </c>
      <c r="P264" s="818">
        <v>2.6989999999999998</v>
      </c>
      <c r="Q264" s="818">
        <v>0.151</v>
      </c>
      <c r="R264" s="818">
        <v>0.02</v>
      </c>
      <c r="S264" s="818">
        <v>2.6989999999999998</v>
      </c>
      <c r="T264" s="818">
        <v>0.151</v>
      </c>
      <c r="U264" s="818">
        <v>0.02</v>
      </c>
      <c r="V264" s="818">
        <v>2.6989999999999998</v>
      </c>
      <c r="W264" s="818">
        <v>0.151</v>
      </c>
      <c r="X264" s="818">
        <v>0.02</v>
      </c>
      <c r="Y264" s="818">
        <v>2.6989999999999998</v>
      </c>
      <c r="Z264" s="818">
        <v>0.151</v>
      </c>
      <c r="AA264" s="818">
        <v>0.02</v>
      </c>
      <c r="AB264" s="818">
        <v>2.6989999999999998</v>
      </c>
      <c r="AC264" s="818">
        <v>0.151</v>
      </c>
      <c r="AD264" s="818">
        <v>0.02</v>
      </c>
      <c r="AE264" s="818">
        <v>2.6989999999999998</v>
      </c>
      <c r="AF264" s="818">
        <v>0.151</v>
      </c>
      <c r="AG264" s="818">
        <v>0.02</v>
      </c>
      <c r="AH264" s="818">
        <v>2.6989999999999998</v>
      </c>
      <c r="AI264" s="818">
        <v>0.151</v>
      </c>
      <c r="AJ264" s="818">
        <v>0.02</v>
      </c>
      <c r="AK264" s="818">
        <v>2.6989999999999998</v>
      </c>
      <c r="AL264" s="818">
        <v>0.151</v>
      </c>
      <c r="AM264" s="818">
        <v>0.02</v>
      </c>
      <c r="AN264" s="818">
        <v>2.6989999999999998</v>
      </c>
      <c r="AO264" s="818">
        <v>0.151</v>
      </c>
      <c r="AP264" s="818">
        <v>0.02</v>
      </c>
      <c r="AQ264" s="818">
        <v>2.6989999999999998</v>
      </c>
      <c r="AR264" s="818">
        <v>0.151</v>
      </c>
      <c r="AS264" s="818">
        <v>0.02</v>
      </c>
      <c r="AT264" s="818">
        <v>2.6989999999999998</v>
      </c>
      <c r="AU264" s="818">
        <v>0.151</v>
      </c>
      <c r="AV264" s="818">
        <v>0.02</v>
      </c>
      <c r="AW264" s="818">
        <v>2.6989999999999998</v>
      </c>
      <c r="AX264" s="818">
        <v>0.151</v>
      </c>
      <c r="AY264" s="818">
        <v>0.02</v>
      </c>
      <c r="AZ264" s="818">
        <v>2.6989999999999998</v>
      </c>
      <c r="BA264" s="818">
        <v>0.151</v>
      </c>
      <c r="BB264" s="818">
        <v>0.02</v>
      </c>
    </row>
    <row r="265" spans="1:54" ht="16.5" customHeight="1" x14ac:dyDescent="0.3">
      <c r="B265" s="5"/>
      <c r="D265" s="1"/>
      <c r="E265" s="652"/>
      <c r="F265" s="647" t="s">
        <v>704</v>
      </c>
      <c r="G265" s="818">
        <v>2.7469999999999999</v>
      </c>
      <c r="H265" s="818">
        <v>0.25900000000000001</v>
      </c>
      <c r="I265" s="818">
        <v>7.3999999999999996E-2</v>
      </c>
      <c r="J265" s="818">
        <v>2.7469999999999999</v>
      </c>
      <c r="K265" s="818">
        <v>0.25900000000000001</v>
      </c>
      <c r="L265" s="818">
        <v>7.3999999999999996E-2</v>
      </c>
      <c r="M265" s="818">
        <v>2.7469999999999999</v>
      </c>
      <c r="N265" s="818">
        <v>0.25900000000000001</v>
      </c>
      <c r="O265" s="818">
        <v>7.3999999999999996E-2</v>
      </c>
      <c r="P265" s="818">
        <v>2.7469999999999999</v>
      </c>
      <c r="Q265" s="818">
        <v>0.25900000000000001</v>
      </c>
      <c r="R265" s="818">
        <v>7.3999999999999996E-2</v>
      </c>
      <c r="S265" s="818">
        <v>2.7469999999999999</v>
      </c>
      <c r="T265" s="818">
        <v>0.25900000000000001</v>
      </c>
      <c r="U265" s="818">
        <v>7.3999999999999996E-2</v>
      </c>
      <c r="V265" s="818">
        <v>2.7469999999999999</v>
      </c>
      <c r="W265" s="818">
        <v>0.25900000000000001</v>
      </c>
      <c r="X265" s="818">
        <v>7.3999999999999996E-2</v>
      </c>
      <c r="Y265" s="818">
        <v>2.7469999999999999</v>
      </c>
      <c r="Z265" s="818">
        <v>0.25900000000000001</v>
      </c>
      <c r="AA265" s="818">
        <v>7.3999999999999996E-2</v>
      </c>
      <c r="AB265" s="818">
        <v>2.7469999999999999</v>
      </c>
      <c r="AC265" s="818">
        <v>0.25900000000000001</v>
      </c>
      <c r="AD265" s="818">
        <v>7.3999999999999996E-2</v>
      </c>
      <c r="AE265" s="818">
        <v>2.7469999999999999</v>
      </c>
      <c r="AF265" s="818">
        <v>0.25900000000000001</v>
      </c>
      <c r="AG265" s="818">
        <v>7.3999999999999996E-2</v>
      </c>
      <c r="AH265" s="818">
        <v>2.7469999999999999</v>
      </c>
      <c r="AI265" s="818">
        <v>0.25900000000000001</v>
      </c>
      <c r="AJ265" s="818">
        <v>7.3999999999999996E-2</v>
      </c>
      <c r="AK265" s="818">
        <v>2.7469999999999999</v>
      </c>
      <c r="AL265" s="818">
        <v>0.25900000000000001</v>
      </c>
      <c r="AM265" s="818">
        <v>7.3999999999999996E-2</v>
      </c>
      <c r="AN265" s="818">
        <v>2.7469999999999999</v>
      </c>
      <c r="AO265" s="818">
        <v>0.25900000000000001</v>
      </c>
      <c r="AP265" s="818">
        <v>7.3999999999999996E-2</v>
      </c>
      <c r="AQ265" s="818">
        <v>2.7469999999999999</v>
      </c>
      <c r="AR265" s="818">
        <v>0.25900000000000001</v>
      </c>
      <c r="AS265" s="818">
        <v>7.3999999999999996E-2</v>
      </c>
      <c r="AT265" s="818">
        <v>2.7469999999999999</v>
      </c>
      <c r="AU265" s="818">
        <v>0.25900000000000001</v>
      </c>
      <c r="AV265" s="818">
        <v>7.3999999999999996E-2</v>
      </c>
      <c r="AW265" s="818">
        <v>2.7469999999999999</v>
      </c>
      <c r="AX265" s="818">
        <v>0.25900000000000001</v>
      </c>
      <c r="AY265" s="818">
        <v>7.3999999999999996E-2</v>
      </c>
      <c r="AZ265" s="818">
        <v>2.7469999999999999</v>
      </c>
      <c r="BA265" s="818">
        <v>0.25900000000000001</v>
      </c>
      <c r="BB265" s="818">
        <v>7.3999999999999996E-2</v>
      </c>
    </row>
    <row r="266" spans="1:54" ht="16.5" customHeight="1" x14ac:dyDescent="0.3">
      <c r="B266" s="5"/>
      <c r="D266" s="1"/>
      <c r="E266" s="647" t="s">
        <v>773</v>
      </c>
      <c r="F266" s="647" t="s">
        <v>704</v>
      </c>
      <c r="G266" s="818">
        <v>3.1930000000000001</v>
      </c>
      <c r="H266" s="818">
        <v>0.28599999999999998</v>
      </c>
      <c r="I266" s="818">
        <v>8.2000000000000003E-2</v>
      </c>
      <c r="J266" s="818">
        <v>3.202</v>
      </c>
      <c r="K266" s="818">
        <v>0.28399999999999997</v>
      </c>
      <c r="L266" s="818">
        <v>8.1000000000000003E-2</v>
      </c>
      <c r="M266" s="818">
        <v>3.2</v>
      </c>
      <c r="N266" s="818">
        <v>0.28599999999999998</v>
      </c>
      <c r="O266" s="818">
        <v>8.2000000000000003E-2</v>
      </c>
      <c r="P266" s="818">
        <v>3.1960000000000002</v>
      </c>
      <c r="Q266" s="818">
        <v>0.28599999999999998</v>
      </c>
      <c r="R266" s="818">
        <v>8.2000000000000003E-2</v>
      </c>
      <c r="S266" s="818">
        <v>3.1909999999999998</v>
      </c>
      <c r="T266" s="818">
        <v>0.28399999999999997</v>
      </c>
      <c r="U266" s="818">
        <v>8.1000000000000003E-2</v>
      </c>
      <c r="V266" s="818">
        <v>3.1970000000000001</v>
      </c>
      <c r="W266" s="818">
        <v>0.28399999999999997</v>
      </c>
      <c r="X266" s="818">
        <v>8.1000000000000003E-2</v>
      </c>
      <c r="Y266" s="818">
        <v>3.18</v>
      </c>
      <c r="Z266" s="818">
        <v>0.28399999999999997</v>
      </c>
      <c r="AA266" s="818">
        <v>8.1000000000000003E-2</v>
      </c>
      <c r="AB266" s="818">
        <v>3.149</v>
      </c>
      <c r="AC266" s="818">
        <v>0.28399999999999997</v>
      </c>
      <c r="AD266" s="818">
        <v>8.1000000000000003E-2</v>
      </c>
      <c r="AE266" s="818">
        <v>3.2040000000000002</v>
      </c>
      <c r="AF266" s="818">
        <v>0.28599999999999998</v>
      </c>
      <c r="AG266" s="818">
        <v>8.2000000000000003E-2</v>
      </c>
      <c r="AH266" s="818">
        <v>3.2069999999999999</v>
      </c>
      <c r="AI266" s="818">
        <v>0.28399999999999997</v>
      </c>
      <c r="AJ266" s="818">
        <v>8.1000000000000003E-2</v>
      </c>
      <c r="AK266" s="818">
        <v>3.2090000000000001</v>
      </c>
      <c r="AL266" s="818">
        <v>0.28399999999999997</v>
      </c>
      <c r="AM266" s="818">
        <v>8.1000000000000003E-2</v>
      </c>
      <c r="AN266" s="818">
        <v>3.1890000000000001</v>
      </c>
      <c r="AO266" s="818">
        <v>0.28499999999999998</v>
      </c>
      <c r="AP266" s="818">
        <v>8.1000000000000003E-2</v>
      </c>
      <c r="AQ266" s="818">
        <v>3.2040000000000002</v>
      </c>
      <c r="AR266" s="818">
        <v>0.28299999999999997</v>
      </c>
      <c r="AS266" s="818">
        <v>8.1000000000000003E-2</v>
      </c>
      <c r="AT266" s="818">
        <v>3.1930000000000001</v>
      </c>
      <c r="AU266" s="818">
        <v>0.28399999999999997</v>
      </c>
      <c r="AV266" s="818">
        <v>8.1000000000000003E-2</v>
      </c>
      <c r="AW266" s="818">
        <v>3.194</v>
      </c>
      <c r="AX266" s="818">
        <v>0.28399999999999997</v>
      </c>
      <c r="AY266" s="818">
        <v>8.1000000000000003E-2</v>
      </c>
      <c r="AZ266" s="818">
        <v>3.1829999999999998</v>
      </c>
      <c r="BA266" s="818">
        <v>0.28399999999999997</v>
      </c>
      <c r="BB266" s="818">
        <v>8.1000000000000003E-2</v>
      </c>
    </row>
    <row r="267" spans="1:54" ht="16.5" customHeight="1" x14ac:dyDescent="0.3">
      <c r="B267" s="5"/>
      <c r="D267" s="1"/>
      <c r="E267" s="647" t="s">
        <v>850</v>
      </c>
      <c r="F267" s="647" t="s">
        <v>705</v>
      </c>
      <c r="G267" s="818">
        <v>2.52</v>
      </c>
      <c r="H267" s="818">
        <v>0.04</v>
      </c>
      <c r="I267" s="818">
        <v>6.8000000000000005E-2</v>
      </c>
      <c r="J267" s="818">
        <v>2.52</v>
      </c>
      <c r="K267" s="818">
        <v>0.04</v>
      </c>
      <c r="L267" s="818">
        <v>6.8000000000000005E-2</v>
      </c>
      <c r="M267" s="818">
        <v>2.52</v>
      </c>
      <c r="N267" s="818">
        <v>3.9E-2</v>
      </c>
      <c r="O267" s="818">
        <v>6.8000000000000005E-2</v>
      </c>
      <c r="P267" s="818">
        <v>2.52</v>
      </c>
      <c r="Q267" s="818">
        <v>3.9E-2</v>
      </c>
      <c r="R267" s="818">
        <v>6.8000000000000005E-2</v>
      </c>
      <c r="S267" s="818">
        <v>2.52</v>
      </c>
      <c r="T267" s="818">
        <v>3.7999999999999999E-2</v>
      </c>
      <c r="U267" s="818">
        <v>6.8000000000000005E-2</v>
      </c>
      <c r="V267" s="818">
        <v>2.52</v>
      </c>
      <c r="W267" s="818">
        <v>3.7999999999999999E-2</v>
      </c>
      <c r="X267" s="818">
        <v>6.8000000000000005E-2</v>
      </c>
      <c r="Y267" s="818">
        <v>2.52</v>
      </c>
      <c r="Z267" s="818">
        <v>3.7999999999999999E-2</v>
      </c>
      <c r="AA267" s="818">
        <v>6.8000000000000005E-2</v>
      </c>
      <c r="AB267" s="818">
        <v>2.52</v>
      </c>
      <c r="AC267" s="818">
        <v>3.6999999999999998E-2</v>
      </c>
      <c r="AD267" s="818">
        <v>6.8000000000000005E-2</v>
      </c>
      <c r="AE267" s="818">
        <v>2.52</v>
      </c>
      <c r="AF267" s="818">
        <v>3.6999999999999998E-2</v>
      </c>
      <c r="AG267" s="818">
        <v>6.8000000000000005E-2</v>
      </c>
      <c r="AH267" s="818">
        <v>2.52</v>
      </c>
      <c r="AI267" s="818">
        <v>3.7999999999999999E-2</v>
      </c>
      <c r="AJ267" s="818">
        <v>6.8000000000000005E-2</v>
      </c>
      <c r="AK267" s="818">
        <v>2.52</v>
      </c>
      <c r="AL267" s="818">
        <v>3.6999999999999998E-2</v>
      </c>
      <c r="AM267" s="818">
        <v>6.8000000000000005E-2</v>
      </c>
      <c r="AN267" s="818">
        <v>2.52</v>
      </c>
      <c r="AO267" s="818">
        <v>3.7999999999999999E-2</v>
      </c>
      <c r="AP267" s="818">
        <v>6.8000000000000005E-2</v>
      </c>
      <c r="AQ267" s="818">
        <v>2.52</v>
      </c>
      <c r="AR267" s="818">
        <v>3.7999999999999999E-2</v>
      </c>
      <c r="AS267" s="818">
        <v>6.8000000000000005E-2</v>
      </c>
      <c r="AT267" s="818">
        <v>2.52</v>
      </c>
      <c r="AU267" s="818">
        <v>3.6999999999999998E-2</v>
      </c>
      <c r="AV267" s="818">
        <v>6.8000000000000005E-2</v>
      </c>
      <c r="AW267" s="818">
        <v>2.52</v>
      </c>
      <c r="AX267" s="818">
        <v>3.6999999999999998E-2</v>
      </c>
      <c r="AY267" s="818">
        <v>6.8000000000000005E-2</v>
      </c>
      <c r="AZ267" s="818">
        <v>2.52</v>
      </c>
      <c r="BA267" s="818">
        <v>3.5999999999999997E-2</v>
      </c>
      <c r="BB267" s="818">
        <v>6.8000000000000005E-2</v>
      </c>
    </row>
    <row r="268" spans="1:54" ht="16.5" customHeight="1" x14ac:dyDescent="0.3">
      <c r="B268" s="5"/>
      <c r="D268" s="1"/>
      <c r="E268" s="647" t="s">
        <v>1466</v>
      </c>
      <c r="F268" s="647" t="s">
        <v>705</v>
      </c>
      <c r="G268" s="818">
        <v>2.2869999999999999</v>
      </c>
      <c r="H268" s="818">
        <v>1.6E-2</v>
      </c>
      <c r="I268" s="818">
        <v>6.4000000000000001E-2</v>
      </c>
      <c r="J268" s="818">
        <v>2.2869999999999999</v>
      </c>
      <c r="K268" s="818">
        <v>1.7999999999999999E-2</v>
      </c>
      <c r="L268" s="818">
        <v>6.4000000000000001E-2</v>
      </c>
      <c r="M268" s="818">
        <v>2.2869999999999999</v>
      </c>
      <c r="N268" s="818">
        <v>1.9E-2</v>
      </c>
      <c r="O268" s="818">
        <v>6.4000000000000001E-2</v>
      </c>
      <c r="P268" s="818">
        <v>2.2869999999999999</v>
      </c>
      <c r="Q268" s="818">
        <v>0.02</v>
      </c>
      <c r="R268" s="818">
        <v>6.4000000000000001E-2</v>
      </c>
      <c r="S268" s="818">
        <v>2.2869999999999999</v>
      </c>
      <c r="T268" s="818">
        <v>1.9E-2</v>
      </c>
      <c r="U268" s="818">
        <v>6.4000000000000001E-2</v>
      </c>
      <c r="V268" s="818">
        <v>2.2869999999999999</v>
      </c>
      <c r="W268" s="818">
        <v>1.7999999999999999E-2</v>
      </c>
      <c r="X268" s="818">
        <v>6.4000000000000001E-2</v>
      </c>
      <c r="Y268" s="818">
        <v>2.2869999999999999</v>
      </c>
      <c r="Z268" s="818">
        <v>1.7999999999999999E-2</v>
      </c>
      <c r="AA268" s="818">
        <v>6.4000000000000001E-2</v>
      </c>
      <c r="AB268" s="818">
        <v>2.2869999999999999</v>
      </c>
      <c r="AC268" s="818">
        <v>1.7000000000000001E-2</v>
      </c>
      <c r="AD268" s="818">
        <v>6.4000000000000001E-2</v>
      </c>
      <c r="AE268" s="818">
        <v>2.2869999999999999</v>
      </c>
      <c r="AF268" s="818">
        <v>1.7000000000000001E-2</v>
      </c>
      <c r="AG268" s="818">
        <v>6.4000000000000001E-2</v>
      </c>
      <c r="AH268" s="818">
        <v>2.2869999999999999</v>
      </c>
      <c r="AI268" s="818">
        <v>1.6E-2</v>
      </c>
      <c r="AJ268" s="818">
        <v>6.4000000000000001E-2</v>
      </c>
      <c r="AK268" s="818">
        <v>2.2869999999999999</v>
      </c>
      <c r="AL268" s="818">
        <v>1.7999999999999999E-2</v>
      </c>
      <c r="AM268" s="818">
        <v>6.4000000000000001E-2</v>
      </c>
      <c r="AN268" s="818">
        <v>2.2869999999999999</v>
      </c>
      <c r="AO268" s="818">
        <v>1.6E-2</v>
      </c>
      <c r="AP268" s="818">
        <v>6.4000000000000001E-2</v>
      </c>
      <c r="AQ268" s="818">
        <v>2.2869999999999999</v>
      </c>
      <c r="AR268" s="818">
        <v>1.6E-2</v>
      </c>
      <c r="AS268" s="818">
        <v>6.4000000000000001E-2</v>
      </c>
      <c r="AT268" s="818">
        <v>2.2869999999999999</v>
      </c>
      <c r="AU268" s="818">
        <v>1.6E-2</v>
      </c>
      <c r="AV268" s="818">
        <v>6.4000000000000001E-2</v>
      </c>
      <c r="AW268" s="818">
        <v>2.2869999999999999</v>
      </c>
      <c r="AX268" s="818">
        <v>1.6E-2</v>
      </c>
      <c r="AY268" s="818">
        <v>6.4000000000000001E-2</v>
      </c>
      <c r="AZ268" s="818">
        <v>2.2869999999999999</v>
      </c>
      <c r="BA268" s="818">
        <v>1.6E-2</v>
      </c>
      <c r="BB268" s="818">
        <v>6.4000000000000001E-2</v>
      </c>
    </row>
    <row r="269" spans="1:54" s="931" customFormat="1" ht="35.1" customHeight="1" x14ac:dyDescent="0.25">
      <c r="A269" s="926"/>
      <c r="B269" s="927"/>
      <c r="C269" s="928"/>
      <c r="D269" s="928"/>
      <c r="E269" s="929" t="s">
        <v>1589</v>
      </c>
      <c r="F269" s="930"/>
      <c r="G269" s="930"/>
      <c r="H269" s="930"/>
      <c r="I269" s="930"/>
      <c r="J269" s="930"/>
      <c r="K269" s="930"/>
      <c r="L269" s="930"/>
      <c r="M269" s="930"/>
      <c r="N269" s="930"/>
      <c r="O269" s="930"/>
      <c r="P269" s="930"/>
      <c r="Q269" s="930"/>
      <c r="R269" s="930"/>
      <c r="S269" s="930"/>
      <c r="T269" s="930"/>
      <c r="U269" s="930"/>
      <c r="V269" s="930"/>
    </row>
    <row r="270" spans="1:54" ht="16.5" customHeight="1" x14ac:dyDescent="0.3">
      <c r="B270" s="5"/>
      <c r="D270" s="1"/>
    </row>
    <row r="271" spans="1:54" ht="16.5" customHeight="1" x14ac:dyDescent="0.3">
      <c r="B271" s="5"/>
      <c r="E271" s="639" t="s">
        <v>1066</v>
      </c>
      <c r="F271" s="644"/>
      <c r="G271" s="644"/>
      <c r="H271" s="644"/>
      <c r="I271" s="644"/>
      <c r="J271" s="644"/>
      <c r="K271" s="644"/>
    </row>
    <row r="272" spans="1:54" ht="16.5" customHeight="1" x14ac:dyDescent="0.3">
      <c r="B272" s="5"/>
      <c r="E272" s="639"/>
      <c r="F272" s="639"/>
      <c r="G272" s="644"/>
      <c r="H272" s="644"/>
      <c r="I272" s="644"/>
      <c r="J272" s="644"/>
      <c r="K272" s="644"/>
    </row>
    <row r="273" spans="2:22" ht="16.5" customHeight="1" x14ac:dyDescent="0.35">
      <c r="B273" s="5"/>
      <c r="D273" s="880" t="s">
        <v>1567</v>
      </c>
    </row>
    <row r="274" spans="2:22" ht="16.5" customHeight="1" x14ac:dyDescent="0.3">
      <c r="B274" s="5"/>
      <c r="D274" s="1"/>
    </row>
    <row r="275" spans="2:22" ht="16.5" customHeight="1" x14ac:dyDescent="0.3">
      <c r="B275" s="5"/>
      <c r="D275" s="1"/>
      <c r="E275" s="670"/>
      <c r="F275" s="670"/>
      <c r="G275" s="651">
        <v>2007</v>
      </c>
      <c r="H275" s="651">
        <v>2008</v>
      </c>
      <c r="I275" s="651">
        <v>2009</v>
      </c>
      <c r="J275" s="651">
        <v>2010</v>
      </c>
      <c r="K275" s="651">
        <v>2011</v>
      </c>
      <c r="L275" s="651">
        <v>2012</v>
      </c>
      <c r="M275" s="651">
        <v>2013</v>
      </c>
      <c r="N275" s="651">
        <v>2014</v>
      </c>
      <c r="O275" s="651">
        <v>2015</v>
      </c>
      <c r="P275" s="651">
        <v>2016</v>
      </c>
      <c r="Q275" s="651">
        <v>2017</v>
      </c>
      <c r="R275" s="651">
        <v>2018</v>
      </c>
      <c r="S275" s="651">
        <v>2019</v>
      </c>
      <c r="T275" s="651">
        <v>2020</v>
      </c>
      <c r="U275" s="651">
        <v>2021</v>
      </c>
      <c r="V275" s="651">
        <v>2022</v>
      </c>
    </row>
    <row r="276" spans="2:22" ht="16.5" customHeight="1" x14ac:dyDescent="0.3">
      <c r="B276" s="5"/>
      <c r="D276" s="1"/>
      <c r="E276" s="648" t="s">
        <v>572</v>
      </c>
      <c r="F276" s="647" t="s">
        <v>778</v>
      </c>
      <c r="G276" s="645">
        <v>2.702</v>
      </c>
      <c r="H276" s="645">
        <v>2.702</v>
      </c>
      <c r="I276" s="645">
        <v>2.702</v>
      </c>
      <c r="J276" s="645">
        <v>2.702</v>
      </c>
      <c r="K276" s="645">
        <v>2.702</v>
      </c>
      <c r="L276" s="645">
        <v>2.702</v>
      </c>
      <c r="M276" s="645">
        <v>2.702</v>
      </c>
      <c r="N276" s="645">
        <v>2.702</v>
      </c>
      <c r="O276" s="645">
        <v>2.702</v>
      </c>
      <c r="P276" s="645">
        <v>2.702</v>
      </c>
      <c r="Q276" s="645">
        <v>2.702</v>
      </c>
      <c r="R276" s="645">
        <v>2.702</v>
      </c>
      <c r="S276" s="645">
        <v>2.702</v>
      </c>
      <c r="T276" s="645">
        <v>2.702</v>
      </c>
      <c r="U276" s="645">
        <v>2.702</v>
      </c>
      <c r="V276" s="645">
        <v>2.702</v>
      </c>
    </row>
    <row r="277" spans="2:22" ht="16.5" customHeight="1" x14ac:dyDescent="0.3">
      <c r="B277" s="5"/>
      <c r="D277" s="1"/>
      <c r="E277" s="815"/>
      <c r="F277" s="647" t="s">
        <v>779</v>
      </c>
      <c r="G277" s="645">
        <v>2.702</v>
      </c>
      <c r="H277" s="645">
        <v>2.702</v>
      </c>
      <c r="I277" s="645">
        <v>2.702</v>
      </c>
      <c r="J277" s="645">
        <v>2.702</v>
      </c>
      <c r="K277" s="645">
        <v>2.702</v>
      </c>
      <c r="L277" s="645">
        <v>2.702</v>
      </c>
      <c r="M277" s="645">
        <v>2.702</v>
      </c>
      <c r="N277" s="645">
        <v>2.702</v>
      </c>
      <c r="O277" s="645">
        <v>2.702</v>
      </c>
      <c r="P277" s="645">
        <v>2.702</v>
      </c>
      <c r="Q277" s="645">
        <v>2.702</v>
      </c>
      <c r="R277" s="645">
        <v>2.7010000000000001</v>
      </c>
      <c r="S277" s="645">
        <v>2.7010000000000001</v>
      </c>
      <c r="T277" s="645">
        <v>2.7010000000000001</v>
      </c>
      <c r="U277" s="645">
        <v>2.7010000000000001</v>
      </c>
      <c r="V277" s="645">
        <v>2.7010000000000001</v>
      </c>
    </row>
    <row r="278" spans="2:22" ht="16.5" customHeight="1" x14ac:dyDescent="0.3">
      <c r="B278" s="5"/>
      <c r="D278" s="1"/>
      <c r="E278" s="816"/>
      <c r="F278" s="647" t="s">
        <v>780</v>
      </c>
      <c r="G278" s="645">
        <v>2.702</v>
      </c>
      <c r="H278" s="645">
        <v>2.702</v>
      </c>
      <c r="I278" s="645">
        <v>2.702</v>
      </c>
      <c r="J278" s="645">
        <v>2.702</v>
      </c>
      <c r="K278" s="645">
        <v>2.702</v>
      </c>
      <c r="L278" s="645">
        <v>2.702</v>
      </c>
      <c r="M278" s="645">
        <v>2.702</v>
      </c>
      <c r="N278" s="645">
        <v>2.702</v>
      </c>
      <c r="O278" s="645">
        <v>2.702</v>
      </c>
      <c r="P278" s="645">
        <v>2.7010000000000001</v>
      </c>
      <c r="Q278" s="645">
        <v>2.7010000000000001</v>
      </c>
      <c r="R278" s="645">
        <v>2.7010000000000001</v>
      </c>
      <c r="S278" s="645">
        <v>2.7010000000000001</v>
      </c>
      <c r="T278" s="645">
        <v>2.7010000000000001</v>
      </c>
      <c r="U278" s="645">
        <v>2.7010000000000001</v>
      </c>
      <c r="V278" s="645">
        <v>2.7010000000000001</v>
      </c>
    </row>
    <row r="279" spans="2:22" ht="16.5" customHeight="1" x14ac:dyDescent="0.3">
      <c r="B279" s="5"/>
      <c r="D279" s="1"/>
      <c r="E279" s="648" t="s">
        <v>772</v>
      </c>
      <c r="F279" s="647" t="s">
        <v>778</v>
      </c>
      <c r="G279" s="645">
        <v>2.677</v>
      </c>
      <c r="H279" s="645">
        <v>2.677</v>
      </c>
      <c r="I279" s="645">
        <v>2.677</v>
      </c>
      <c r="J279" s="645">
        <v>2.677</v>
      </c>
      <c r="K279" s="645">
        <v>2.5259999999999998</v>
      </c>
      <c r="L279" s="645">
        <v>2.5009999999999999</v>
      </c>
      <c r="M279" s="645">
        <v>2.5739999999999998</v>
      </c>
      <c r="N279" s="645">
        <v>2.5739999999999998</v>
      </c>
      <c r="O279" s="645">
        <v>2.5739999999999998</v>
      </c>
      <c r="P279" s="645">
        <v>2.569</v>
      </c>
      <c r="Q279" s="645">
        <v>2.552</v>
      </c>
      <c r="R279" s="645">
        <v>2.5259999999999998</v>
      </c>
      <c r="S279" s="754" t="s">
        <v>164</v>
      </c>
      <c r="T279" s="754" t="s">
        <v>164</v>
      </c>
      <c r="U279" s="754" t="s">
        <v>164</v>
      </c>
      <c r="V279" s="754" t="s">
        <v>164</v>
      </c>
    </row>
    <row r="280" spans="2:22" ht="16.5" customHeight="1" x14ac:dyDescent="0.3">
      <c r="B280" s="5"/>
      <c r="D280" s="1"/>
      <c r="E280" s="815"/>
      <c r="F280" s="647" t="s">
        <v>779</v>
      </c>
      <c r="G280" s="645">
        <v>2.677</v>
      </c>
      <c r="H280" s="645">
        <v>2.677</v>
      </c>
      <c r="I280" s="645">
        <v>2.677</v>
      </c>
      <c r="J280" s="645">
        <v>2.677</v>
      </c>
      <c r="K280" s="645">
        <v>2.5259999999999998</v>
      </c>
      <c r="L280" s="645">
        <v>2.5009999999999999</v>
      </c>
      <c r="M280" s="645">
        <v>2.5739999999999998</v>
      </c>
      <c r="N280" s="645">
        <v>2.573</v>
      </c>
      <c r="O280" s="645">
        <v>2.573</v>
      </c>
      <c r="P280" s="645">
        <v>2.5680000000000001</v>
      </c>
      <c r="Q280" s="645">
        <v>2.5510000000000002</v>
      </c>
      <c r="R280" s="645">
        <v>2.5249999999999999</v>
      </c>
      <c r="S280" s="754" t="s">
        <v>164</v>
      </c>
      <c r="T280" s="754" t="s">
        <v>164</v>
      </c>
      <c r="U280" s="754" t="s">
        <v>164</v>
      </c>
      <c r="V280" s="754" t="s">
        <v>164</v>
      </c>
    </row>
    <row r="281" spans="2:22" ht="16.5" customHeight="1" x14ac:dyDescent="0.3">
      <c r="B281" s="5"/>
      <c r="D281" s="1"/>
      <c r="E281" s="816"/>
      <c r="F281" s="647" t="s">
        <v>780</v>
      </c>
      <c r="G281" s="645">
        <v>2.677</v>
      </c>
      <c r="H281" s="645">
        <v>2.677</v>
      </c>
      <c r="I281" s="645">
        <v>2.677</v>
      </c>
      <c r="J281" s="645">
        <v>2.677</v>
      </c>
      <c r="K281" s="645">
        <v>2.5259999999999998</v>
      </c>
      <c r="L281" s="645">
        <v>2.5</v>
      </c>
      <c r="M281" s="645">
        <v>2.573</v>
      </c>
      <c r="N281" s="645">
        <v>2.573</v>
      </c>
      <c r="O281" s="645">
        <v>2.573</v>
      </c>
      <c r="P281" s="645">
        <v>2.5680000000000001</v>
      </c>
      <c r="Q281" s="645">
        <v>2.5510000000000002</v>
      </c>
      <c r="R281" s="645">
        <v>2.5249999999999999</v>
      </c>
      <c r="S281" s="754" t="s">
        <v>164</v>
      </c>
      <c r="T281" s="754" t="s">
        <v>164</v>
      </c>
      <c r="U281" s="754" t="s">
        <v>164</v>
      </c>
      <c r="V281" s="754" t="s">
        <v>164</v>
      </c>
    </row>
    <row r="282" spans="2:22" ht="16.5" customHeight="1" x14ac:dyDescent="0.3">
      <c r="B282" s="5"/>
      <c r="D282" s="1"/>
      <c r="E282" s="648" t="s">
        <v>404</v>
      </c>
      <c r="F282" s="647" t="s">
        <v>778</v>
      </c>
      <c r="G282" s="754" t="s">
        <v>164</v>
      </c>
      <c r="H282" s="754" t="s">
        <v>164</v>
      </c>
      <c r="I282" s="754" t="s">
        <v>164</v>
      </c>
      <c r="J282" s="754" t="s">
        <v>164</v>
      </c>
      <c r="K282" s="754" t="s">
        <v>164</v>
      </c>
      <c r="L282" s="754" t="s">
        <v>164</v>
      </c>
      <c r="M282" s="754" t="s">
        <v>164</v>
      </c>
      <c r="N282" s="754" t="s">
        <v>164</v>
      </c>
      <c r="O282" s="754" t="s">
        <v>164</v>
      </c>
      <c r="P282" s="754" t="s">
        <v>164</v>
      </c>
      <c r="Q282" s="754" t="s">
        <v>164</v>
      </c>
      <c r="R282" s="754" t="s">
        <v>164</v>
      </c>
      <c r="S282" s="645">
        <v>2.5009999999999999</v>
      </c>
      <c r="T282" s="645">
        <v>2.5</v>
      </c>
      <c r="U282" s="645">
        <v>2.5</v>
      </c>
      <c r="V282" s="645">
        <v>2.5</v>
      </c>
    </row>
    <row r="283" spans="2:22" ht="16.5" customHeight="1" x14ac:dyDescent="0.3">
      <c r="B283" s="5"/>
      <c r="D283" s="1"/>
      <c r="E283" s="815"/>
      <c r="F283" s="647" t="s">
        <v>779</v>
      </c>
      <c r="G283" s="754" t="s">
        <v>164</v>
      </c>
      <c r="H283" s="754" t="s">
        <v>164</v>
      </c>
      <c r="I283" s="754" t="s">
        <v>164</v>
      </c>
      <c r="J283" s="754" t="s">
        <v>164</v>
      </c>
      <c r="K283" s="754" t="s">
        <v>164</v>
      </c>
      <c r="L283" s="754" t="s">
        <v>164</v>
      </c>
      <c r="M283" s="754" t="s">
        <v>164</v>
      </c>
      <c r="N283" s="754" t="s">
        <v>164</v>
      </c>
      <c r="O283" s="754" t="s">
        <v>164</v>
      </c>
      <c r="P283" s="754" t="s">
        <v>164</v>
      </c>
      <c r="Q283" s="754" t="s">
        <v>164</v>
      </c>
      <c r="R283" s="754" t="s">
        <v>164</v>
      </c>
      <c r="S283" s="645">
        <v>2.5</v>
      </c>
      <c r="T283" s="645">
        <v>2.5</v>
      </c>
      <c r="U283" s="645">
        <v>2.5</v>
      </c>
      <c r="V283" s="645">
        <v>2.5</v>
      </c>
    </row>
    <row r="284" spans="2:22" ht="16.5" customHeight="1" x14ac:dyDescent="0.3">
      <c r="B284" s="5"/>
      <c r="D284" s="1"/>
      <c r="E284" s="816"/>
      <c r="F284" s="647" t="s">
        <v>780</v>
      </c>
      <c r="G284" s="754" t="s">
        <v>164</v>
      </c>
      <c r="H284" s="754" t="s">
        <v>164</v>
      </c>
      <c r="I284" s="754" t="s">
        <v>164</v>
      </c>
      <c r="J284" s="754" t="s">
        <v>164</v>
      </c>
      <c r="K284" s="754" t="s">
        <v>164</v>
      </c>
      <c r="L284" s="754" t="s">
        <v>164</v>
      </c>
      <c r="M284" s="754" t="s">
        <v>164</v>
      </c>
      <c r="N284" s="754" t="s">
        <v>164</v>
      </c>
      <c r="O284" s="754" t="s">
        <v>164</v>
      </c>
      <c r="P284" s="754" t="s">
        <v>164</v>
      </c>
      <c r="Q284" s="754" t="s">
        <v>164</v>
      </c>
      <c r="R284" s="754" t="s">
        <v>164</v>
      </c>
      <c r="S284" s="645">
        <v>2.5</v>
      </c>
      <c r="T284" s="645">
        <v>2.5</v>
      </c>
      <c r="U284" s="645">
        <v>2.5</v>
      </c>
      <c r="V284" s="645">
        <v>2.5</v>
      </c>
    </row>
    <row r="285" spans="2:22" ht="16.5" customHeight="1" x14ac:dyDescent="0.3">
      <c r="B285" s="5"/>
      <c r="D285" s="1"/>
      <c r="E285" s="648" t="s">
        <v>266</v>
      </c>
      <c r="F285" s="647" t="s">
        <v>778</v>
      </c>
      <c r="G285" s="754" t="s">
        <v>164</v>
      </c>
      <c r="H285" s="754" t="s">
        <v>164</v>
      </c>
      <c r="I285" s="754" t="s">
        <v>164</v>
      </c>
      <c r="J285" s="754" t="s">
        <v>164</v>
      </c>
      <c r="K285" s="754" t="s">
        <v>164</v>
      </c>
      <c r="L285" s="754" t="s">
        <v>164</v>
      </c>
      <c r="M285" s="754" t="s">
        <v>164</v>
      </c>
      <c r="N285" s="754" t="s">
        <v>164</v>
      </c>
      <c r="O285" s="754" t="s">
        <v>164</v>
      </c>
      <c r="P285" s="754" t="s">
        <v>164</v>
      </c>
      <c r="Q285" s="754" t="s">
        <v>164</v>
      </c>
      <c r="R285" s="754" t="s">
        <v>164</v>
      </c>
      <c r="S285" s="645">
        <v>2.4260000000000002</v>
      </c>
      <c r="T285" s="645">
        <v>2.4249999999999998</v>
      </c>
      <c r="U285" s="645">
        <v>2.4249999999999998</v>
      </c>
      <c r="V285" s="645">
        <v>2.4249999999999998</v>
      </c>
    </row>
    <row r="286" spans="2:22" ht="16.5" customHeight="1" x14ac:dyDescent="0.3">
      <c r="B286" s="5"/>
      <c r="D286" s="1"/>
      <c r="E286" s="815"/>
      <c r="F286" s="647" t="s">
        <v>779</v>
      </c>
      <c r="G286" s="754" t="s">
        <v>164</v>
      </c>
      <c r="H286" s="754" t="s">
        <v>164</v>
      </c>
      <c r="I286" s="754" t="s">
        <v>164</v>
      </c>
      <c r="J286" s="754" t="s">
        <v>164</v>
      </c>
      <c r="K286" s="754" t="s">
        <v>164</v>
      </c>
      <c r="L286" s="754" t="s">
        <v>164</v>
      </c>
      <c r="M286" s="754" t="s">
        <v>164</v>
      </c>
      <c r="N286" s="754" t="s">
        <v>164</v>
      </c>
      <c r="O286" s="754" t="s">
        <v>164</v>
      </c>
      <c r="P286" s="754" t="s">
        <v>164</v>
      </c>
      <c r="Q286" s="754" t="s">
        <v>164</v>
      </c>
      <c r="R286" s="754" t="s">
        <v>164</v>
      </c>
      <c r="S286" s="645">
        <v>2.4249999999999998</v>
      </c>
      <c r="T286" s="645">
        <v>2.4249999999999998</v>
      </c>
      <c r="U286" s="645">
        <v>2.4249999999999998</v>
      </c>
      <c r="V286" s="645">
        <v>2.4249999999999998</v>
      </c>
    </row>
    <row r="287" spans="2:22" ht="16.5" customHeight="1" x14ac:dyDescent="0.3">
      <c r="B287" s="5"/>
      <c r="D287" s="1"/>
      <c r="E287" s="816"/>
      <c r="F287" s="647" t="s">
        <v>780</v>
      </c>
      <c r="G287" s="754" t="s">
        <v>164</v>
      </c>
      <c r="H287" s="754" t="s">
        <v>164</v>
      </c>
      <c r="I287" s="754" t="s">
        <v>164</v>
      </c>
      <c r="J287" s="754" t="s">
        <v>164</v>
      </c>
      <c r="K287" s="754" t="s">
        <v>164</v>
      </c>
      <c r="L287" s="754" t="s">
        <v>164</v>
      </c>
      <c r="M287" s="754" t="s">
        <v>164</v>
      </c>
      <c r="N287" s="754" t="s">
        <v>164</v>
      </c>
      <c r="O287" s="754" t="s">
        <v>164</v>
      </c>
      <c r="P287" s="754" t="s">
        <v>164</v>
      </c>
      <c r="Q287" s="754" t="s">
        <v>164</v>
      </c>
      <c r="R287" s="754" t="s">
        <v>164</v>
      </c>
      <c r="S287" s="645">
        <v>2.4249999999999998</v>
      </c>
      <c r="T287" s="645">
        <v>2.4249999999999998</v>
      </c>
      <c r="U287" s="645">
        <v>2.4249999999999998</v>
      </c>
      <c r="V287" s="645">
        <v>2.4249999999999998</v>
      </c>
    </row>
    <row r="288" spans="2:22" ht="16.5" customHeight="1" x14ac:dyDescent="0.3">
      <c r="B288" s="5"/>
      <c r="D288" s="1"/>
      <c r="E288" s="648" t="s">
        <v>547</v>
      </c>
      <c r="F288" s="647" t="s">
        <v>778</v>
      </c>
      <c r="G288" s="754" t="s">
        <v>164</v>
      </c>
      <c r="H288" s="754" t="s">
        <v>164</v>
      </c>
      <c r="I288" s="754" t="s">
        <v>164</v>
      </c>
      <c r="J288" s="754" t="s">
        <v>164</v>
      </c>
      <c r="K288" s="754" t="s">
        <v>164</v>
      </c>
      <c r="L288" s="754" t="s">
        <v>164</v>
      </c>
      <c r="M288" s="754" t="s">
        <v>164</v>
      </c>
      <c r="N288" s="754" t="s">
        <v>164</v>
      </c>
      <c r="O288" s="754" t="s">
        <v>164</v>
      </c>
      <c r="P288" s="754" t="s">
        <v>164</v>
      </c>
      <c r="Q288" s="754" t="s">
        <v>164</v>
      </c>
      <c r="R288" s="754" t="s">
        <v>164</v>
      </c>
      <c r="S288" s="645">
        <v>2.1749999999999998</v>
      </c>
      <c r="T288" s="645">
        <v>2.1739999999999999</v>
      </c>
      <c r="U288" s="645">
        <v>2.1739999999999999</v>
      </c>
      <c r="V288" s="645">
        <v>2.1739999999999999</v>
      </c>
    </row>
    <row r="289" spans="2:22" ht="16.5" customHeight="1" x14ac:dyDescent="0.3">
      <c r="B289" s="5"/>
      <c r="D289" s="1"/>
      <c r="E289" s="815"/>
      <c r="F289" s="647" t="s">
        <v>779</v>
      </c>
      <c r="G289" s="754" t="s">
        <v>164</v>
      </c>
      <c r="H289" s="754" t="s">
        <v>164</v>
      </c>
      <c r="I289" s="754" t="s">
        <v>164</v>
      </c>
      <c r="J289" s="754" t="s">
        <v>164</v>
      </c>
      <c r="K289" s="754" t="s">
        <v>164</v>
      </c>
      <c r="L289" s="754" t="s">
        <v>164</v>
      </c>
      <c r="M289" s="754" t="s">
        <v>164</v>
      </c>
      <c r="N289" s="754" t="s">
        <v>164</v>
      </c>
      <c r="O289" s="754" t="s">
        <v>164</v>
      </c>
      <c r="P289" s="754" t="s">
        <v>164</v>
      </c>
      <c r="Q289" s="754" t="s">
        <v>164</v>
      </c>
      <c r="R289" s="754" t="s">
        <v>164</v>
      </c>
      <c r="S289" s="645">
        <v>2.1739999999999999</v>
      </c>
      <c r="T289" s="645">
        <v>2.1739999999999999</v>
      </c>
      <c r="U289" s="645">
        <v>2.1739999999999999</v>
      </c>
      <c r="V289" s="645">
        <v>2.1739999999999999</v>
      </c>
    </row>
    <row r="290" spans="2:22" ht="16.5" customHeight="1" x14ac:dyDescent="0.3">
      <c r="B290" s="5"/>
      <c r="D290" s="1"/>
      <c r="E290" s="816"/>
      <c r="F290" s="647" t="s">
        <v>780</v>
      </c>
      <c r="G290" s="754" t="s">
        <v>164</v>
      </c>
      <c r="H290" s="754" t="s">
        <v>164</v>
      </c>
      <c r="I290" s="754" t="s">
        <v>164</v>
      </c>
      <c r="J290" s="754" t="s">
        <v>164</v>
      </c>
      <c r="K290" s="754" t="s">
        <v>164</v>
      </c>
      <c r="L290" s="754" t="s">
        <v>164</v>
      </c>
      <c r="M290" s="754" t="s">
        <v>164</v>
      </c>
      <c r="N290" s="754" t="s">
        <v>164</v>
      </c>
      <c r="O290" s="754" t="s">
        <v>164</v>
      </c>
      <c r="P290" s="754" t="s">
        <v>164</v>
      </c>
      <c r="Q290" s="754" t="s">
        <v>164</v>
      </c>
      <c r="R290" s="754" t="s">
        <v>164</v>
      </c>
      <c r="S290" s="645">
        <v>2.1739999999999999</v>
      </c>
      <c r="T290" s="645">
        <v>2.1739999999999999</v>
      </c>
      <c r="U290" s="645">
        <v>2.1739999999999999</v>
      </c>
      <c r="V290" s="645">
        <v>2.1739999999999999</v>
      </c>
    </row>
    <row r="291" spans="2:22" ht="16.5" customHeight="1" x14ac:dyDescent="0.3">
      <c r="B291" s="5"/>
      <c r="D291" s="1"/>
      <c r="E291" s="648" t="s">
        <v>548</v>
      </c>
      <c r="F291" s="647" t="s">
        <v>778</v>
      </c>
      <c r="G291" s="754" t="s">
        <v>164</v>
      </c>
      <c r="H291" s="754" t="s">
        <v>164</v>
      </c>
      <c r="I291" s="754" t="s">
        <v>164</v>
      </c>
      <c r="J291" s="754" t="s">
        <v>164</v>
      </c>
      <c r="K291" s="754" t="s">
        <v>164</v>
      </c>
      <c r="L291" s="754" t="s">
        <v>164</v>
      </c>
      <c r="M291" s="754" t="s">
        <v>164</v>
      </c>
      <c r="N291" s="754" t="s">
        <v>164</v>
      </c>
      <c r="O291" s="754" t="s">
        <v>164</v>
      </c>
      <c r="P291" s="754" t="s">
        <v>164</v>
      </c>
      <c r="Q291" s="754" t="s">
        <v>164</v>
      </c>
      <c r="R291" s="754" t="s">
        <v>164</v>
      </c>
      <c r="S291" s="645">
        <v>1.9239999999999999</v>
      </c>
      <c r="T291" s="645">
        <v>1.923</v>
      </c>
      <c r="U291" s="645">
        <v>1.9239999999999999</v>
      </c>
      <c r="V291" s="645">
        <v>1.923</v>
      </c>
    </row>
    <row r="292" spans="2:22" ht="16.5" customHeight="1" x14ac:dyDescent="0.3">
      <c r="B292" s="5"/>
      <c r="D292" s="1"/>
      <c r="E292" s="815"/>
      <c r="F292" s="647" t="s">
        <v>779</v>
      </c>
      <c r="G292" s="754" t="s">
        <v>164</v>
      </c>
      <c r="H292" s="754" t="s">
        <v>164</v>
      </c>
      <c r="I292" s="754" t="s">
        <v>164</v>
      </c>
      <c r="J292" s="754" t="s">
        <v>164</v>
      </c>
      <c r="K292" s="754" t="s">
        <v>164</v>
      </c>
      <c r="L292" s="754" t="s">
        <v>164</v>
      </c>
      <c r="M292" s="754" t="s">
        <v>164</v>
      </c>
      <c r="N292" s="754" t="s">
        <v>164</v>
      </c>
      <c r="O292" s="754" t="s">
        <v>164</v>
      </c>
      <c r="P292" s="754" t="s">
        <v>164</v>
      </c>
      <c r="Q292" s="754" t="s">
        <v>164</v>
      </c>
      <c r="R292" s="754" t="s">
        <v>164</v>
      </c>
      <c r="S292" s="645">
        <v>1.923</v>
      </c>
      <c r="T292" s="645">
        <v>1.923</v>
      </c>
      <c r="U292" s="645">
        <v>1.9239999999999999</v>
      </c>
      <c r="V292" s="645">
        <v>1.923</v>
      </c>
    </row>
    <row r="293" spans="2:22" ht="16.5" customHeight="1" x14ac:dyDescent="0.3">
      <c r="B293" s="5"/>
      <c r="D293" s="1"/>
      <c r="E293" s="816"/>
      <c r="F293" s="647" t="s">
        <v>780</v>
      </c>
      <c r="G293" s="754" t="s">
        <v>164</v>
      </c>
      <c r="H293" s="754" t="s">
        <v>164</v>
      </c>
      <c r="I293" s="754" t="s">
        <v>164</v>
      </c>
      <c r="J293" s="754" t="s">
        <v>164</v>
      </c>
      <c r="K293" s="754" t="s">
        <v>164</v>
      </c>
      <c r="L293" s="754" t="s">
        <v>164</v>
      </c>
      <c r="M293" s="754" t="s">
        <v>164</v>
      </c>
      <c r="N293" s="754" t="s">
        <v>164</v>
      </c>
      <c r="O293" s="754" t="s">
        <v>164</v>
      </c>
      <c r="P293" s="754" t="s">
        <v>164</v>
      </c>
      <c r="Q293" s="754" t="s">
        <v>164</v>
      </c>
      <c r="R293" s="754" t="s">
        <v>164</v>
      </c>
      <c r="S293" s="645">
        <v>1.923</v>
      </c>
      <c r="T293" s="645">
        <v>1.923</v>
      </c>
      <c r="U293" s="645">
        <v>1.9239999999999999</v>
      </c>
      <c r="V293" s="645">
        <v>1.923</v>
      </c>
    </row>
    <row r="294" spans="2:22" ht="16.5" customHeight="1" x14ac:dyDescent="0.3">
      <c r="B294" s="5"/>
      <c r="D294" s="1"/>
      <c r="E294" s="648" t="s">
        <v>549</v>
      </c>
      <c r="F294" s="647" t="s">
        <v>778</v>
      </c>
      <c r="G294" s="754" t="s">
        <v>164</v>
      </c>
      <c r="H294" s="754" t="s">
        <v>164</v>
      </c>
      <c r="I294" s="754" t="s">
        <v>164</v>
      </c>
      <c r="J294" s="754" t="s">
        <v>164</v>
      </c>
      <c r="K294" s="754" t="s">
        <v>164</v>
      </c>
      <c r="L294" s="754" t="s">
        <v>164</v>
      </c>
      <c r="M294" s="754" t="s">
        <v>164</v>
      </c>
      <c r="N294" s="754" t="s">
        <v>164</v>
      </c>
      <c r="O294" s="754" t="s">
        <v>164</v>
      </c>
      <c r="P294" s="754" t="s">
        <v>164</v>
      </c>
      <c r="Q294" s="754" t="s">
        <v>164</v>
      </c>
      <c r="R294" s="754" t="s">
        <v>164</v>
      </c>
      <c r="S294" s="645">
        <v>0.16900000000000001</v>
      </c>
      <c r="T294" s="645">
        <v>0.16700000000000001</v>
      </c>
      <c r="U294" s="645">
        <v>0.16800000000000001</v>
      </c>
      <c r="V294" s="645">
        <v>0.16800000000000001</v>
      </c>
    </row>
    <row r="295" spans="2:22" ht="16.5" customHeight="1" x14ac:dyDescent="0.3">
      <c r="B295" s="5"/>
      <c r="D295" s="1"/>
      <c r="E295" s="815"/>
      <c r="F295" s="647" t="s">
        <v>779</v>
      </c>
      <c r="G295" s="754" t="s">
        <v>164</v>
      </c>
      <c r="H295" s="754" t="s">
        <v>164</v>
      </c>
      <c r="I295" s="754" t="s">
        <v>164</v>
      </c>
      <c r="J295" s="754" t="s">
        <v>164</v>
      </c>
      <c r="K295" s="754" t="s">
        <v>164</v>
      </c>
      <c r="L295" s="754" t="s">
        <v>164</v>
      </c>
      <c r="M295" s="754" t="s">
        <v>164</v>
      </c>
      <c r="N295" s="754" t="s">
        <v>164</v>
      </c>
      <c r="O295" s="754" t="s">
        <v>164</v>
      </c>
      <c r="P295" s="754" t="s">
        <v>164</v>
      </c>
      <c r="Q295" s="754" t="s">
        <v>164</v>
      </c>
      <c r="R295" s="754" t="s">
        <v>164</v>
      </c>
      <c r="S295" s="645">
        <v>0.16800000000000001</v>
      </c>
      <c r="T295" s="645">
        <v>0.16700000000000001</v>
      </c>
      <c r="U295" s="645">
        <v>0.16800000000000001</v>
      </c>
      <c r="V295" s="645">
        <v>0.16800000000000001</v>
      </c>
    </row>
    <row r="296" spans="2:22" ht="16.5" customHeight="1" x14ac:dyDescent="0.3">
      <c r="B296" s="5"/>
      <c r="D296" s="1"/>
      <c r="E296" s="816"/>
      <c r="F296" s="647" t="s">
        <v>780</v>
      </c>
      <c r="G296" s="754" t="s">
        <v>164</v>
      </c>
      <c r="H296" s="754" t="s">
        <v>164</v>
      </c>
      <c r="I296" s="754" t="s">
        <v>164</v>
      </c>
      <c r="J296" s="754" t="s">
        <v>164</v>
      </c>
      <c r="K296" s="754" t="s">
        <v>164</v>
      </c>
      <c r="L296" s="754" t="s">
        <v>164</v>
      </c>
      <c r="M296" s="754" t="s">
        <v>164</v>
      </c>
      <c r="N296" s="754" t="s">
        <v>164</v>
      </c>
      <c r="O296" s="754" t="s">
        <v>164</v>
      </c>
      <c r="P296" s="754" t="s">
        <v>164</v>
      </c>
      <c r="Q296" s="754" t="s">
        <v>164</v>
      </c>
      <c r="R296" s="754" t="s">
        <v>164</v>
      </c>
      <c r="S296" s="645">
        <v>0.16800000000000001</v>
      </c>
      <c r="T296" s="645">
        <v>0.16700000000000001</v>
      </c>
      <c r="U296" s="645">
        <v>0.16800000000000001</v>
      </c>
      <c r="V296" s="645">
        <v>0.16800000000000001</v>
      </c>
    </row>
    <row r="297" spans="2:22" ht="16.5" customHeight="1" x14ac:dyDescent="0.3">
      <c r="B297" s="5"/>
      <c r="D297" s="1"/>
      <c r="E297" s="817" t="s">
        <v>358</v>
      </c>
      <c r="F297" s="647" t="s">
        <v>779</v>
      </c>
      <c r="G297" s="645">
        <v>2.742</v>
      </c>
      <c r="H297" s="645">
        <v>2.74</v>
      </c>
      <c r="I297" s="645">
        <v>2.7320000000000002</v>
      </c>
      <c r="J297" s="645">
        <v>2.681</v>
      </c>
      <c r="K297" s="645">
        <v>2.5369999999999999</v>
      </c>
      <c r="L297" s="645">
        <v>2.4780000000000002</v>
      </c>
      <c r="M297" s="645">
        <v>2.4809999999999999</v>
      </c>
      <c r="N297" s="645">
        <v>2.4790000000000001</v>
      </c>
      <c r="O297" s="645">
        <v>2.476</v>
      </c>
      <c r="P297" s="645">
        <v>2.464</v>
      </c>
      <c r="Q297" s="645">
        <v>2.4460000000000002</v>
      </c>
      <c r="R297" s="645">
        <v>2.4209999999999998</v>
      </c>
      <c r="S297" s="754" t="s">
        <v>164</v>
      </c>
      <c r="T297" s="754" t="s">
        <v>164</v>
      </c>
      <c r="U297" s="754" t="s">
        <v>164</v>
      </c>
      <c r="V297" s="754" t="s">
        <v>164</v>
      </c>
    </row>
    <row r="298" spans="2:22" ht="16.5" customHeight="1" x14ac:dyDescent="0.3">
      <c r="B298" s="5"/>
      <c r="D298" s="1"/>
      <c r="E298" s="816"/>
      <c r="F298" s="647" t="s">
        <v>780</v>
      </c>
      <c r="G298" s="645">
        <v>2.742</v>
      </c>
      <c r="H298" s="645">
        <v>2.742</v>
      </c>
      <c r="I298" s="645">
        <v>2.742</v>
      </c>
      <c r="J298" s="645">
        <v>2.742</v>
      </c>
      <c r="K298" s="645">
        <v>2.649</v>
      </c>
      <c r="L298" s="645">
        <v>2.6440000000000001</v>
      </c>
      <c r="M298" s="645">
        <v>2.649</v>
      </c>
      <c r="N298" s="645">
        <v>2.649</v>
      </c>
      <c r="O298" s="645">
        <v>2.649</v>
      </c>
      <c r="P298" s="645">
        <v>2.6389999999999998</v>
      </c>
      <c r="Q298" s="645">
        <v>2.6230000000000002</v>
      </c>
      <c r="R298" s="645">
        <v>2.5990000000000002</v>
      </c>
      <c r="S298" s="754" t="s">
        <v>164</v>
      </c>
      <c r="T298" s="754" t="s">
        <v>164</v>
      </c>
      <c r="U298" s="754" t="s">
        <v>164</v>
      </c>
      <c r="V298" s="754" t="s">
        <v>164</v>
      </c>
    </row>
    <row r="299" spans="2:22" ht="16.5" customHeight="1" x14ac:dyDescent="0.3">
      <c r="B299" s="5"/>
      <c r="D299" s="1"/>
      <c r="E299" s="817" t="s">
        <v>546</v>
      </c>
      <c r="F299" s="647" t="s">
        <v>779</v>
      </c>
      <c r="G299" s="754" t="s">
        <v>164</v>
      </c>
      <c r="H299" s="754" t="s">
        <v>164</v>
      </c>
      <c r="I299" s="754" t="s">
        <v>164</v>
      </c>
      <c r="J299" s="754" t="s">
        <v>164</v>
      </c>
      <c r="K299" s="754" t="s">
        <v>164</v>
      </c>
      <c r="L299" s="754" t="s">
        <v>164</v>
      </c>
      <c r="M299" s="754" t="s">
        <v>164</v>
      </c>
      <c r="N299" s="754" t="s">
        <v>164</v>
      </c>
      <c r="O299" s="754" t="s">
        <v>164</v>
      </c>
      <c r="P299" s="754" t="s">
        <v>164</v>
      </c>
      <c r="Q299" s="754" t="s">
        <v>164</v>
      </c>
      <c r="R299" s="754" t="s">
        <v>164</v>
      </c>
      <c r="S299" s="645">
        <v>2.4449999999999998</v>
      </c>
      <c r="T299" s="645">
        <v>2.4449999999999998</v>
      </c>
      <c r="U299" s="645">
        <v>2.4449999999999998</v>
      </c>
      <c r="V299" s="645">
        <v>2.4449999999999998</v>
      </c>
    </row>
    <row r="300" spans="2:22" ht="16.5" customHeight="1" x14ac:dyDescent="0.3">
      <c r="B300" s="5"/>
      <c r="D300" s="1"/>
      <c r="E300" s="816"/>
      <c r="F300" s="647" t="s">
        <v>780</v>
      </c>
      <c r="G300" s="754" t="s">
        <v>164</v>
      </c>
      <c r="H300" s="754" t="s">
        <v>164</v>
      </c>
      <c r="I300" s="754" t="s">
        <v>164</v>
      </c>
      <c r="J300" s="754" t="s">
        <v>164</v>
      </c>
      <c r="K300" s="754" t="s">
        <v>164</v>
      </c>
      <c r="L300" s="754" t="s">
        <v>164</v>
      </c>
      <c r="M300" s="754" t="s">
        <v>164</v>
      </c>
      <c r="N300" s="754" t="s">
        <v>164</v>
      </c>
      <c r="O300" s="754" t="s">
        <v>164</v>
      </c>
      <c r="P300" s="754" t="s">
        <v>164</v>
      </c>
      <c r="Q300" s="754" t="s">
        <v>164</v>
      </c>
      <c r="R300" s="754" t="s">
        <v>164</v>
      </c>
      <c r="S300" s="645">
        <v>2.6230000000000002</v>
      </c>
      <c r="T300" s="645">
        <v>2.6230000000000002</v>
      </c>
      <c r="U300" s="645">
        <v>2.6230000000000002</v>
      </c>
      <c r="V300" s="645">
        <v>2.6230000000000002</v>
      </c>
    </row>
    <row r="301" spans="2:22" ht="16.5" customHeight="1" x14ac:dyDescent="0.3">
      <c r="B301" s="5"/>
      <c r="D301" s="1"/>
      <c r="E301" s="817" t="s">
        <v>34</v>
      </c>
      <c r="F301" s="647" t="s">
        <v>779</v>
      </c>
      <c r="G301" s="754" t="s">
        <v>164</v>
      </c>
      <c r="H301" s="754" t="s">
        <v>164</v>
      </c>
      <c r="I301" s="754" t="s">
        <v>164</v>
      </c>
      <c r="J301" s="754" t="s">
        <v>164</v>
      </c>
      <c r="K301" s="754" t="s">
        <v>164</v>
      </c>
      <c r="L301" s="754" t="s">
        <v>164</v>
      </c>
      <c r="M301" s="754" t="s">
        <v>164</v>
      </c>
      <c r="N301" s="754" t="s">
        <v>164</v>
      </c>
      <c r="O301" s="754" t="s">
        <v>164</v>
      </c>
      <c r="P301" s="754" t="s">
        <v>164</v>
      </c>
      <c r="Q301" s="754" t="s">
        <v>164</v>
      </c>
      <c r="R301" s="754" t="s">
        <v>164</v>
      </c>
      <c r="S301" s="645">
        <v>2.3260000000000001</v>
      </c>
      <c r="T301" s="645">
        <v>2.3260000000000001</v>
      </c>
      <c r="U301" s="645">
        <v>2.3260000000000001</v>
      </c>
      <c r="V301" s="645">
        <v>2.3260000000000001</v>
      </c>
    </row>
    <row r="302" spans="2:22" ht="16.5" customHeight="1" x14ac:dyDescent="0.3">
      <c r="B302" s="5"/>
      <c r="D302" s="1"/>
      <c r="E302" s="816"/>
      <c r="F302" s="647" t="s">
        <v>780</v>
      </c>
      <c r="G302" s="754" t="s">
        <v>164</v>
      </c>
      <c r="H302" s="754" t="s">
        <v>164</v>
      </c>
      <c r="I302" s="754" t="s">
        <v>164</v>
      </c>
      <c r="J302" s="754" t="s">
        <v>164</v>
      </c>
      <c r="K302" s="754" t="s">
        <v>164</v>
      </c>
      <c r="L302" s="754" t="s">
        <v>164</v>
      </c>
      <c r="M302" s="754" t="s">
        <v>164</v>
      </c>
      <c r="N302" s="754" t="s">
        <v>164</v>
      </c>
      <c r="O302" s="754" t="s">
        <v>164</v>
      </c>
      <c r="P302" s="754" t="s">
        <v>164</v>
      </c>
      <c r="Q302" s="754" t="s">
        <v>164</v>
      </c>
      <c r="R302" s="754" t="s">
        <v>164</v>
      </c>
      <c r="S302" s="645">
        <v>2.504</v>
      </c>
      <c r="T302" s="645">
        <v>2.504</v>
      </c>
      <c r="U302" s="645">
        <v>2.504</v>
      </c>
      <c r="V302" s="645">
        <v>2.504</v>
      </c>
    </row>
    <row r="303" spans="2:22" ht="16.5" customHeight="1" x14ac:dyDescent="0.3">
      <c r="B303" s="5"/>
      <c r="D303" s="1"/>
      <c r="E303" s="817" t="s">
        <v>35</v>
      </c>
      <c r="F303" s="647" t="s">
        <v>779</v>
      </c>
      <c r="G303" s="754" t="s">
        <v>164</v>
      </c>
      <c r="H303" s="754" t="s">
        <v>164</v>
      </c>
      <c r="I303" s="754" t="s">
        <v>164</v>
      </c>
      <c r="J303" s="754" t="s">
        <v>164</v>
      </c>
      <c r="K303" s="754" t="s">
        <v>164</v>
      </c>
      <c r="L303" s="754" t="s">
        <v>164</v>
      </c>
      <c r="M303" s="754" t="s">
        <v>164</v>
      </c>
      <c r="N303" s="754" t="s">
        <v>164</v>
      </c>
      <c r="O303" s="754" t="s">
        <v>164</v>
      </c>
      <c r="P303" s="754" t="s">
        <v>164</v>
      </c>
      <c r="Q303" s="754" t="s">
        <v>164</v>
      </c>
      <c r="R303" s="754" t="s">
        <v>164</v>
      </c>
      <c r="S303" s="645">
        <v>0.53900000000000003</v>
      </c>
      <c r="T303" s="645">
        <v>0.53900000000000003</v>
      </c>
      <c r="U303" s="645">
        <v>0.53900000000000003</v>
      </c>
      <c r="V303" s="645">
        <v>0.53900000000000003</v>
      </c>
    </row>
    <row r="304" spans="2:22" ht="16.5" customHeight="1" x14ac:dyDescent="0.3">
      <c r="B304" s="5"/>
      <c r="D304" s="1"/>
      <c r="E304" s="816"/>
      <c r="F304" s="647" t="s">
        <v>780</v>
      </c>
      <c r="G304" s="754" t="s">
        <v>164</v>
      </c>
      <c r="H304" s="754" t="s">
        <v>164</v>
      </c>
      <c r="I304" s="754" t="s">
        <v>164</v>
      </c>
      <c r="J304" s="754" t="s">
        <v>164</v>
      </c>
      <c r="K304" s="754" t="s">
        <v>164</v>
      </c>
      <c r="L304" s="754" t="s">
        <v>164</v>
      </c>
      <c r="M304" s="754" t="s">
        <v>164</v>
      </c>
      <c r="N304" s="754" t="s">
        <v>164</v>
      </c>
      <c r="O304" s="754" t="s">
        <v>164</v>
      </c>
      <c r="P304" s="754" t="s">
        <v>164</v>
      </c>
      <c r="Q304" s="754" t="s">
        <v>164</v>
      </c>
      <c r="R304" s="754" t="s">
        <v>164</v>
      </c>
      <c r="S304" s="645">
        <v>0.71699999999999997</v>
      </c>
      <c r="T304" s="645">
        <v>0.71699999999999997</v>
      </c>
      <c r="U304" s="645">
        <v>0.71699999999999997</v>
      </c>
      <c r="V304" s="645">
        <v>0.71699999999999997</v>
      </c>
    </row>
    <row r="305" spans="2:56" ht="16.5" customHeight="1" x14ac:dyDescent="0.3">
      <c r="B305" s="5"/>
      <c r="D305" s="1"/>
      <c r="E305" s="817" t="s">
        <v>573</v>
      </c>
      <c r="F305" s="647" t="s">
        <v>779</v>
      </c>
      <c r="G305" s="754" t="s">
        <v>164</v>
      </c>
      <c r="H305" s="754" t="s">
        <v>164</v>
      </c>
      <c r="I305" s="754" t="s">
        <v>164</v>
      </c>
      <c r="J305" s="754" t="s">
        <v>164</v>
      </c>
      <c r="K305" s="754" t="s">
        <v>164</v>
      </c>
      <c r="L305" s="754" t="s">
        <v>164</v>
      </c>
      <c r="M305" s="754" t="s">
        <v>164</v>
      </c>
      <c r="N305" s="754" t="s">
        <v>164</v>
      </c>
      <c r="O305" s="754" t="s">
        <v>164</v>
      </c>
      <c r="P305" s="754" t="s">
        <v>164</v>
      </c>
      <c r="Q305" s="754" t="s">
        <v>164</v>
      </c>
      <c r="R305" s="754" t="s">
        <v>164</v>
      </c>
      <c r="S305" s="645">
        <v>0.182</v>
      </c>
      <c r="T305" s="645">
        <v>0.182</v>
      </c>
      <c r="U305" s="645">
        <v>0.182</v>
      </c>
      <c r="V305" s="645">
        <v>0.182</v>
      </c>
    </row>
    <row r="306" spans="2:56" ht="16.5" customHeight="1" x14ac:dyDescent="0.3">
      <c r="B306" s="5"/>
      <c r="D306" s="1"/>
      <c r="E306" s="816"/>
      <c r="F306" s="647" t="s">
        <v>780</v>
      </c>
      <c r="G306" s="754" t="s">
        <v>164</v>
      </c>
      <c r="H306" s="754" t="s">
        <v>164</v>
      </c>
      <c r="I306" s="754" t="s">
        <v>164</v>
      </c>
      <c r="J306" s="754" t="s">
        <v>164</v>
      </c>
      <c r="K306" s="754" t="s">
        <v>164</v>
      </c>
      <c r="L306" s="754" t="s">
        <v>164</v>
      </c>
      <c r="M306" s="754" t="s">
        <v>164</v>
      </c>
      <c r="N306" s="754" t="s">
        <v>164</v>
      </c>
      <c r="O306" s="754" t="s">
        <v>164</v>
      </c>
      <c r="P306" s="754" t="s">
        <v>164</v>
      </c>
      <c r="Q306" s="754" t="s">
        <v>164</v>
      </c>
      <c r="R306" s="754" t="s">
        <v>164</v>
      </c>
      <c r="S306" s="645">
        <v>0.36</v>
      </c>
      <c r="T306" s="645">
        <v>0.36</v>
      </c>
      <c r="U306" s="645">
        <v>0.36</v>
      </c>
      <c r="V306" s="645">
        <v>0.36</v>
      </c>
    </row>
    <row r="307" spans="2:56" ht="16.5" customHeight="1" x14ac:dyDescent="0.3">
      <c r="B307" s="5"/>
      <c r="D307" s="1"/>
    </row>
    <row r="308" spans="2:56" ht="18" x14ac:dyDescent="0.3">
      <c r="D308" s="1"/>
      <c r="E308" s="917" t="s">
        <v>1587</v>
      </c>
      <c r="F308" s="889"/>
      <c r="G308" s="889"/>
      <c r="H308" s="889"/>
      <c r="I308" s="889"/>
      <c r="J308" s="889"/>
      <c r="K308" s="889"/>
      <c r="L308" s="889"/>
      <c r="M308" s="889"/>
      <c r="N308" s="889"/>
      <c r="O308" s="889"/>
      <c r="P308" s="889"/>
      <c r="Q308" s="889"/>
      <c r="R308" s="889"/>
      <c r="S308" s="889"/>
      <c r="T308" s="889"/>
      <c r="U308" s="889"/>
      <c r="V308" s="889"/>
      <c r="W308" s="889"/>
      <c r="X308" s="889"/>
      <c r="Y308" s="889"/>
      <c r="Z308" s="889"/>
      <c r="AA308" s="889"/>
      <c r="AB308" s="889"/>
      <c r="AC308" s="889"/>
      <c r="AD308" s="889"/>
      <c r="AE308" s="889"/>
      <c r="AF308" s="889"/>
      <c r="AG308" s="889"/>
      <c r="AH308" s="889"/>
      <c r="AI308" s="889"/>
      <c r="AJ308" s="889"/>
      <c r="AK308" s="889"/>
      <c r="AL308" s="889"/>
      <c r="AM308" s="889"/>
      <c r="AN308" s="889"/>
      <c r="AO308" s="889"/>
      <c r="AP308" s="889"/>
      <c r="AQ308" s="889"/>
      <c r="AR308" s="889"/>
      <c r="AS308" s="889"/>
      <c r="AT308" s="889"/>
      <c r="AU308" s="889"/>
      <c r="AV308" s="889"/>
      <c r="AW308" s="889"/>
      <c r="AX308" s="889"/>
      <c r="AY308" s="889"/>
      <c r="AZ308" s="889"/>
      <c r="BA308" s="889"/>
      <c r="BB308" s="889"/>
      <c r="BC308" s="889"/>
      <c r="BD308" s="889"/>
    </row>
    <row r="309" spans="2:56" x14ac:dyDescent="0.3">
      <c r="D309" s="1"/>
      <c r="E309" s="890" t="s">
        <v>1532</v>
      </c>
      <c r="F309" s="889"/>
      <c r="G309" s="889"/>
      <c r="H309" s="889"/>
      <c r="I309" s="889"/>
      <c r="J309" s="889"/>
      <c r="K309" s="889"/>
      <c r="L309" s="889"/>
      <c r="M309" s="889"/>
      <c r="N309" s="889"/>
      <c r="O309" s="889"/>
      <c r="P309" s="889"/>
      <c r="Q309" s="889"/>
      <c r="R309" s="889"/>
      <c r="S309" s="889"/>
      <c r="T309" s="889"/>
      <c r="U309" s="889"/>
      <c r="V309" s="889"/>
      <c r="W309" s="889"/>
      <c r="X309" s="889"/>
      <c r="Y309" s="889"/>
      <c r="Z309" s="889"/>
      <c r="AA309" s="889"/>
      <c r="AB309" s="889"/>
      <c r="AC309" s="889"/>
      <c r="AD309" s="889"/>
      <c r="AE309" s="889"/>
      <c r="AF309" s="889"/>
      <c r="AG309" s="889"/>
      <c r="AH309" s="889"/>
      <c r="AI309" s="889"/>
      <c r="AJ309" s="889"/>
      <c r="AK309" s="889"/>
      <c r="AL309" s="889"/>
      <c r="AM309" s="889"/>
      <c r="AN309" s="889"/>
      <c r="AO309" s="889"/>
      <c r="AP309" s="889"/>
      <c r="AQ309" s="889"/>
      <c r="AR309" s="889"/>
      <c r="AS309" s="889"/>
      <c r="AT309" s="889"/>
      <c r="AU309" s="889"/>
      <c r="AV309" s="889"/>
      <c r="AW309" s="889"/>
      <c r="AX309" s="889"/>
      <c r="AY309" s="889"/>
      <c r="AZ309" s="889"/>
      <c r="BA309" s="889"/>
      <c r="BB309" s="889"/>
      <c r="BC309" s="889"/>
      <c r="BD309" s="889"/>
    </row>
    <row r="310" spans="2:56" x14ac:dyDescent="0.3">
      <c r="D310" s="1"/>
      <c r="E310" s="882" t="s">
        <v>1585</v>
      </c>
      <c r="F310" s="889"/>
      <c r="G310" s="889"/>
      <c r="H310" s="889"/>
      <c r="I310" s="889"/>
      <c r="J310" s="889"/>
      <c r="K310" s="889"/>
      <c r="L310" s="889"/>
      <c r="M310" s="889"/>
      <c r="N310" s="889"/>
      <c r="O310" s="889"/>
      <c r="P310" s="889"/>
      <c r="Q310" s="889"/>
      <c r="R310" s="889"/>
      <c r="S310" s="889"/>
      <c r="T310" s="889"/>
      <c r="U310" s="889"/>
      <c r="V310" s="889"/>
      <c r="W310" s="889"/>
      <c r="X310" s="889"/>
      <c r="Y310" s="889"/>
      <c r="Z310" s="889"/>
      <c r="AA310" s="889"/>
      <c r="AB310" s="889"/>
      <c r="AC310" s="889"/>
      <c r="AD310" s="889"/>
      <c r="AE310" s="889"/>
      <c r="AF310" s="889"/>
      <c r="AG310" s="889"/>
      <c r="AH310" s="889"/>
      <c r="AI310" s="889"/>
      <c r="AJ310" s="889"/>
      <c r="AK310" s="889"/>
      <c r="AL310" s="889"/>
      <c r="AM310" s="889"/>
      <c r="AN310" s="889"/>
      <c r="AO310" s="889"/>
      <c r="AP310" s="889"/>
      <c r="AQ310" s="889"/>
      <c r="AR310" s="889"/>
      <c r="AS310" s="889"/>
      <c r="AT310" s="889"/>
      <c r="AU310" s="889"/>
      <c r="AV310" s="889"/>
      <c r="AW310" s="889"/>
      <c r="AX310" s="889"/>
      <c r="AY310" s="889"/>
      <c r="AZ310" s="889"/>
      <c r="BA310" s="889"/>
      <c r="BB310" s="889"/>
      <c r="BC310" s="889"/>
      <c r="BD310" s="889"/>
    </row>
    <row r="311" spans="2:56" x14ac:dyDescent="0.3">
      <c r="D311" s="1"/>
      <c r="E311" s="920" t="s">
        <v>1575</v>
      </c>
      <c r="F311" s="889"/>
      <c r="G311" s="889"/>
      <c r="H311" s="889"/>
      <c r="I311" s="889"/>
      <c r="J311" s="889"/>
      <c r="K311" s="889"/>
      <c r="L311" s="889"/>
      <c r="M311" s="889"/>
      <c r="N311" s="889"/>
      <c r="O311" s="889"/>
      <c r="P311" s="889"/>
      <c r="Q311" s="889"/>
      <c r="R311" s="889"/>
      <c r="S311" s="889"/>
      <c r="T311" s="889"/>
      <c r="U311" s="889"/>
      <c r="V311" s="889"/>
      <c r="W311" s="889"/>
      <c r="X311" s="889"/>
      <c r="Y311" s="889"/>
      <c r="Z311" s="889"/>
      <c r="AA311" s="889"/>
      <c r="AB311" s="889"/>
      <c r="AC311" s="889"/>
      <c r="AD311" s="889"/>
      <c r="AE311" s="889"/>
      <c r="AF311" s="889"/>
      <c r="AG311" s="889"/>
      <c r="AH311" s="889"/>
      <c r="AI311" s="889"/>
      <c r="AJ311" s="889"/>
      <c r="AK311" s="889"/>
      <c r="AL311" s="889"/>
      <c r="AM311" s="889"/>
      <c r="AN311" s="889"/>
      <c r="AO311" s="889"/>
      <c r="AP311" s="889"/>
      <c r="AQ311" s="889"/>
      <c r="AR311" s="889"/>
      <c r="AS311" s="889"/>
      <c r="AT311" s="889"/>
      <c r="AU311" s="889"/>
      <c r="AV311" s="889"/>
      <c r="AW311" s="889"/>
      <c r="AX311" s="889"/>
      <c r="AY311" s="889"/>
      <c r="AZ311" s="889"/>
      <c r="BA311" s="889"/>
      <c r="BB311" s="889"/>
      <c r="BC311" s="889"/>
      <c r="BD311" s="889"/>
    </row>
    <row r="312" spans="2:56" x14ac:dyDescent="0.3">
      <c r="D312" s="1"/>
      <c r="E312" s="890" t="s">
        <v>1533</v>
      </c>
      <c r="F312" s="889"/>
      <c r="G312" s="889"/>
      <c r="H312" s="889"/>
      <c r="I312" s="889"/>
      <c r="J312" s="889"/>
      <c r="K312" s="889"/>
      <c r="L312" s="889"/>
      <c r="M312" s="889"/>
      <c r="N312" s="889"/>
      <c r="O312" s="889"/>
      <c r="P312" s="889"/>
      <c r="Q312" s="889"/>
      <c r="R312" s="889"/>
      <c r="S312" s="889"/>
      <c r="T312" s="889"/>
      <c r="U312" s="889"/>
      <c r="V312" s="889"/>
      <c r="W312" s="889"/>
      <c r="X312" s="889"/>
      <c r="Y312" s="889"/>
      <c r="Z312" s="889"/>
      <c r="AA312" s="889"/>
      <c r="AB312" s="889"/>
      <c r="AC312" s="889"/>
      <c r="AD312" s="889"/>
      <c r="AE312" s="889"/>
      <c r="AF312" s="889"/>
      <c r="AG312" s="889"/>
      <c r="AH312" s="889"/>
      <c r="AI312" s="889"/>
      <c r="AJ312" s="889"/>
      <c r="AK312" s="889"/>
      <c r="AL312" s="889"/>
      <c r="AM312" s="889"/>
      <c r="AN312" s="889"/>
      <c r="AO312" s="889"/>
      <c r="AP312" s="889"/>
      <c r="AQ312" s="889"/>
      <c r="AR312" s="889"/>
      <c r="AS312" s="889"/>
      <c r="AT312" s="889"/>
      <c r="AU312" s="889"/>
      <c r="AV312" s="889"/>
      <c r="AW312" s="889"/>
      <c r="AX312" s="889"/>
      <c r="AY312" s="889"/>
      <c r="AZ312" s="889"/>
      <c r="BA312" s="889"/>
      <c r="BB312" s="889"/>
      <c r="BC312" s="889"/>
      <c r="BD312" s="889"/>
    </row>
    <row r="313" spans="2:56" x14ac:dyDescent="0.3">
      <c r="D313" s="1"/>
      <c r="E313" s="917" t="s">
        <v>1529</v>
      </c>
      <c r="F313" s="889"/>
      <c r="G313" s="889"/>
      <c r="H313" s="889"/>
      <c r="I313" s="889"/>
      <c r="J313" s="889"/>
      <c r="K313" s="889"/>
      <c r="L313" s="889"/>
      <c r="M313" s="889"/>
      <c r="N313" s="889"/>
      <c r="O313" s="889"/>
      <c r="P313" s="889"/>
      <c r="Q313" s="889"/>
      <c r="R313" s="889"/>
      <c r="S313" s="889"/>
      <c r="T313" s="889"/>
      <c r="U313" s="889"/>
      <c r="V313" s="889"/>
      <c r="W313" s="889"/>
      <c r="X313" s="889"/>
      <c r="Y313" s="889"/>
      <c r="Z313" s="889"/>
      <c r="AA313" s="889"/>
      <c r="AB313" s="889"/>
      <c r="AC313" s="889"/>
      <c r="AD313" s="889"/>
      <c r="AE313" s="889"/>
      <c r="AF313" s="889"/>
      <c r="AG313" s="889"/>
      <c r="AH313" s="889"/>
      <c r="AI313" s="889"/>
      <c r="AJ313" s="889"/>
      <c r="AK313" s="889"/>
      <c r="AL313" s="889"/>
      <c r="AM313" s="889"/>
      <c r="AN313" s="889"/>
      <c r="AO313" s="889"/>
      <c r="AP313" s="889"/>
      <c r="AQ313" s="889"/>
      <c r="AR313" s="889"/>
      <c r="AS313" s="889"/>
      <c r="AT313" s="889"/>
      <c r="AU313" s="889"/>
      <c r="AV313" s="889"/>
      <c r="AW313" s="889"/>
      <c r="AX313" s="889"/>
      <c r="AY313" s="889"/>
      <c r="AZ313" s="889"/>
      <c r="BA313" s="889"/>
      <c r="BB313" s="889"/>
      <c r="BC313" s="889"/>
      <c r="BD313" s="889"/>
    </row>
    <row r="314" spans="2:56" x14ac:dyDescent="0.3">
      <c r="D314" s="1"/>
      <c r="E314" s="890" t="s">
        <v>1032</v>
      </c>
      <c r="F314" s="889"/>
      <c r="G314" s="889"/>
      <c r="H314" s="889"/>
      <c r="I314" s="889"/>
      <c r="J314" s="889"/>
      <c r="K314" s="889"/>
      <c r="L314" s="889"/>
      <c r="M314" s="889"/>
      <c r="N314" s="889"/>
      <c r="O314" s="889"/>
      <c r="P314" s="889"/>
      <c r="Q314" s="889"/>
      <c r="R314" s="889"/>
      <c r="S314" s="889"/>
      <c r="T314" s="889"/>
      <c r="U314" s="889"/>
      <c r="V314" s="889"/>
      <c r="W314" s="889"/>
      <c r="X314" s="889"/>
      <c r="Y314" s="889"/>
      <c r="Z314" s="889"/>
      <c r="AA314" s="889"/>
      <c r="AB314" s="889"/>
      <c r="AC314" s="889"/>
      <c r="AD314" s="889"/>
      <c r="AE314" s="889"/>
      <c r="AF314" s="889"/>
      <c r="AG314" s="889"/>
      <c r="AH314" s="889"/>
      <c r="AI314" s="889"/>
      <c r="AJ314" s="889"/>
      <c r="AK314" s="889"/>
      <c r="AL314" s="889"/>
      <c r="AM314" s="889"/>
      <c r="AN314" s="889"/>
      <c r="AO314" s="889"/>
      <c r="AP314" s="889"/>
      <c r="AQ314" s="889"/>
      <c r="AR314" s="889"/>
      <c r="AS314" s="889"/>
      <c r="AT314" s="889"/>
      <c r="AU314" s="889"/>
      <c r="AV314" s="889"/>
      <c r="AW314" s="889"/>
      <c r="AX314" s="889"/>
      <c r="AY314" s="889"/>
      <c r="AZ314" s="889"/>
      <c r="BA314" s="889"/>
      <c r="BB314" s="889"/>
      <c r="BC314" s="889"/>
      <c r="BD314" s="889"/>
    </row>
    <row r="315" spans="2:56" x14ac:dyDescent="0.3">
      <c r="D315" s="1"/>
      <c r="E315" s="917" t="s">
        <v>1529</v>
      </c>
      <c r="F315" s="889"/>
      <c r="G315" s="889"/>
      <c r="H315" s="889"/>
      <c r="I315" s="889"/>
      <c r="J315" s="889"/>
      <c r="K315" s="889"/>
      <c r="L315" s="889"/>
      <c r="M315" s="889"/>
      <c r="N315" s="889"/>
      <c r="O315" s="889"/>
      <c r="P315" s="889"/>
      <c r="Q315" s="889"/>
      <c r="R315" s="889"/>
      <c r="S315" s="889"/>
      <c r="T315" s="889"/>
      <c r="U315" s="889"/>
      <c r="V315" s="889"/>
      <c r="W315" s="889"/>
      <c r="X315" s="889"/>
      <c r="Y315" s="889"/>
      <c r="Z315" s="889"/>
      <c r="AA315" s="889"/>
      <c r="AB315" s="889"/>
      <c r="AC315" s="889"/>
      <c r="AD315" s="889"/>
      <c r="AE315" s="889"/>
      <c r="AF315" s="889"/>
      <c r="AG315" s="889"/>
      <c r="AH315" s="889"/>
      <c r="AI315" s="889"/>
      <c r="AJ315" s="889"/>
      <c r="AK315" s="889"/>
      <c r="AL315" s="889"/>
      <c r="AM315" s="889"/>
      <c r="AN315" s="889"/>
      <c r="AO315" s="889"/>
      <c r="AP315" s="889"/>
      <c r="AQ315" s="889"/>
      <c r="AR315" s="889"/>
      <c r="AS315" s="889"/>
      <c r="AT315" s="889"/>
      <c r="AU315" s="889"/>
      <c r="AV315" s="889"/>
      <c r="AW315" s="889"/>
      <c r="AX315" s="889"/>
      <c r="AY315" s="889"/>
      <c r="AZ315" s="889"/>
      <c r="BA315" s="889"/>
      <c r="BB315" s="889"/>
      <c r="BC315" s="889"/>
      <c r="BD315" s="889"/>
    </row>
    <row r="316" spans="2:56" x14ac:dyDescent="0.3">
      <c r="D316" s="1"/>
      <c r="E316" s="890" t="s">
        <v>1031</v>
      </c>
      <c r="F316" s="889"/>
      <c r="G316" s="889"/>
      <c r="H316" s="889"/>
      <c r="I316" s="889"/>
      <c r="J316" s="889"/>
      <c r="K316" s="889"/>
      <c r="L316" s="889"/>
      <c r="M316" s="889"/>
      <c r="N316" s="889"/>
      <c r="O316" s="889"/>
      <c r="P316" s="889"/>
      <c r="Q316" s="889"/>
      <c r="R316" s="889"/>
      <c r="S316" s="889"/>
      <c r="T316" s="889"/>
      <c r="U316" s="889"/>
      <c r="V316" s="889"/>
      <c r="W316" s="889"/>
      <c r="X316" s="889"/>
      <c r="Y316" s="889"/>
      <c r="Z316" s="889"/>
      <c r="AA316" s="889"/>
      <c r="AB316" s="889"/>
      <c r="AC316" s="889"/>
      <c r="AD316" s="889"/>
      <c r="AE316" s="889"/>
      <c r="AF316" s="889"/>
      <c r="AG316" s="889"/>
      <c r="AH316" s="889"/>
      <c r="AI316" s="889"/>
      <c r="AJ316" s="889"/>
      <c r="AK316" s="889"/>
      <c r="AL316" s="889"/>
      <c r="AM316" s="889"/>
      <c r="AN316" s="889"/>
      <c r="AO316" s="889"/>
      <c r="AP316" s="889"/>
      <c r="AQ316" s="889"/>
      <c r="AR316" s="889"/>
      <c r="AS316" s="889"/>
      <c r="AT316" s="889"/>
      <c r="AU316" s="889"/>
      <c r="AV316" s="889"/>
      <c r="AW316" s="889"/>
      <c r="AX316" s="889"/>
      <c r="AY316" s="889"/>
      <c r="AZ316" s="889"/>
      <c r="BA316" s="889"/>
      <c r="BB316" s="889"/>
      <c r="BC316" s="889"/>
      <c r="BD316" s="889"/>
    </row>
    <row r="317" spans="2:56" x14ac:dyDescent="0.3">
      <c r="D317" s="1"/>
      <c r="E317" s="917" t="s">
        <v>1586</v>
      </c>
      <c r="F317" s="889"/>
      <c r="G317" s="889"/>
      <c r="H317" s="889"/>
      <c r="I317" s="889"/>
      <c r="J317" s="889"/>
      <c r="K317" s="889"/>
      <c r="L317" s="889"/>
      <c r="M317" s="889"/>
      <c r="N317" s="889"/>
      <c r="O317" s="889"/>
      <c r="P317" s="889"/>
      <c r="Q317" s="889"/>
      <c r="R317" s="889"/>
      <c r="S317" s="889"/>
      <c r="T317" s="889"/>
      <c r="U317" s="889"/>
      <c r="V317" s="889"/>
      <c r="W317" s="889"/>
      <c r="X317" s="889"/>
      <c r="Y317" s="889"/>
      <c r="Z317" s="889"/>
      <c r="AA317" s="889"/>
      <c r="AB317" s="889"/>
      <c r="AC317" s="889"/>
      <c r="AD317" s="889"/>
      <c r="AE317" s="889"/>
      <c r="AF317" s="889"/>
      <c r="AG317" s="889"/>
      <c r="AH317" s="889"/>
      <c r="AI317" s="889"/>
      <c r="AJ317" s="889"/>
      <c r="AK317" s="889"/>
      <c r="AL317" s="889"/>
      <c r="AM317" s="889"/>
      <c r="AN317" s="889"/>
      <c r="AO317" s="889"/>
      <c r="AP317" s="889"/>
      <c r="AQ317" s="889"/>
      <c r="AR317" s="889"/>
      <c r="AS317" s="889"/>
      <c r="AT317" s="889"/>
      <c r="AU317" s="889"/>
      <c r="AV317" s="889"/>
      <c r="AW317" s="889"/>
      <c r="AX317" s="889"/>
      <c r="AY317" s="889"/>
      <c r="AZ317" s="889"/>
      <c r="BA317" s="889"/>
      <c r="BB317" s="889"/>
      <c r="BC317" s="889"/>
      <c r="BD317" s="889"/>
    </row>
    <row r="318" spans="2:56" x14ac:dyDescent="0.3">
      <c r="D318" s="1"/>
      <c r="E318" s="916" t="s">
        <v>1575</v>
      </c>
      <c r="F318" s="889"/>
      <c r="G318" s="889"/>
      <c r="H318" s="889"/>
      <c r="I318" s="889"/>
      <c r="J318" s="889"/>
      <c r="K318" s="889"/>
      <c r="L318" s="889"/>
      <c r="M318" s="889"/>
      <c r="N318" s="889"/>
      <c r="O318" s="889"/>
      <c r="P318" s="889"/>
      <c r="Q318" s="889"/>
      <c r="R318" s="889"/>
      <c r="S318" s="889"/>
      <c r="T318" s="889"/>
      <c r="U318" s="889"/>
      <c r="V318" s="889"/>
      <c r="W318" s="889"/>
      <c r="X318" s="889"/>
      <c r="Y318" s="889"/>
      <c r="Z318" s="889"/>
      <c r="AA318" s="889"/>
      <c r="AB318" s="889"/>
      <c r="AC318" s="889"/>
      <c r="AD318" s="889"/>
      <c r="AE318" s="889"/>
      <c r="AF318" s="889"/>
      <c r="AG318" s="889"/>
      <c r="AH318" s="889"/>
      <c r="AI318" s="889"/>
      <c r="AJ318" s="889"/>
      <c r="AK318" s="889"/>
      <c r="AL318" s="889"/>
      <c r="AM318" s="889"/>
      <c r="AN318" s="889"/>
      <c r="AO318" s="889"/>
      <c r="AP318" s="889"/>
      <c r="AQ318" s="889"/>
      <c r="AR318" s="889"/>
      <c r="AS318" s="889"/>
      <c r="AT318" s="889"/>
      <c r="AU318" s="889"/>
      <c r="AV318" s="889"/>
      <c r="AW318" s="889"/>
      <c r="AX318" s="889"/>
      <c r="AY318" s="889"/>
      <c r="AZ318" s="889"/>
      <c r="BA318" s="889"/>
      <c r="BB318" s="889"/>
      <c r="BC318" s="889"/>
      <c r="BD318" s="889"/>
    </row>
    <row r="319" spans="2:56" x14ac:dyDescent="0.3">
      <c r="D319" s="1"/>
      <c r="E319" s="882" t="s">
        <v>1606</v>
      </c>
      <c r="F319" s="889"/>
      <c r="G319" s="889"/>
      <c r="H319" s="889"/>
      <c r="I319" s="889"/>
      <c r="J319" s="889"/>
      <c r="K319" s="889"/>
      <c r="L319" s="889"/>
      <c r="M319" s="889"/>
      <c r="N319" s="889"/>
      <c r="O319" s="889"/>
      <c r="P319" s="889"/>
      <c r="Q319" s="889"/>
      <c r="R319" s="889"/>
      <c r="S319" s="889"/>
      <c r="T319" s="889"/>
      <c r="U319" s="889"/>
      <c r="V319" s="889"/>
      <c r="W319" s="889"/>
      <c r="X319" s="889"/>
      <c r="Y319" s="889"/>
      <c r="Z319" s="889"/>
      <c r="AA319" s="889"/>
      <c r="AB319" s="889"/>
      <c r="AC319" s="889"/>
      <c r="AD319" s="889"/>
      <c r="AE319" s="889"/>
      <c r="AF319" s="889"/>
      <c r="AG319" s="889"/>
      <c r="AH319" s="889"/>
      <c r="AI319" s="889"/>
      <c r="AJ319" s="889"/>
      <c r="AK319" s="889"/>
      <c r="AL319" s="889"/>
      <c r="AM319" s="889"/>
      <c r="AN319" s="889"/>
      <c r="AO319" s="889"/>
      <c r="AP319" s="889"/>
      <c r="AQ319" s="889"/>
      <c r="AR319" s="889"/>
      <c r="AS319" s="889"/>
      <c r="AT319" s="889"/>
      <c r="AU319" s="889"/>
      <c r="AV319" s="889"/>
      <c r="AW319" s="889"/>
      <c r="AX319" s="889"/>
      <c r="AY319" s="889"/>
      <c r="AZ319" s="889"/>
      <c r="BA319" s="889"/>
      <c r="BB319" s="889"/>
      <c r="BC319" s="889"/>
      <c r="BD319" s="889"/>
    </row>
    <row r="320" spans="2:56" x14ac:dyDescent="0.3">
      <c r="D320" s="1"/>
      <c r="E320" s="920" t="s">
        <v>1579</v>
      </c>
      <c r="F320" s="889"/>
      <c r="G320" s="889"/>
      <c r="H320" s="889"/>
      <c r="I320" s="889"/>
      <c r="J320" s="889"/>
      <c r="K320" s="889"/>
      <c r="L320" s="889"/>
      <c r="M320" s="889"/>
      <c r="N320" s="889"/>
      <c r="O320" s="889"/>
      <c r="P320" s="889"/>
      <c r="Q320" s="889"/>
      <c r="R320" s="889"/>
      <c r="S320" s="889"/>
      <c r="T320" s="889"/>
      <c r="U320" s="889"/>
      <c r="V320" s="889"/>
      <c r="W320" s="889"/>
      <c r="X320" s="889"/>
      <c r="Y320" s="889"/>
      <c r="Z320" s="889"/>
      <c r="AA320" s="889"/>
      <c r="AB320" s="889"/>
      <c r="AC320" s="889"/>
      <c r="AD320" s="889"/>
      <c r="AE320" s="889"/>
      <c r="AF320" s="889"/>
      <c r="AG320" s="889"/>
      <c r="AH320" s="889"/>
      <c r="AI320" s="889"/>
      <c r="AJ320" s="889"/>
      <c r="AK320" s="889"/>
      <c r="AL320" s="889"/>
      <c r="AM320" s="889"/>
      <c r="AN320" s="889"/>
      <c r="AO320" s="889"/>
      <c r="AP320" s="889"/>
      <c r="AQ320" s="889"/>
      <c r="AR320" s="889"/>
      <c r="AS320" s="889"/>
      <c r="AT320" s="889"/>
      <c r="AU320" s="889"/>
      <c r="AV320" s="889"/>
      <c r="AW320" s="889"/>
      <c r="AX320" s="889"/>
      <c r="AY320" s="889"/>
      <c r="AZ320" s="889"/>
      <c r="BA320" s="889"/>
      <c r="BB320" s="889"/>
      <c r="BC320" s="889"/>
      <c r="BD320" s="889"/>
    </row>
    <row r="321" spans="2:56" x14ac:dyDescent="0.3">
      <c r="D321" s="898"/>
      <c r="E321" s="889"/>
      <c r="F321" s="889"/>
      <c r="G321" s="889"/>
      <c r="H321" s="889"/>
      <c r="I321" s="889"/>
      <c r="J321" s="889"/>
      <c r="K321" s="889"/>
      <c r="L321" s="889"/>
      <c r="M321" s="889"/>
      <c r="N321" s="889"/>
      <c r="O321" s="889"/>
      <c r="P321" s="889"/>
      <c r="Q321" s="889"/>
      <c r="R321" s="889"/>
      <c r="S321" s="889"/>
      <c r="T321" s="889"/>
      <c r="U321" s="889"/>
      <c r="V321" s="889"/>
      <c r="W321" s="889"/>
      <c r="X321" s="889"/>
      <c r="Y321" s="889"/>
      <c r="Z321" s="889"/>
      <c r="AA321" s="889"/>
      <c r="AB321" s="889"/>
      <c r="AC321" s="889"/>
      <c r="AD321" s="889"/>
      <c r="AE321" s="889"/>
      <c r="AF321" s="889"/>
      <c r="AG321" s="889"/>
      <c r="AH321" s="889"/>
      <c r="AI321" s="889"/>
      <c r="AJ321" s="889"/>
      <c r="AK321" s="889"/>
      <c r="AL321" s="889"/>
      <c r="AM321" s="889"/>
      <c r="AN321" s="889"/>
      <c r="AO321" s="889"/>
      <c r="AP321" s="889"/>
      <c r="AQ321" s="889"/>
      <c r="AR321" s="889"/>
      <c r="AS321" s="889"/>
      <c r="AT321" s="889"/>
      <c r="AU321" s="889"/>
      <c r="AV321" s="889"/>
      <c r="AW321" s="889"/>
      <c r="AX321" s="889"/>
      <c r="AY321" s="889"/>
      <c r="AZ321" s="889"/>
      <c r="BA321" s="889"/>
      <c r="BB321" s="889"/>
      <c r="BC321" s="889"/>
      <c r="BD321" s="889"/>
    </row>
    <row r="322" spans="2:56" ht="16.5" customHeight="1" x14ac:dyDescent="0.3">
      <c r="B322" s="5"/>
      <c r="D322" s="880" t="s">
        <v>1454</v>
      </c>
      <c r="E322" s="644"/>
      <c r="F322" s="644"/>
      <c r="G322" s="644"/>
      <c r="H322" s="644"/>
      <c r="I322" s="644"/>
      <c r="J322" s="644"/>
      <c r="K322" s="644"/>
      <c r="L322" s="644"/>
      <c r="M322" s="644"/>
      <c r="N322" s="644"/>
      <c r="O322" s="644"/>
      <c r="P322" s="644"/>
      <c r="Q322" s="644"/>
      <c r="R322" s="644"/>
      <c r="S322" s="644"/>
      <c r="T322" s="644"/>
      <c r="U322" s="644"/>
      <c r="V322" s="644"/>
      <c r="W322" s="644"/>
      <c r="X322" s="644"/>
      <c r="Y322" s="644"/>
    </row>
    <row r="323" spans="2:56" ht="16.5" customHeight="1" x14ac:dyDescent="0.3">
      <c r="B323" s="5"/>
      <c r="D323" s="880"/>
      <c r="E323" s="644"/>
      <c r="F323" s="644"/>
      <c r="G323" s="644"/>
      <c r="H323" s="644"/>
      <c r="I323" s="644"/>
      <c r="J323" s="644"/>
      <c r="K323" s="644"/>
      <c r="L323" s="644"/>
      <c r="M323" s="644"/>
      <c r="N323" s="644"/>
      <c r="O323" s="644"/>
      <c r="P323" s="644"/>
      <c r="Q323" s="644"/>
      <c r="R323" s="644"/>
      <c r="S323" s="644"/>
      <c r="T323" s="644"/>
      <c r="U323" s="644"/>
      <c r="V323" s="644"/>
      <c r="W323" s="644"/>
      <c r="X323" s="644"/>
      <c r="Y323" s="644"/>
    </row>
    <row r="324" spans="2:56" ht="16.5" customHeight="1" x14ac:dyDescent="0.3">
      <c r="B324" s="5"/>
      <c r="D324" s="1"/>
      <c r="E324" s="813"/>
      <c r="F324" s="813"/>
      <c r="G324" s="1183">
        <v>2007</v>
      </c>
      <c r="H324" s="1184"/>
      <c r="I324" s="1185"/>
      <c r="J324" s="1183">
        <v>2008</v>
      </c>
      <c r="K324" s="1184"/>
      <c r="L324" s="1185"/>
      <c r="M324" s="1183">
        <v>2009</v>
      </c>
      <c r="N324" s="1184"/>
      <c r="O324" s="1185"/>
      <c r="P324" s="1183">
        <v>2010</v>
      </c>
      <c r="Q324" s="1184"/>
      <c r="R324" s="1185"/>
      <c r="S324" s="1183">
        <v>2011</v>
      </c>
      <c r="T324" s="1184"/>
      <c r="U324" s="1185"/>
      <c r="V324" s="1183">
        <v>2012</v>
      </c>
      <c r="W324" s="1184"/>
      <c r="X324" s="1185"/>
      <c r="Y324" s="1183">
        <v>2013</v>
      </c>
      <c r="Z324" s="1184"/>
      <c r="AA324" s="1185"/>
      <c r="AB324" s="1183">
        <v>2014</v>
      </c>
      <c r="AC324" s="1184"/>
      <c r="AD324" s="1185"/>
      <c r="AE324" s="1183">
        <v>2015</v>
      </c>
      <c r="AF324" s="1184"/>
      <c r="AG324" s="1185"/>
      <c r="AH324" s="1183">
        <v>2016</v>
      </c>
      <c r="AI324" s="1184"/>
      <c r="AJ324" s="1185"/>
      <c r="AK324" s="1183">
        <v>2017</v>
      </c>
      <c r="AL324" s="1184"/>
      <c r="AM324" s="1185"/>
      <c r="AN324" s="1183">
        <v>2018</v>
      </c>
      <c r="AO324" s="1184"/>
      <c r="AP324" s="1185"/>
      <c r="AQ324" s="1183">
        <v>2019</v>
      </c>
      <c r="AR324" s="1184"/>
      <c r="AS324" s="1185"/>
      <c r="AT324" s="1183">
        <v>2020</v>
      </c>
      <c r="AU324" s="1184"/>
      <c r="AV324" s="1185"/>
      <c r="AW324" s="1183">
        <v>2021</v>
      </c>
      <c r="AX324" s="1184"/>
      <c r="AY324" s="1185"/>
      <c r="AZ324" s="1183">
        <v>2022</v>
      </c>
      <c r="BA324" s="1184"/>
      <c r="BB324" s="1185"/>
    </row>
    <row r="325" spans="2:56" ht="16.5" customHeight="1" x14ac:dyDescent="0.3">
      <c r="B325" s="5"/>
      <c r="D325" s="1"/>
      <c r="E325" s="814"/>
      <c r="F325" s="814"/>
      <c r="G325" s="879" t="s">
        <v>1451</v>
      </c>
      <c r="H325" s="879" t="s">
        <v>1452</v>
      </c>
      <c r="I325" s="879" t="s">
        <v>1453</v>
      </c>
      <c r="J325" s="879" t="s">
        <v>1451</v>
      </c>
      <c r="K325" s="879" t="s">
        <v>1452</v>
      </c>
      <c r="L325" s="879" t="s">
        <v>1453</v>
      </c>
      <c r="M325" s="879" t="s">
        <v>1451</v>
      </c>
      <c r="N325" s="879" t="s">
        <v>1452</v>
      </c>
      <c r="O325" s="879" t="s">
        <v>1453</v>
      </c>
      <c r="P325" s="879" t="s">
        <v>1451</v>
      </c>
      <c r="Q325" s="879" t="s">
        <v>1452</v>
      </c>
      <c r="R325" s="879" t="s">
        <v>1453</v>
      </c>
      <c r="S325" s="879" t="s">
        <v>1451</v>
      </c>
      <c r="T325" s="879" t="s">
        <v>1452</v>
      </c>
      <c r="U325" s="879" t="s">
        <v>1453</v>
      </c>
      <c r="V325" s="879" t="s">
        <v>1451</v>
      </c>
      <c r="W325" s="879" t="s">
        <v>1452</v>
      </c>
      <c r="X325" s="879" t="s">
        <v>1453</v>
      </c>
      <c r="Y325" s="879" t="s">
        <v>1451</v>
      </c>
      <c r="Z325" s="879" t="s">
        <v>1452</v>
      </c>
      <c r="AA325" s="879" t="s">
        <v>1453</v>
      </c>
      <c r="AB325" s="879" t="s">
        <v>1451</v>
      </c>
      <c r="AC325" s="879" t="s">
        <v>1452</v>
      </c>
      <c r="AD325" s="879" t="s">
        <v>1453</v>
      </c>
      <c r="AE325" s="879" t="s">
        <v>1451</v>
      </c>
      <c r="AF325" s="879" t="s">
        <v>1452</v>
      </c>
      <c r="AG325" s="879" t="s">
        <v>1453</v>
      </c>
      <c r="AH325" s="879" t="s">
        <v>1451</v>
      </c>
      <c r="AI325" s="879" t="s">
        <v>1452</v>
      </c>
      <c r="AJ325" s="879" t="s">
        <v>1453</v>
      </c>
      <c r="AK325" s="879" t="s">
        <v>1451</v>
      </c>
      <c r="AL325" s="879" t="s">
        <v>1452</v>
      </c>
      <c r="AM325" s="879" t="s">
        <v>1453</v>
      </c>
      <c r="AN325" s="879" t="s">
        <v>1451</v>
      </c>
      <c r="AO325" s="879" t="s">
        <v>1452</v>
      </c>
      <c r="AP325" s="879" t="s">
        <v>1453</v>
      </c>
      <c r="AQ325" s="879" t="s">
        <v>1451</v>
      </c>
      <c r="AR325" s="879" t="s">
        <v>1452</v>
      </c>
      <c r="AS325" s="879" t="s">
        <v>1453</v>
      </c>
      <c r="AT325" s="879" t="s">
        <v>1451</v>
      </c>
      <c r="AU325" s="879" t="s">
        <v>1452</v>
      </c>
      <c r="AV325" s="879" t="s">
        <v>1453</v>
      </c>
      <c r="AW325" s="879" t="s">
        <v>1451</v>
      </c>
      <c r="AX325" s="879" t="s">
        <v>1452</v>
      </c>
      <c r="AY325" s="879" t="s">
        <v>1453</v>
      </c>
      <c r="AZ325" s="879" t="s">
        <v>1451</v>
      </c>
      <c r="BA325" s="879" t="s">
        <v>1452</v>
      </c>
      <c r="BB325" s="879" t="s">
        <v>1453</v>
      </c>
    </row>
    <row r="326" spans="2:56" ht="16.5" customHeight="1" x14ac:dyDescent="0.3">
      <c r="B326" s="5"/>
      <c r="D326" s="1"/>
      <c r="E326" s="648" t="s">
        <v>572</v>
      </c>
      <c r="F326" s="647" t="s">
        <v>778</v>
      </c>
      <c r="G326" s="818">
        <v>2.67</v>
      </c>
      <c r="H326" s="818">
        <v>7.5999999999999998E-2</v>
      </c>
      <c r="I326" s="818">
        <v>0.114</v>
      </c>
      <c r="J326" s="818">
        <v>2.67</v>
      </c>
      <c r="K326" s="818">
        <v>7.0000000000000007E-2</v>
      </c>
      <c r="L326" s="818">
        <v>0.115</v>
      </c>
      <c r="M326" s="818">
        <v>2.67</v>
      </c>
      <c r="N326" s="818">
        <v>6.5000000000000002E-2</v>
      </c>
      <c r="O326" s="818">
        <v>0.115</v>
      </c>
      <c r="P326" s="818">
        <v>2.67</v>
      </c>
      <c r="Q326" s="818">
        <v>6.0999999999999999E-2</v>
      </c>
      <c r="R326" s="818">
        <v>0.115</v>
      </c>
      <c r="S326" s="818">
        <v>2.67</v>
      </c>
      <c r="T326" s="818">
        <v>5.7000000000000002E-2</v>
      </c>
      <c r="U326" s="818">
        <v>0.11600000000000001</v>
      </c>
      <c r="V326" s="818">
        <v>2.67</v>
      </c>
      <c r="W326" s="818">
        <v>5.2999999999999999E-2</v>
      </c>
      <c r="X326" s="818">
        <v>0.11600000000000001</v>
      </c>
      <c r="Y326" s="818">
        <v>2.67</v>
      </c>
      <c r="Z326" s="818">
        <v>4.8000000000000001E-2</v>
      </c>
      <c r="AA326" s="818">
        <v>0.11600000000000001</v>
      </c>
      <c r="AB326" s="818">
        <v>2.67</v>
      </c>
      <c r="AC326" s="818">
        <v>4.3999999999999997E-2</v>
      </c>
      <c r="AD326" s="818">
        <v>0.11600000000000001</v>
      </c>
      <c r="AE326" s="818">
        <v>2.67</v>
      </c>
      <c r="AF326" s="818">
        <v>4.1000000000000002E-2</v>
      </c>
      <c r="AG326" s="818">
        <v>0.11600000000000001</v>
      </c>
      <c r="AH326" s="818">
        <v>2.67</v>
      </c>
      <c r="AI326" s="818">
        <v>3.7999999999999999E-2</v>
      </c>
      <c r="AJ326" s="818">
        <v>0.11700000000000001</v>
      </c>
      <c r="AK326" s="818">
        <v>2.67</v>
      </c>
      <c r="AL326" s="818">
        <v>3.5000000000000003E-2</v>
      </c>
      <c r="AM326" s="818">
        <v>0.11700000000000001</v>
      </c>
      <c r="AN326" s="818">
        <v>2.67</v>
      </c>
      <c r="AO326" s="818">
        <v>3.2000000000000001E-2</v>
      </c>
      <c r="AP326" s="818">
        <v>0.11700000000000001</v>
      </c>
      <c r="AQ326" s="818">
        <v>2.67</v>
      </c>
      <c r="AR326" s="818">
        <v>3.2000000000000001E-2</v>
      </c>
      <c r="AS326" s="818">
        <v>0.11700000000000001</v>
      </c>
      <c r="AT326" s="818">
        <v>2.67</v>
      </c>
      <c r="AU326" s="818">
        <v>2.7E-2</v>
      </c>
      <c r="AV326" s="818">
        <v>0.11700000000000001</v>
      </c>
      <c r="AW326" s="818">
        <v>2.67</v>
      </c>
      <c r="AX326" s="818">
        <v>2.5000000000000001E-2</v>
      </c>
      <c r="AY326" s="818">
        <v>0.11700000000000001</v>
      </c>
      <c r="AZ326" s="818">
        <v>2.67</v>
      </c>
      <c r="BA326" s="818">
        <v>2.5000000000000001E-2</v>
      </c>
      <c r="BB326" s="818">
        <v>0.11700000000000001</v>
      </c>
    </row>
    <row r="327" spans="2:56" ht="16.5" customHeight="1" x14ac:dyDescent="0.3">
      <c r="B327" s="5"/>
      <c r="D327" s="1"/>
      <c r="E327" s="815"/>
      <c r="F327" s="647" t="s">
        <v>779</v>
      </c>
      <c r="G327" s="818">
        <v>2.67</v>
      </c>
      <c r="H327" s="818">
        <v>4.7E-2</v>
      </c>
      <c r="I327" s="818">
        <v>0.11700000000000001</v>
      </c>
      <c r="J327" s="818">
        <v>2.67</v>
      </c>
      <c r="K327" s="818">
        <v>4.3999999999999997E-2</v>
      </c>
      <c r="L327" s="818">
        <v>0.11700000000000001</v>
      </c>
      <c r="M327" s="818">
        <v>2.67</v>
      </c>
      <c r="N327" s="818">
        <v>0.04</v>
      </c>
      <c r="O327" s="818">
        <v>0.11700000000000001</v>
      </c>
      <c r="P327" s="818">
        <v>2.67</v>
      </c>
      <c r="Q327" s="818">
        <v>3.6999999999999998E-2</v>
      </c>
      <c r="R327" s="818">
        <v>0.11700000000000001</v>
      </c>
      <c r="S327" s="818">
        <v>2.67</v>
      </c>
      <c r="T327" s="818">
        <v>3.5000000000000003E-2</v>
      </c>
      <c r="U327" s="818">
        <v>0.11700000000000001</v>
      </c>
      <c r="V327" s="818">
        <v>2.67</v>
      </c>
      <c r="W327" s="818">
        <v>3.3000000000000002E-2</v>
      </c>
      <c r="X327" s="818">
        <v>0.11700000000000001</v>
      </c>
      <c r="Y327" s="818">
        <v>2.67</v>
      </c>
      <c r="Z327" s="818">
        <v>0.03</v>
      </c>
      <c r="AA327" s="818">
        <v>0.11700000000000001</v>
      </c>
      <c r="AB327" s="818">
        <v>2.67</v>
      </c>
      <c r="AC327" s="818">
        <v>2.7E-2</v>
      </c>
      <c r="AD327" s="818">
        <v>0.11700000000000001</v>
      </c>
      <c r="AE327" s="818">
        <v>2.67</v>
      </c>
      <c r="AF327" s="818">
        <v>2.4E-2</v>
      </c>
      <c r="AG327" s="818">
        <v>0.11700000000000001</v>
      </c>
      <c r="AH327" s="818">
        <v>2.67</v>
      </c>
      <c r="AI327" s="818">
        <v>2.1000000000000001E-2</v>
      </c>
      <c r="AJ327" s="818">
        <v>0.11700000000000001</v>
      </c>
      <c r="AK327" s="818">
        <v>2.67</v>
      </c>
      <c r="AL327" s="818">
        <v>1.7999999999999999E-2</v>
      </c>
      <c r="AM327" s="818">
        <v>0.11700000000000001</v>
      </c>
      <c r="AN327" s="818">
        <v>2.67</v>
      </c>
      <c r="AO327" s="818">
        <v>1.7000000000000001E-2</v>
      </c>
      <c r="AP327" s="818">
        <v>0.11700000000000001</v>
      </c>
      <c r="AQ327" s="818">
        <v>2.67</v>
      </c>
      <c r="AR327" s="818">
        <v>1.4999999999999999E-2</v>
      </c>
      <c r="AS327" s="818">
        <v>0.11700000000000001</v>
      </c>
      <c r="AT327" s="818">
        <v>2.67</v>
      </c>
      <c r="AU327" s="818">
        <v>1.4E-2</v>
      </c>
      <c r="AV327" s="818">
        <v>0.11700000000000001</v>
      </c>
      <c r="AW327" s="818">
        <v>2.67</v>
      </c>
      <c r="AX327" s="818">
        <v>1.2999999999999999E-2</v>
      </c>
      <c r="AY327" s="818">
        <v>0.11700000000000001</v>
      </c>
      <c r="AZ327" s="818">
        <v>2.67</v>
      </c>
      <c r="BA327" s="818">
        <v>1.2999999999999999E-2</v>
      </c>
      <c r="BB327" s="818">
        <v>0.11700000000000001</v>
      </c>
    </row>
    <row r="328" spans="2:56" ht="16.5" customHeight="1" x14ac:dyDescent="0.3">
      <c r="B328" s="5"/>
      <c r="D328" s="1"/>
      <c r="E328" s="816"/>
      <c r="F328" s="647" t="s">
        <v>780</v>
      </c>
      <c r="G328" s="818">
        <v>2.67</v>
      </c>
      <c r="H328" s="818">
        <v>7.0999999999999994E-2</v>
      </c>
      <c r="I328" s="818">
        <v>0.115</v>
      </c>
      <c r="J328" s="818">
        <v>2.67</v>
      </c>
      <c r="K328" s="818">
        <v>6.3E-2</v>
      </c>
      <c r="L328" s="818">
        <v>0.115</v>
      </c>
      <c r="M328" s="818">
        <v>2.67</v>
      </c>
      <c r="N328" s="818">
        <v>5.6000000000000001E-2</v>
      </c>
      <c r="O328" s="818">
        <v>0.115</v>
      </c>
      <c r="P328" s="818">
        <v>2.67</v>
      </c>
      <c r="Q328" s="818">
        <v>5.1999999999999998E-2</v>
      </c>
      <c r="R328" s="818">
        <v>0.115</v>
      </c>
      <c r="S328" s="818">
        <v>2.67</v>
      </c>
      <c r="T328" s="818">
        <v>4.9000000000000002E-2</v>
      </c>
      <c r="U328" s="818">
        <v>0.115</v>
      </c>
      <c r="V328" s="818">
        <v>2.67</v>
      </c>
      <c r="W328" s="818">
        <v>4.7E-2</v>
      </c>
      <c r="X328" s="818">
        <v>0.115</v>
      </c>
      <c r="Y328" s="818">
        <v>2.67</v>
      </c>
      <c r="Z328" s="818">
        <v>4.3999999999999997E-2</v>
      </c>
      <c r="AA328" s="818">
        <v>0.115</v>
      </c>
      <c r="AB328" s="818">
        <v>2.67</v>
      </c>
      <c r="AC328" s="818">
        <v>4.1000000000000002E-2</v>
      </c>
      <c r="AD328" s="818">
        <v>0.115</v>
      </c>
      <c r="AE328" s="818">
        <v>2.67</v>
      </c>
      <c r="AF328" s="818">
        <v>3.6999999999999998E-2</v>
      </c>
      <c r="AG328" s="818">
        <v>0.115</v>
      </c>
      <c r="AH328" s="818">
        <v>2.67</v>
      </c>
      <c r="AI328" s="818">
        <v>3.4000000000000002E-2</v>
      </c>
      <c r="AJ328" s="818">
        <v>0.115</v>
      </c>
      <c r="AK328" s="818">
        <v>2.67</v>
      </c>
      <c r="AL328" s="818">
        <v>3.2000000000000001E-2</v>
      </c>
      <c r="AM328" s="818">
        <v>0.115</v>
      </c>
      <c r="AN328" s="818">
        <v>2.67</v>
      </c>
      <c r="AO328" s="818">
        <v>2.8000000000000001E-2</v>
      </c>
      <c r="AP328" s="818">
        <v>0.115</v>
      </c>
      <c r="AQ328" s="818">
        <v>2.67</v>
      </c>
      <c r="AR328" s="818">
        <v>2.5999999999999999E-2</v>
      </c>
      <c r="AS328" s="818">
        <v>0.115</v>
      </c>
      <c r="AT328" s="818">
        <v>2.67</v>
      </c>
      <c r="AU328" s="818">
        <v>2.4E-2</v>
      </c>
      <c r="AV328" s="818">
        <v>0.115</v>
      </c>
      <c r="AW328" s="818">
        <v>2.67</v>
      </c>
      <c r="AX328" s="818">
        <v>2.1999999999999999E-2</v>
      </c>
      <c r="AY328" s="818">
        <v>0.115</v>
      </c>
      <c r="AZ328" s="818">
        <v>2.67</v>
      </c>
      <c r="BA328" s="818">
        <v>2.1999999999999999E-2</v>
      </c>
      <c r="BB328" s="818">
        <v>0.115</v>
      </c>
    </row>
    <row r="329" spans="2:56" ht="16.5" customHeight="1" x14ac:dyDescent="0.3">
      <c r="B329" s="5"/>
      <c r="D329" s="1"/>
      <c r="E329" s="648" t="s">
        <v>772</v>
      </c>
      <c r="F329" s="647" t="s">
        <v>778</v>
      </c>
      <c r="G329" s="818">
        <v>2.645</v>
      </c>
      <c r="H329" s="818">
        <v>7.4999999999999997E-2</v>
      </c>
      <c r="I329" s="818">
        <v>0.113</v>
      </c>
      <c r="J329" s="818">
        <v>2.645</v>
      </c>
      <c r="K329" s="818">
        <v>7.0000000000000007E-2</v>
      </c>
      <c r="L329" s="818">
        <v>0.114</v>
      </c>
      <c r="M329" s="818">
        <v>2.645</v>
      </c>
      <c r="N329" s="818">
        <v>6.5000000000000002E-2</v>
      </c>
      <c r="O329" s="818">
        <v>0.114</v>
      </c>
      <c r="P329" s="818">
        <v>2.645</v>
      </c>
      <c r="Q329" s="818">
        <v>0.06</v>
      </c>
      <c r="R329" s="818">
        <v>0.114</v>
      </c>
      <c r="S329" s="818">
        <v>2.4940000000000002</v>
      </c>
      <c r="T329" s="818">
        <v>5.6000000000000001E-2</v>
      </c>
      <c r="U329" s="818">
        <v>0.115</v>
      </c>
      <c r="V329" s="818">
        <v>2.4689999999999999</v>
      </c>
      <c r="W329" s="818">
        <v>5.1999999999999998E-2</v>
      </c>
      <c r="X329" s="818">
        <v>0.115</v>
      </c>
      <c r="Y329" s="818">
        <v>2.5419999999999998</v>
      </c>
      <c r="Z329" s="818">
        <v>4.8000000000000001E-2</v>
      </c>
      <c r="AA329" s="818">
        <v>0.115</v>
      </c>
      <c r="AB329" s="818">
        <v>2.5419999999999998</v>
      </c>
      <c r="AC329" s="818">
        <v>4.3999999999999997E-2</v>
      </c>
      <c r="AD329" s="818">
        <v>0.115</v>
      </c>
      <c r="AE329" s="818">
        <v>2.5419999999999998</v>
      </c>
      <c r="AF329" s="818">
        <v>0.04</v>
      </c>
      <c r="AG329" s="818">
        <v>0.115</v>
      </c>
      <c r="AH329" s="818">
        <v>2.5369999999999999</v>
      </c>
      <c r="AI329" s="818">
        <v>3.6999999999999998E-2</v>
      </c>
      <c r="AJ329" s="818">
        <v>0.115</v>
      </c>
      <c r="AK329" s="818">
        <v>2.52</v>
      </c>
      <c r="AL329" s="818">
        <v>3.4000000000000002E-2</v>
      </c>
      <c r="AM329" s="818">
        <v>0.11600000000000001</v>
      </c>
      <c r="AN329" s="818">
        <v>2.4940000000000002</v>
      </c>
      <c r="AO329" s="818">
        <v>3.2000000000000001E-2</v>
      </c>
      <c r="AP329" s="818">
        <v>0.11600000000000001</v>
      </c>
      <c r="AQ329" s="819" t="s">
        <v>164</v>
      </c>
      <c r="AR329" s="819" t="s">
        <v>164</v>
      </c>
      <c r="AS329" s="819" t="s">
        <v>164</v>
      </c>
      <c r="AT329" s="819" t="s">
        <v>164</v>
      </c>
      <c r="AU329" s="819" t="s">
        <v>164</v>
      </c>
      <c r="AV329" s="819" t="s">
        <v>164</v>
      </c>
      <c r="AW329" s="819" t="s">
        <v>164</v>
      </c>
      <c r="AX329" s="819" t="s">
        <v>164</v>
      </c>
      <c r="AY329" s="819" t="s">
        <v>164</v>
      </c>
      <c r="AZ329" s="819" t="s">
        <v>164</v>
      </c>
      <c r="BA329" s="819" t="s">
        <v>164</v>
      </c>
      <c r="BB329" s="819" t="s">
        <v>164</v>
      </c>
    </row>
    <row r="330" spans="2:56" ht="16.5" customHeight="1" x14ac:dyDescent="0.3">
      <c r="B330" s="5"/>
      <c r="D330" s="1"/>
      <c r="E330" s="815"/>
      <c r="F330" s="647" t="s">
        <v>779</v>
      </c>
      <c r="G330" s="818">
        <v>2.645</v>
      </c>
      <c r="H330" s="818">
        <v>4.7E-2</v>
      </c>
      <c r="I330" s="818">
        <v>0.11600000000000001</v>
      </c>
      <c r="J330" s="818">
        <v>2.645</v>
      </c>
      <c r="K330" s="818">
        <v>4.2999999999999997E-2</v>
      </c>
      <c r="L330" s="818">
        <v>0.11600000000000001</v>
      </c>
      <c r="M330" s="818">
        <v>2.645</v>
      </c>
      <c r="N330" s="818">
        <v>3.9E-2</v>
      </c>
      <c r="O330" s="818">
        <v>0.11600000000000001</v>
      </c>
      <c r="P330" s="818">
        <v>2.645</v>
      </c>
      <c r="Q330" s="818">
        <v>3.5999999999999997E-2</v>
      </c>
      <c r="R330" s="818">
        <v>0.11600000000000001</v>
      </c>
      <c r="S330" s="818">
        <v>2.4940000000000002</v>
      </c>
      <c r="T330" s="818">
        <v>3.5000000000000003E-2</v>
      </c>
      <c r="U330" s="818">
        <v>0.11600000000000001</v>
      </c>
      <c r="V330" s="818">
        <v>2.4689999999999999</v>
      </c>
      <c r="W330" s="818">
        <v>3.3000000000000002E-2</v>
      </c>
      <c r="X330" s="818">
        <v>0.11600000000000001</v>
      </c>
      <c r="Y330" s="818">
        <v>2.5419999999999998</v>
      </c>
      <c r="Z330" s="818">
        <v>0.03</v>
      </c>
      <c r="AA330" s="818">
        <v>0.11600000000000001</v>
      </c>
      <c r="AB330" s="818">
        <v>2.5419999999999998</v>
      </c>
      <c r="AC330" s="818">
        <v>2.7E-2</v>
      </c>
      <c r="AD330" s="818">
        <v>0.11600000000000001</v>
      </c>
      <c r="AE330" s="818">
        <v>2.5419999999999998</v>
      </c>
      <c r="AF330" s="818">
        <v>2.4E-2</v>
      </c>
      <c r="AG330" s="818">
        <v>0.11600000000000001</v>
      </c>
      <c r="AH330" s="818">
        <v>2.5369999999999999</v>
      </c>
      <c r="AI330" s="818">
        <v>2.1000000000000001E-2</v>
      </c>
      <c r="AJ330" s="818">
        <v>0.11600000000000001</v>
      </c>
      <c r="AK330" s="818">
        <v>2.52</v>
      </c>
      <c r="AL330" s="818">
        <v>1.7999999999999999E-2</v>
      </c>
      <c r="AM330" s="818">
        <v>0.11600000000000001</v>
      </c>
      <c r="AN330" s="818">
        <v>2.4940000000000002</v>
      </c>
      <c r="AO330" s="818">
        <v>1.6E-2</v>
      </c>
      <c r="AP330" s="818">
        <v>0.11600000000000001</v>
      </c>
      <c r="AQ330" s="819" t="s">
        <v>164</v>
      </c>
      <c r="AR330" s="819" t="s">
        <v>164</v>
      </c>
      <c r="AS330" s="819" t="s">
        <v>164</v>
      </c>
      <c r="AT330" s="819" t="s">
        <v>164</v>
      </c>
      <c r="AU330" s="819" t="s">
        <v>164</v>
      </c>
      <c r="AV330" s="819" t="s">
        <v>164</v>
      </c>
      <c r="AW330" s="819" t="s">
        <v>164</v>
      </c>
      <c r="AX330" s="819" t="s">
        <v>164</v>
      </c>
      <c r="AY330" s="819" t="s">
        <v>164</v>
      </c>
      <c r="AZ330" s="819" t="s">
        <v>164</v>
      </c>
      <c r="BA330" s="819" t="s">
        <v>164</v>
      </c>
      <c r="BB330" s="819" t="s">
        <v>164</v>
      </c>
    </row>
    <row r="331" spans="2:56" ht="16.5" customHeight="1" x14ac:dyDescent="0.3">
      <c r="B331" s="5"/>
      <c r="D331" s="1"/>
      <c r="E331" s="816"/>
      <c r="F331" s="647" t="s">
        <v>780</v>
      </c>
      <c r="G331" s="818">
        <v>2.645</v>
      </c>
      <c r="H331" s="818">
        <v>7.0999999999999994E-2</v>
      </c>
      <c r="I331" s="818">
        <v>0.114</v>
      </c>
      <c r="J331" s="818">
        <v>2.645</v>
      </c>
      <c r="K331" s="818">
        <v>6.2E-2</v>
      </c>
      <c r="L331" s="818">
        <v>0.114</v>
      </c>
      <c r="M331" s="818">
        <v>2.645</v>
      </c>
      <c r="N331" s="818">
        <v>5.5E-2</v>
      </c>
      <c r="O331" s="818">
        <v>0.114</v>
      </c>
      <c r="P331" s="818">
        <v>2.645</v>
      </c>
      <c r="Q331" s="818">
        <v>5.0999999999999997E-2</v>
      </c>
      <c r="R331" s="818">
        <v>0.114</v>
      </c>
      <c r="S331" s="818">
        <v>2.4940000000000002</v>
      </c>
      <c r="T331" s="818">
        <v>4.9000000000000002E-2</v>
      </c>
      <c r="U331" s="818">
        <v>0.114</v>
      </c>
      <c r="V331" s="818">
        <v>2.4689999999999999</v>
      </c>
      <c r="W331" s="818">
        <v>4.5999999999999999E-2</v>
      </c>
      <c r="X331" s="818">
        <v>0.114</v>
      </c>
      <c r="Y331" s="818">
        <v>2.5419999999999998</v>
      </c>
      <c r="Z331" s="818">
        <v>4.2999999999999997E-2</v>
      </c>
      <c r="AA331" s="818">
        <v>0.114</v>
      </c>
      <c r="AB331" s="818">
        <v>2.5419999999999998</v>
      </c>
      <c r="AC331" s="818">
        <v>0.04</v>
      </c>
      <c r="AD331" s="818">
        <v>0.114</v>
      </c>
      <c r="AE331" s="818">
        <v>2.5419999999999998</v>
      </c>
      <c r="AF331" s="818">
        <v>3.6999999999999998E-2</v>
      </c>
      <c r="AG331" s="818">
        <v>0.114</v>
      </c>
      <c r="AH331" s="818">
        <v>2.5369999999999999</v>
      </c>
      <c r="AI331" s="818">
        <v>3.4000000000000002E-2</v>
      </c>
      <c r="AJ331" s="818">
        <v>0.114</v>
      </c>
      <c r="AK331" s="818">
        <v>2.52</v>
      </c>
      <c r="AL331" s="818">
        <v>3.1E-2</v>
      </c>
      <c r="AM331" s="818">
        <v>0.114</v>
      </c>
      <c r="AN331" s="818">
        <v>2.4940000000000002</v>
      </c>
      <c r="AO331" s="818">
        <v>2.8000000000000001E-2</v>
      </c>
      <c r="AP331" s="818">
        <v>0.114</v>
      </c>
      <c r="AQ331" s="819" t="s">
        <v>164</v>
      </c>
      <c r="AR331" s="819" t="s">
        <v>164</v>
      </c>
      <c r="AS331" s="819" t="s">
        <v>164</v>
      </c>
      <c r="AT331" s="819" t="s">
        <v>164</v>
      </c>
      <c r="AU331" s="819" t="s">
        <v>164</v>
      </c>
      <c r="AV331" s="819" t="s">
        <v>164</v>
      </c>
      <c r="AW331" s="819" t="s">
        <v>164</v>
      </c>
      <c r="AX331" s="819" t="s">
        <v>164</v>
      </c>
      <c r="AY331" s="819" t="s">
        <v>164</v>
      </c>
      <c r="AZ331" s="819" t="s">
        <v>164</v>
      </c>
      <c r="BA331" s="819" t="s">
        <v>164</v>
      </c>
      <c r="BB331" s="819" t="s">
        <v>164</v>
      </c>
    </row>
    <row r="332" spans="2:56" ht="16.5" customHeight="1" x14ac:dyDescent="0.3">
      <c r="B332" s="5"/>
      <c r="D332" s="1"/>
      <c r="E332" s="648" t="s">
        <v>404</v>
      </c>
      <c r="F332" s="647" t="s">
        <v>778</v>
      </c>
      <c r="G332" s="819" t="s">
        <v>164</v>
      </c>
      <c r="H332" s="819" t="s">
        <v>164</v>
      </c>
      <c r="I332" s="819" t="s">
        <v>164</v>
      </c>
      <c r="J332" s="819" t="s">
        <v>164</v>
      </c>
      <c r="K332" s="819" t="s">
        <v>164</v>
      </c>
      <c r="L332" s="819" t="s">
        <v>164</v>
      </c>
      <c r="M332" s="819" t="s">
        <v>164</v>
      </c>
      <c r="N332" s="819" t="s">
        <v>164</v>
      </c>
      <c r="O332" s="819" t="s">
        <v>164</v>
      </c>
      <c r="P332" s="819" t="s">
        <v>164</v>
      </c>
      <c r="Q332" s="819" t="s">
        <v>164</v>
      </c>
      <c r="R332" s="819" t="s">
        <v>164</v>
      </c>
      <c r="S332" s="819" t="s">
        <v>164</v>
      </c>
      <c r="T332" s="819" t="s">
        <v>164</v>
      </c>
      <c r="U332" s="819" t="s">
        <v>164</v>
      </c>
      <c r="V332" s="819" t="s">
        <v>164</v>
      </c>
      <c r="W332" s="819" t="s">
        <v>164</v>
      </c>
      <c r="X332" s="819" t="s">
        <v>164</v>
      </c>
      <c r="Y332" s="819" t="s">
        <v>164</v>
      </c>
      <c r="Z332" s="819" t="s">
        <v>164</v>
      </c>
      <c r="AA332" s="819" t="s">
        <v>164</v>
      </c>
      <c r="AB332" s="819" t="s">
        <v>164</v>
      </c>
      <c r="AC332" s="819" t="s">
        <v>164</v>
      </c>
      <c r="AD332" s="819" t="s">
        <v>164</v>
      </c>
      <c r="AE332" s="819" t="s">
        <v>164</v>
      </c>
      <c r="AF332" s="819" t="s">
        <v>164</v>
      </c>
      <c r="AG332" s="819" t="s">
        <v>164</v>
      </c>
      <c r="AH332" s="819" t="s">
        <v>164</v>
      </c>
      <c r="AI332" s="819" t="s">
        <v>164</v>
      </c>
      <c r="AJ332" s="819" t="s">
        <v>164</v>
      </c>
      <c r="AK332" s="819" t="s">
        <v>164</v>
      </c>
      <c r="AL332" s="819" t="s">
        <v>164</v>
      </c>
      <c r="AM332" s="819" t="s">
        <v>164</v>
      </c>
      <c r="AN332" s="819" t="s">
        <v>164</v>
      </c>
      <c r="AO332" s="819" t="s">
        <v>164</v>
      </c>
      <c r="AP332" s="819" t="s">
        <v>164</v>
      </c>
      <c r="AQ332" s="818">
        <v>2.4689999999999999</v>
      </c>
      <c r="AR332" s="818">
        <v>3.2000000000000001E-2</v>
      </c>
      <c r="AS332" s="818">
        <v>0.11600000000000001</v>
      </c>
      <c r="AT332" s="818">
        <v>2.4689999999999999</v>
      </c>
      <c r="AU332" s="818">
        <v>2.7E-2</v>
      </c>
      <c r="AV332" s="818">
        <v>0.11600000000000001</v>
      </c>
      <c r="AW332" s="818">
        <v>2.4689999999999999</v>
      </c>
      <c r="AX332" s="818">
        <v>2.5000000000000001E-2</v>
      </c>
      <c r="AY332" s="818">
        <v>0.11600000000000001</v>
      </c>
      <c r="AZ332" s="818">
        <v>2.4689999999999999</v>
      </c>
      <c r="BA332" s="818">
        <v>2.5000000000000001E-2</v>
      </c>
      <c r="BB332" s="818">
        <v>0.11600000000000001</v>
      </c>
    </row>
    <row r="333" spans="2:56" ht="16.5" customHeight="1" x14ac:dyDescent="0.3">
      <c r="B333" s="5"/>
      <c r="D333" s="1"/>
      <c r="E333" s="815"/>
      <c r="F333" s="647" t="s">
        <v>779</v>
      </c>
      <c r="G333" s="819" t="s">
        <v>164</v>
      </c>
      <c r="H333" s="819" t="s">
        <v>164</v>
      </c>
      <c r="I333" s="819" t="s">
        <v>164</v>
      </c>
      <c r="J333" s="819" t="s">
        <v>164</v>
      </c>
      <c r="K333" s="819" t="s">
        <v>164</v>
      </c>
      <c r="L333" s="819" t="s">
        <v>164</v>
      </c>
      <c r="M333" s="819" t="s">
        <v>164</v>
      </c>
      <c r="N333" s="819" t="s">
        <v>164</v>
      </c>
      <c r="O333" s="819" t="s">
        <v>164</v>
      </c>
      <c r="P333" s="819" t="s">
        <v>164</v>
      </c>
      <c r="Q333" s="819" t="s">
        <v>164</v>
      </c>
      <c r="R333" s="819" t="s">
        <v>164</v>
      </c>
      <c r="S333" s="819" t="s">
        <v>164</v>
      </c>
      <c r="T333" s="819" t="s">
        <v>164</v>
      </c>
      <c r="U333" s="819" t="s">
        <v>164</v>
      </c>
      <c r="V333" s="819" t="s">
        <v>164</v>
      </c>
      <c r="W333" s="819" t="s">
        <v>164</v>
      </c>
      <c r="X333" s="819" t="s">
        <v>164</v>
      </c>
      <c r="Y333" s="819" t="s">
        <v>164</v>
      </c>
      <c r="Z333" s="819" t="s">
        <v>164</v>
      </c>
      <c r="AA333" s="819" t="s">
        <v>164</v>
      </c>
      <c r="AB333" s="819" t="s">
        <v>164</v>
      </c>
      <c r="AC333" s="819" t="s">
        <v>164</v>
      </c>
      <c r="AD333" s="819" t="s">
        <v>164</v>
      </c>
      <c r="AE333" s="819" t="s">
        <v>164</v>
      </c>
      <c r="AF333" s="819" t="s">
        <v>164</v>
      </c>
      <c r="AG333" s="819" t="s">
        <v>164</v>
      </c>
      <c r="AH333" s="819" t="s">
        <v>164</v>
      </c>
      <c r="AI333" s="819" t="s">
        <v>164</v>
      </c>
      <c r="AJ333" s="819" t="s">
        <v>164</v>
      </c>
      <c r="AK333" s="819" t="s">
        <v>164</v>
      </c>
      <c r="AL333" s="819" t="s">
        <v>164</v>
      </c>
      <c r="AM333" s="819" t="s">
        <v>164</v>
      </c>
      <c r="AN333" s="819" t="s">
        <v>164</v>
      </c>
      <c r="AO333" s="819" t="s">
        <v>164</v>
      </c>
      <c r="AP333" s="819" t="s">
        <v>164</v>
      </c>
      <c r="AQ333" s="818">
        <v>2.4689999999999999</v>
      </c>
      <c r="AR333" s="818">
        <v>1.4999999999999999E-2</v>
      </c>
      <c r="AS333" s="818">
        <v>0.11600000000000001</v>
      </c>
      <c r="AT333" s="818">
        <v>2.4689999999999999</v>
      </c>
      <c r="AU333" s="818">
        <v>1.4E-2</v>
      </c>
      <c r="AV333" s="818">
        <v>0.11600000000000001</v>
      </c>
      <c r="AW333" s="818">
        <v>2.4689999999999999</v>
      </c>
      <c r="AX333" s="818">
        <v>1.2999999999999999E-2</v>
      </c>
      <c r="AY333" s="818">
        <v>0.11600000000000001</v>
      </c>
      <c r="AZ333" s="818">
        <v>2.4689999999999999</v>
      </c>
      <c r="BA333" s="818">
        <v>1.2999999999999999E-2</v>
      </c>
      <c r="BB333" s="818">
        <v>0.11600000000000001</v>
      </c>
    </row>
    <row r="334" spans="2:56" ht="16.5" customHeight="1" x14ac:dyDescent="0.3">
      <c r="B334" s="5"/>
      <c r="D334" s="1"/>
      <c r="E334" s="816"/>
      <c r="F334" s="647" t="s">
        <v>780</v>
      </c>
      <c r="G334" s="819" t="s">
        <v>164</v>
      </c>
      <c r="H334" s="819" t="s">
        <v>164</v>
      </c>
      <c r="I334" s="819" t="s">
        <v>164</v>
      </c>
      <c r="J334" s="819" t="s">
        <v>164</v>
      </c>
      <c r="K334" s="819" t="s">
        <v>164</v>
      </c>
      <c r="L334" s="819" t="s">
        <v>164</v>
      </c>
      <c r="M334" s="819" t="s">
        <v>164</v>
      </c>
      <c r="N334" s="819" t="s">
        <v>164</v>
      </c>
      <c r="O334" s="819" t="s">
        <v>164</v>
      </c>
      <c r="P334" s="819" t="s">
        <v>164</v>
      </c>
      <c r="Q334" s="819" t="s">
        <v>164</v>
      </c>
      <c r="R334" s="819" t="s">
        <v>164</v>
      </c>
      <c r="S334" s="819" t="s">
        <v>164</v>
      </c>
      <c r="T334" s="819" t="s">
        <v>164</v>
      </c>
      <c r="U334" s="819" t="s">
        <v>164</v>
      </c>
      <c r="V334" s="819" t="s">
        <v>164</v>
      </c>
      <c r="W334" s="819" t="s">
        <v>164</v>
      </c>
      <c r="X334" s="819" t="s">
        <v>164</v>
      </c>
      <c r="Y334" s="819" t="s">
        <v>164</v>
      </c>
      <c r="Z334" s="819" t="s">
        <v>164</v>
      </c>
      <c r="AA334" s="819" t="s">
        <v>164</v>
      </c>
      <c r="AB334" s="819" t="s">
        <v>164</v>
      </c>
      <c r="AC334" s="819" t="s">
        <v>164</v>
      </c>
      <c r="AD334" s="819" t="s">
        <v>164</v>
      </c>
      <c r="AE334" s="819" t="s">
        <v>164</v>
      </c>
      <c r="AF334" s="819" t="s">
        <v>164</v>
      </c>
      <c r="AG334" s="819" t="s">
        <v>164</v>
      </c>
      <c r="AH334" s="819" t="s">
        <v>164</v>
      </c>
      <c r="AI334" s="819" t="s">
        <v>164</v>
      </c>
      <c r="AJ334" s="819" t="s">
        <v>164</v>
      </c>
      <c r="AK334" s="819" t="s">
        <v>164</v>
      </c>
      <c r="AL334" s="819" t="s">
        <v>164</v>
      </c>
      <c r="AM334" s="819" t="s">
        <v>164</v>
      </c>
      <c r="AN334" s="819" t="s">
        <v>164</v>
      </c>
      <c r="AO334" s="819" t="s">
        <v>164</v>
      </c>
      <c r="AP334" s="819" t="s">
        <v>164</v>
      </c>
      <c r="AQ334" s="818">
        <v>2.4689999999999999</v>
      </c>
      <c r="AR334" s="818">
        <v>2.5999999999999999E-2</v>
      </c>
      <c r="AS334" s="818">
        <v>0.114</v>
      </c>
      <c r="AT334" s="818">
        <v>2.4689999999999999</v>
      </c>
      <c r="AU334" s="818">
        <v>2.4E-2</v>
      </c>
      <c r="AV334" s="818">
        <v>0.114</v>
      </c>
      <c r="AW334" s="818">
        <v>2.4689999999999999</v>
      </c>
      <c r="AX334" s="818">
        <v>2.1999999999999999E-2</v>
      </c>
      <c r="AY334" s="818">
        <v>0.114</v>
      </c>
      <c r="AZ334" s="818">
        <v>2.4689999999999999</v>
      </c>
      <c r="BA334" s="818">
        <v>2.1999999999999999E-2</v>
      </c>
      <c r="BB334" s="818">
        <v>0.114</v>
      </c>
    </row>
    <row r="335" spans="2:56" ht="16.5" customHeight="1" x14ac:dyDescent="0.3">
      <c r="B335" s="5"/>
      <c r="D335" s="1"/>
      <c r="E335" s="648" t="s">
        <v>266</v>
      </c>
      <c r="F335" s="647" t="s">
        <v>778</v>
      </c>
      <c r="G335" s="819" t="s">
        <v>164</v>
      </c>
      <c r="H335" s="819" t="s">
        <v>164</v>
      </c>
      <c r="I335" s="819" t="s">
        <v>164</v>
      </c>
      <c r="J335" s="819" t="s">
        <v>164</v>
      </c>
      <c r="K335" s="819" t="s">
        <v>164</v>
      </c>
      <c r="L335" s="819" t="s">
        <v>164</v>
      </c>
      <c r="M335" s="819" t="s">
        <v>164</v>
      </c>
      <c r="N335" s="819" t="s">
        <v>164</v>
      </c>
      <c r="O335" s="819" t="s">
        <v>164</v>
      </c>
      <c r="P335" s="819" t="s">
        <v>164</v>
      </c>
      <c r="Q335" s="819" t="s">
        <v>164</v>
      </c>
      <c r="R335" s="819" t="s">
        <v>164</v>
      </c>
      <c r="S335" s="819" t="s">
        <v>164</v>
      </c>
      <c r="T335" s="819" t="s">
        <v>164</v>
      </c>
      <c r="U335" s="819" t="s">
        <v>164</v>
      </c>
      <c r="V335" s="819" t="s">
        <v>164</v>
      </c>
      <c r="W335" s="819" t="s">
        <v>164</v>
      </c>
      <c r="X335" s="819" t="s">
        <v>164</v>
      </c>
      <c r="Y335" s="819" t="s">
        <v>164</v>
      </c>
      <c r="Z335" s="819" t="s">
        <v>164</v>
      </c>
      <c r="AA335" s="819" t="s">
        <v>164</v>
      </c>
      <c r="AB335" s="819" t="s">
        <v>164</v>
      </c>
      <c r="AC335" s="819" t="s">
        <v>164</v>
      </c>
      <c r="AD335" s="819" t="s">
        <v>164</v>
      </c>
      <c r="AE335" s="819" t="s">
        <v>164</v>
      </c>
      <c r="AF335" s="819" t="s">
        <v>164</v>
      </c>
      <c r="AG335" s="819" t="s">
        <v>164</v>
      </c>
      <c r="AH335" s="819" t="s">
        <v>164</v>
      </c>
      <c r="AI335" s="819" t="s">
        <v>164</v>
      </c>
      <c r="AJ335" s="819" t="s">
        <v>164</v>
      </c>
      <c r="AK335" s="819" t="s">
        <v>164</v>
      </c>
      <c r="AL335" s="819" t="s">
        <v>164</v>
      </c>
      <c r="AM335" s="819" t="s">
        <v>164</v>
      </c>
      <c r="AN335" s="819" t="s">
        <v>164</v>
      </c>
      <c r="AO335" s="819" t="s">
        <v>164</v>
      </c>
      <c r="AP335" s="819" t="s">
        <v>164</v>
      </c>
      <c r="AQ335" s="818">
        <v>2.3940000000000001</v>
      </c>
      <c r="AR335" s="818">
        <v>3.2000000000000001E-2</v>
      </c>
      <c r="AS335" s="818">
        <v>0.11600000000000001</v>
      </c>
      <c r="AT335" s="818">
        <v>2.3940000000000001</v>
      </c>
      <c r="AU335" s="818">
        <v>2.7E-2</v>
      </c>
      <c r="AV335" s="818">
        <v>0.11600000000000001</v>
      </c>
      <c r="AW335" s="818">
        <v>2.3940000000000001</v>
      </c>
      <c r="AX335" s="818">
        <v>2.5000000000000001E-2</v>
      </c>
      <c r="AY335" s="818">
        <v>0.11600000000000001</v>
      </c>
      <c r="AZ335" s="818">
        <v>2.3940000000000001</v>
      </c>
      <c r="BA335" s="818">
        <v>2.5000000000000001E-2</v>
      </c>
      <c r="BB335" s="818">
        <v>0.11600000000000001</v>
      </c>
    </row>
    <row r="336" spans="2:56" ht="16.5" customHeight="1" x14ac:dyDescent="0.3">
      <c r="B336" s="5"/>
      <c r="D336" s="1"/>
      <c r="E336" s="815"/>
      <c r="F336" s="647" t="s">
        <v>779</v>
      </c>
      <c r="G336" s="819" t="s">
        <v>164</v>
      </c>
      <c r="H336" s="819" t="s">
        <v>164</v>
      </c>
      <c r="I336" s="819" t="s">
        <v>164</v>
      </c>
      <c r="J336" s="819" t="s">
        <v>164</v>
      </c>
      <c r="K336" s="819" t="s">
        <v>164</v>
      </c>
      <c r="L336" s="819" t="s">
        <v>164</v>
      </c>
      <c r="M336" s="819" t="s">
        <v>164</v>
      </c>
      <c r="N336" s="819" t="s">
        <v>164</v>
      </c>
      <c r="O336" s="819" t="s">
        <v>164</v>
      </c>
      <c r="P336" s="819" t="s">
        <v>164</v>
      </c>
      <c r="Q336" s="819" t="s">
        <v>164</v>
      </c>
      <c r="R336" s="819" t="s">
        <v>164</v>
      </c>
      <c r="S336" s="819" t="s">
        <v>164</v>
      </c>
      <c r="T336" s="819" t="s">
        <v>164</v>
      </c>
      <c r="U336" s="819" t="s">
        <v>164</v>
      </c>
      <c r="V336" s="819" t="s">
        <v>164</v>
      </c>
      <c r="W336" s="819" t="s">
        <v>164</v>
      </c>
      <c r="X336" s="819" t="s">
        <v>164</v>
      </c>
      <c r="Y336" s="819" t="s">
        <v>164</v>
      </c>
      <c r="Z336" s="819" t="s">
        <v>164</v>
      </c>
      <c r="AA336" s="819" t="s">
        <v>164</v>
      </c>
      <c r="AB336" s="819" t="s">
        <v>164</v>
      </c>
      <c r="AC336" s="819" t="s">
        <v>164</v>
      </c>
      <c r="AD336" s="819" t="s">
        <v>164</v>
      </c>
      <c r="AE336" s="819" t="s">
        <v>164</v>
      </c>
      <c r="AF336" s="819" t="s">
        <v>164</v>
      </c>
      <c r="AG336" s="819" t="s">
        <v>164</v>
      </c>
      <c r="AH336" s="819" t="s">
        <v>164</v>
      </c>
      <c r="AI336" s="819" t="s">
        <v>164</v>
      </c>
      <c r="AJ336" s="819" t="s">
        <v>164</v>
      </c>
      <c r="AK336" s="819" t="s">
        <v>164</v>
      </c>
      <c r="AL336" s="819" t="s">
        <v>164</v>
      </c>
      <c r="AM336" s="819" t="s">
        <v>164</v>
      </c>
      <c r="AN336" s="819" t="s">
        <v>164</v>
      </c>
      <c r="AO336" s="819" t="s">
        <v>164</v>
      </c>
      <c r="AP336" s="819" t="s">
        <v>164</v>
      </c>
      <c r="AQ336" s="818">
        <v>2.3940000000000001</v>
      </c>
      <c r="AR336" s="818">
        <v>1.4999999999999999E-2</v>
      </c>
      <c r="AS336" s="818">
        <v>0.11600000000000001</v>
      </c>
      <c r="AT336" s="818">
        <v>2.3940000000000001</v>
      </c>
      <c r="AU336" s="818">
        <v>1.4E-2</v>
      </c>
      <c r="AV336" s="818">
        <v>0.11600000000000001</v>
      </c>
      <c r="AW336" s="818">
        <v>2.3940000000000001</v>
      </c>
      <c r="AX336" s="818">
        <v>1.2999999999999999E-2</v>
      </c>
      <c r="AY336" s="818">
        <v>0.11600000000000001</v>
      </c>
      <c r="AZ336" s="818">
        <v>2.3940000000000001</v>
      </c>
      <c r="BA336" s="818">
        <v>1.2999999999999999E-2</v>
      </c>
      <c r="BB336" s="818">
        <v>0.11600000000000001</v>
      </c>
    </row>
    <row r="337" spans="2:54" ht="16.5" customHeight="1" x14ac:dyDescent="0.3">
      <c r="B337" s="5"/>
      <c r="D337" s="1"/>
      <c r="E337" s="816"/>
      <c r="F337" s="647" t="s">
        <v>780</v>
      </c>
      <c r="G337" s="819" t="s">
        <v>164</v>
      </c>
      <c r="H337" s="819" t="s">
        <v>164</v>
      </c>
      <c r="I337" s="819" t="s">
        <v>164</v>
      </c>
      <c r="J337" s="819" t="s">
        <v>164</v>
      </c>
      <c r="K337" s="819" t="s">
        <v>164</v>
      </c>
      <c r="L337" s="819" t="s">
        <v>164</v>
      </c>
      <c r="M337" s="819" t="s">
        <v>164</v>
      </c>
      <c r="N337" s="819" t="s">
        <v>164</v>
      </c>
      <c r="O337" s="819" t="s">
        <v>164</v>
      </c>
      <c r="P337" s="819" t="s">
        <v>164</v>
      </c>
      <c r="Q337" s="819" t="s">
        <v>164</v>
      </c>
      <c r="R337" s="819" t="s">
        <v>164</v>
      </c>
      <c r="S337" s="819" t="s">
        <v>164</v>
      </c>
      <c r="T337" s="819" t="s">
        <v>164</v>
      </c>
      <c r="U337" s="819" t="s">
        <v>164</v>
      </c>
      <c r="V337" s="819" t="s">
        <v>164</v>
      </c>
      <c r="W337" s="819" t="s">
        <v>164</v>
      </c>
      <c r="X337" s="819" t="s">
        <v>164</v>
      </c>
      <c r="Y337" s="819" t="s">
        <v>164</v>
      </c>
      <c r="Z337" s="819" t="s">
        <v>164</v>
      </c>
      <c r="AA337" s="819" t="s">
        <v>164</v>
      </c>
      <c r="AB337" s="819" t="s">
        <v>164</v>
      </c>
      <c r="AC337" s="819" t="s">
        <v>164</v>
      </c>
      <c r="AD337" s="819" t="s">
        <v>164</v>
      </c>
      <c r="AE337" s="819" t="s">
        <v>164</v>
      </c>
      <c r="AF337" s="819" t="s">
        <v>164</v>
      </c>
      <c r="AG337" s="819" t="s">
        <v>164</v>
      </c>
      <c r="AH337" s="819" t="s">
        <v>164</v>
      </c>
      <c r="AI337" s="819" t="s">
        <v>164</v>
      </c>
      <c r="AJ337" s="819" t="s">
        <v>164</v>
      </c>
      <c r="AK337" s="819" t="s">
        <v>164</v>
      </c>
      <c r="AL337" s="819" t="s">
        <v>164</v>
      </c>
      <c r="AM337" s="819" t="s">
        <v>164</v>
      </c>
      <c r="AN337" s="819" t="s">
        <v>164</v>
      </c>
      <c r="AO337" s="819" t="s">
        <v>164</v>
      </c>
      <c r="AP337" s="819" t="s">
        <v>164</v>
      </c>
      <c r="AQ337" s="818">
        <v>2.3940000000000001</v>
      </c>
      <c r="AR337" s="818">
        <v>2.5999999999999999E-2</v>
      </c>
      <c r="AS337" s="818">
        <v>0.114</v>
      </c>
      <c r="AT337" s="818">
        <v>2.3940000000000001</v>
      </c>
      <c r="AU337" s="818">
        <v>2.4E-2</v>
      </c>
      <c r="AV337" s="818">
        <v>0.114</v>
      </c>
      <c r="AW337" s="818">
        <v>2.3940000000000001</v>
      </c>
      <c r="AX337" s="818">
        <v>2.1999999999999999E-2</v>
      </c>
      <c r="AY337" s="818">
        <v>0.114</v>
      </c>
      <c r="AZ337" s="818">
        <v>2.3940000000000001</v>
      </c>
      <c r="BA337" s="818">
        <v>2.1999999999999999E-2</v>
      </c>
      <c r="BB337" s="818">
        <v>0.114</v>
      </c>
    </row>
    <row r="338" spans="2:54" ht="16.5" customHeight="1" x14ac:dyDescent="0.3">
      <c r="B338" s="5"/>
      <c r="D338" s="1"/>
      <c r="E338" s="648" t="s">
        <v>547</v>
      </c>
      <c r="F338" s="647" t="s">
        <v>778</v>
      </c>
      <c r="G338" s="819" t="s">
        <v>164</v>
      </c>
      <c r="H338" s="819" t="s">
        <v>164</v>
      </c>
      <c r="I338" s="819" t="s">
        <v>164</v>
      </c>
      <c r="J338" s="819" t="s">
        <v>164</v>
      </c>
      <c r="K338" s="819" t="s">
        <v>164</v>
      </c>
      <c r="L338" s="819" t="s">
        <v>164</v>
      </c>
      <c r="M338" s="819" t="s">
        <v>164</v>
      </c>
      <c r="N338" s="819" t="s">
        <v>164</v>
      </c>
      <c r="O338" s="819" t="s">
        <v>164</v>
      </c>
      <c r="P338" s="819" t="s">
        <v>164</v>
      </c>
      <c r="Q338" s="819" t="s">
        <v>164</v>
      </c>
      <c r="R338" s="819" t="s">
        <v>164</v>
      </c>
      <c r="S338" s="819" t="s">
        <v>164</v>
      </c>
      <c r="T338" s="819" t="s">
        <v>164</v>
      </c>
      <c r="U338" s="819" t="s">
        <v>164</v>
      </c>
      <c r="V338" s="819" t="s">
        <v>164</v>
      </c>
      <c r="W338" s="819" t="s">
        <v>164</v>
      </c>
      <c r="X338" s="819" t="s">
        <v>164</v>
      </c>
      <c r="Y338" s="819" t="s">
        <v>164</v>
      </c>
      <c r="Z338" s="819" t="s">
        <v>164</v>
      </c>
      <c r="AA338" s="819" t="s">
        <v>164</v>
      </c>
      <c r="AB338" s="819" t="s">
        <v>164</v>
      </c>
      <c r="AC338" s="819" t="s">
        <v>164</v>
      </c>
      <c r="AD338" s="819" t="s">
        <v>164</v>
      </c>
      <c r="AE338" s="819" t="s">
        <v>164</v>
      </c>
      <c r="AF338" s="819" t="s">
        <v>164</v>
      </c>
      <c r="AG338" s="819" t="s">
        <v>164</v>
      </c>
      <c r="AH338" s="819" t="s">
        <v>164</v>
      </c>
      <c r="AI338" s="819" t="s">
        <v>164</v>
      </c>
      <c r="AJ338" s="819" t="s">
        <v>164</v>
      </c>
      <c r="AK338" s="819" t="s">
        <v>164</v>
      </c>
      <c r="AL338" s="819" t="s">
        <v>164</v>
      </c>
      <c r="AM338" s="819" t="s">
        <v>164</v>
      </c>
      <c r="AN338" s="819" t="s">
        <v>164</v>
      </c>
      <c r="AO338" s="819" t="s">
        <v>164</v>
      </c>
      <c r="AP338" s="819" t="s">
        <v>164</v>
      </c>
      <c r="AQ338" s="818">
        <v>2.1429999999999998</v>
      </c>
      <c r="AR338" s="818">
        <v>3.2000000000000001E-2</v>
      </c>
      <c r="AS338" s="818">
        <v>0.11600000000000001</v>
      </c>
      <c r="AT338" s="818">
        <v>2.1429999999999998</v>
      </c>
      <c r="AU338" s="818">
        <v>2.7E-2</v>
      </c>
      <c r="AV338" s="818">
        <v>0.11600000000000001</v>
      </c>
      <c r="AW338" s="818">
        <v>2.1429999999999998</v>
      </c>
      <c r="AX338" s="818">
        <v>2.5000000000000001E-2</v>
      </c>
      <c r="AY338" s="818">
        <v>0.11600000000000001</v>
      </c>
      <c r="AZ338" s="818">
        <v>2.1429999999999998</v>
      </c>
      <c r="BA338" s="818">
        <v>2.5000000000000001E-2</v>
      </c>
      <c r="BB338" s="818">
        <v>0.11600000000000001</v>
      </c>
    </row>
    <row r="339" spans="2:54" ht="16.5" customHeight="1" x14ac:dyDescent="0.3">
      <c r="B339" s="5"/>
      <c r="D339" s="1"/>
      <c r="E339" s="815"/>
      <c r="F339" s="647" t="s">
        <v>779</v>
      </c>
      <c r="G339" s="819" t="s">
        <v>164</v>
      </c>
      <c r="H339" s="819" t="s">
        <v>164</v>
      </c>
      <c r="I339" s="819" t="s">
        <v>164</v>
      </c>
      <c r="J339" s="819" t="s">
        <v>164</v>
      </c>
      <c r="K339" s="819" t="s">
        <v>164</v>
      </c>
      <c r="L339" s="819" t="s">
        <v>164</v>
      </c>
      <c r="M339" s="819" t="s">
        <v>164</v>
      </c>
      <c r="N339" s="819" t="s">
        <v>164</v>
      </c>
      <c r="O339" s="819" t="s">
        <v>164</v>
      </c>
      <c r="P339" s="819" t="s">
        <v>164</v>
      </c>
      <c r="Q339" s="819" t="s">
        <v>164</v>
      </c>
      <c r="R339" s="819" t="s">
        <v>164</v>
      </c>
      <c r="S339" s="819" t="s">
        <v>164</v>
      </c>
      <c r="T339" s="819" t="s">
        <v>164</v>
      </c>
      <c r="U339" s="819" t="s">
        <v>164</v>
      </c>
      <c r="V339" s="819" t="s">
        <v>164</v>
      </c>
      <c r="W339" s="819" t="s">
        <v>164</v>
      </c>
      <c r="X339" s="819" t="s">
        <v>164</v>
      </c>
      <c r="Y339" s="819" t="s">
        <v>164</v>
      </c>
      <c r="Z339" s="819" t="s">
        <v>164</v>
      </c>
      <c r="AA339" s="819" t="s">
        <v>164</v>
      </c>
      <c r="AB339" s="819" t="s">
        <v>164</v>
      </c>
      <c r="AC339" s="819" t="s">
        <v>164</v>
      </c>
      <c r="AD339" s="819" t="s">
        <v>164</v>
      </c>
      <c r="AE339" s="819" t="s">
        <v>164</v>
      </c>
      <c r="AF339" s="819" t="s">
        <v>164</v>
      </c>
      <c r="AG339" s="819" t="s">
        <v>164</v>
      </c>
      <c r="AH339" s="819" t="s">
        <v>164</v>
      </c>
      <c r="AI339" s="819" t="s">
        <v>164</v>
      </c>
      <c r="AJ339" s="819" t="s">
        <v>164</v>
      </c>
      <c r="AK339" s="819" t="s">
        <v>164</v>
      </c>
      <c r="AL339" s="819" t="s">
        <v>164</v>
      </c>
      <c r="AM339" s="819" t="s">
        <v>164</v>
      </c>
      <c r="AN339" s="819" t="s">
        <v>164</v>
      </c>
      <c r="AO339" s="819" t="s">
        <v>164</v>
      </c>
      <c r="AP339" s="819" t="s">
        <v>164</v>
      </c>
      <c r="AQ339" s="818">
        <v>2.1429999999999998</v>
      </c>
      <c r="AR339" s="818">
        <v>1.4999999999999999E-2</v>
      </c>
      <c r="AS339" s="818">
        <v>0.11600000000000001</v>
      </c>
      <c r="AT339" s="818">
        <v>2.1429999999999998</v>
      </c>
      <c r="AU339" s="818">
        <v>1.4E-2</v>
      </c>
      <c r="AV339" s="818">
        <v>0.11600000000000001</v>
      </c>
      <c r="AW339" s="818">
        <v>2.1429999999999998</v>
      </c>
      <c r="AX339" s="818">
        <v>1.2999999999999999E-2</v>
      </c>
      <c r="AY339" s="818">
        <v>0.11600000000000001</v>
      </c>
      <c r="AZ339" s="818">
        <v>2.1429999999999998</v>
      </c>
      <c r="BA339" s="818">
        <v>1.2999999999999999E-2</v>
      </c>
      <c r="BB339" s="818">
        <v>0.11600000000000001</v>
      </c>
    </row>
    <row r="340" spans="2:54" ht="16.5" customHeight="1" x14ac:dyDescent="0.3">
      <c r="B340" s="5"/>
      <c r="D340" s="1"/>
      <c r="E340" s="816"/>
      <c r="F340" s="647" t="s">
        <v>780</v>
      </c>
      <c r="G340" s="819" t="s">
        <v>164</v>
      </c>
      <c r="H340" s="819" t="s">
        <v>164</v>
      </c>
      <c r="I340" s="819" t="s">
        <v>164</v>
      </c>
      <c r="J340" s="819" t="s">
        <v>164</v>
      </c>
      <c r="K340" s="819" t="s">
        <v>164</v>
      </c>
      <c r="L340" s="819" t="s">
        <v>164</v>
      </c>
      <c r="M340" s="819" t="s">
        <v>164</v>
      </c>
      <c r="N340" s="819" t="s">
        <v>164</v>
      </c>
      <c r="O340" s="819" t="s">
        <v>164</v>
      </c>
      <c r="P340" s="819" t="s">
        <v>164</v>
      </c>
      <c r="Q340" s="819" t="s">
        <v>164</v>
      </c>
      <c r="R340" s="819" t="s">
        <v>164</v>
      </c>
      <c r="S340" s="819" t="s">
        <v>164</v>
      </c>
      <c r="T340" s="819" t="s">
        <v>164</v>
      </c>
      <c r="U340" s="819" t="s">
        <v>164</v>
      </c>
      <c r="V340" s="819" t="s">
        <v>164</v>
      </c>
      <c r="W340" s="819" t="s">
        <v>164</v>
      </c>
      <c r="X340" s="819" t="s">
        <v>164</v>
      </c>
      <c r="Y340" s="819" t="s">
        <v>164</v>
      </c>
      <c r="Z340" s="819" t="s">
        <v>164</v>
      </c>
      <c r="AA340" s="819" t="s">
        <v>164</v>
      </c>
      <c r="AB340" s="819" t="s">
        <v>164</v>
      </c>
      <c r="AC340" s="819" t="s">
        <v>164</v>
      </c>
      <c r="AD340" s="819" t="s">
        <v>164</v>
      </c>
      <c r="AE340" s="819" t="s">
        <v>164</v>
      </c>
      <c r="AF340" s="819" t="s">
        <v>164</v>
      </c>
      <c r="AG340" s="819" t="s">
        <v>164</v>
      </c>
      <c r="AH340" s="819" t="s">
        <v>164</v>
      </c>
      <c r="AI340" s="819" t="s">
        <v>164</v>
      </c>
      <c r="AJ340" s="819" t="s">
        <v>164</v>
      </c>
      <c r="AK340" s="819" t="s">
        <v>164</v>
      </c>
      <c r="AL340" s="819" t="s">
        <v>164</v>
      </c>
      <c r="AM340" s="819" t="s">
        <v>164</v>
      </c>
      <c r="AN340" s="819" t="s">
        <v>164</v>
      </c>
      <c r="AO340" s="819" t="s">
        <v>164</v>
      </c>
      <c r="AP340" s="819" t="s">
        <v>164</v>
      </c>
      <c r="AQ340" s="818">
        <v>2.1429999999999998</v>
      </c>
      <c r="AR340" s="818">
        <v>2.5999999999999999E-2</v>
      </c>
      <c r="AS340" s="818">
        <v>0.114</v>
      </c>
      <c r="AT340" s="818">
        <v>2.1429999999999998</v>
      </c>
      <c r="AU340" s="818">
        <v>2.4E-2</v>
      </c>
      <c r="AV340" s="818">
        <v>0.114</v>
      </c>
      <c r="AW340" s="818">
        <v>2.1429999999999998</v>
      </c>
      <c r="AX340" s="818">
        <v>2.1999999999999999E-2</v>
      </c>
      <c r="AY340" s="818">
        <v>0.114</v>
      </c>
      <c r="AZ340" s="818">
        <v>2.1429999999999998</v>
      </c>
      <c r="BA340" s="818">
        <v>2.1999999999999999E-2</v>
      </c>
      <c r="BB340" s="818">
        <v>0.114</v>
      </c>
    </row>
    <row r="341" spans="2:54" ht="16.5" customHeight="1" x14ac:dyDescent="0.3">
      <c r="B341" s="5"/>
      <c r="D341" s="1"/>
      <c r="E341" s="648" t="s">
        <v>548</v>
      </c>
      <c r="F341" s="647" t="s">
        <v>778</v>
      </c>
      <c r="G341" s="819" t="s">
        <v>164</v>
      </c>
      <c r="H341" s="819" t="s">
        <v>164</v>
      </c>
      <c r="I341" s="819" t="s">
        <v>164</v>
      </c>
      <c r="J341" s="819" t="s">
        <v>164</v>
      </c>
      <c r="K341" s="819" t="s">
        <v>164</v>
      </c>
      <c r="L341" s="819" t="s">
        <v>164</v>
      </c>
      <c r="M341" s="819" t="s">
        <v>164</v>
      </c>
      <c r="N341" s="819" t="s">
        <v>164</v>
      </c>
      <c r="O341" s="819" t="s">
        <v>164</v>
      </c>
      <c r="P341" s="819" t="s">
        <v>164</v>
      </c>
      <c r="Q341" s="819" t="s">
        <v>164</v>
      </c>
      <c r="R341" s="819" t="s">
        <v>164</v>
      </c>
      <c r="S341" s="819" t="s">
        <v>164</v>
      </c>
      <c r="T341" s="819" t="s">
        <v>164</v>
      </c>
      <c r="U341" s="819" t="s">
        <v>164</v>
      </c>
      <c r="V341" s="819" t="s">
        <v>164</v>
      </c>
      <c r="W341" s="819" t="s">
        <v>164</v>
      </c>
      <c r="X341" s="819" t="s">
        <v>164</v>
      </c>
      <c r="Y341" s="819" t="s">
        <v>164</v>
      </c>
      <c r="Z341" s="819" t="s">
        <v>164</v>
      </c>
      <c r="AA341" s="819" t="s">
        <v>164</v>
      </c>
      <c r="AB341" s="819" t="s">
        <v>164</v>
      </c>
      <c r="AC341" s="819" t="s">
        <v>164</v>
      </c>
      <c r="AD341" s="819" t="s">
        <v>164</v>
      </c>
      <c r="AE341" s="819" t="s">
        <v>164</v>
      </c>
      <c r="AF341" s="819" t="s">
        <v>164</v>
      </c>
      <c r="AG341" s="819" t="s">
        <v>164</v>
      </c>
      <c r="AH341" s="819" t="s">
        <v>164</v>
      </c>
      <c r="AI341" s="819" t="s">
        <v>164</v>
      </c>
      <c r="AJ341" s="819" t="s">
        <v>164</v>
      </c>
      <c r="AK341" s="819" t="s">
        <v>164</v>
      </c>
      <c r="AL341" s="819" t="s">
        <v>164</v>
      </c>
      <c r="AM341" s="819" t="s">
        <v>164</v>
      </c>
      <c r="AN341" s="819" t="s">
        <v>164</v>
      </c>
      <c r="AO341" s="819" t="s">
        <v>164</v>
      </c>
      <c r="AP341" s="819" t="s">
        <v>164</v>
      </c>
      <c r="AQ341" s="818">
        <v>1.8919999999999999</v>
      </c>
      <c r="AR341" s="818">
        <v>3.2000000000000001E-2</v>
      </c>
      <c r="AS341" s="818">
        <v>0.11600000000000001</v>
      </c>
      <c r="AT341" s="818">
        <v>1.8919999999999999</v>
      </c>
      <c r="AU341" s="818">
        <v>2.7E-2</v>
      </c>
      <c r="AV341" s="818">
        <v>0.11600000000000001</v>
      </c>
      <c r="AW341" s="818">
        <v>1.893</v>
      </c>
      <c r="AX341" s="818">
        <v>2.5000000000000001E-2</v>
      </c>
      <c r="AY341" s="818">
        <v>0.11600000000000001</v>
      </c>
      <c r="AZ341" s="818">
        <v>1.8919999999999999</v>
      </c>
      <c r="BA341" s="818">
        <v>2.5000000000000001E-2</v>
      </c>
      <c r="BB341" s="818">
        <v>0.11600000000000001</v>
      </c>
    </row>
    <row r="342" spans="2:54" ht="16.5" customHeight="1" x14ac:dyDescent="0.3">
      <c r="B342" s="5"/>
      <c r="D342" s="1"/>
      <c r="E342" s="815"/>
      <c r="F342" s="647" t="s">
        <v>779</v>
      </c>
      <c r="G342" s="819" t="s">
        <v>164</v>
      </c>
      <c r="H342" s="819" t="s">
        <v>164</v>
      </c>
      <c r="I342" s="819" t="s">
        <v>164</v>
      </c>
      <c r="J342" s="819" t="s">
        <v>164</v>
      </c>
      <c r="K342" s="819" t="s">
        <v>164</v>
      </c>
      <c r="L342" s="819" t="s">
        <v>164</v>
      </c>
      <c r="M342" s="819" t="s">
        <v>164</v>
      </c>
      <c r="N342" s="819" t="s">
        <v>164</v>
      </c>
      <c r="O342" s="819" t="s">
        <v>164</v>
      </c>
      <c r="P342" s="819" t="s">
        <v>164</v>
      </c>
      <c r="Q342" s="819" t="s">
        <v>164</v>
      </c>
      <c r="R342" s="819" t="s">
        <v>164</v>
      </c>
      <c r="S342" s="819" t="s">
        <v>164</v>
      </c>
      <c r="T342" s="819" t="s">
        <v>164</v>
      </c>
      <c r="U342" s="819" t="s">
        <v>164</v>
      </c>
      <c r="V342" s="819" t="s">
        <v>164</v>
      </c>
      <c r="W342" s="819" t="s">
        <v>164</v>
      </c>
      <c r="X342" s="819" t="s">
        <v>164</v>
      </c>
      <c r="Y342" s="819" t="s">
        <v>164</v>
      </c>
      <c r="Z342" s="819" t="s">
        <v>164</v>
      </c>
      <c r="AA342" s="819" t="s">
        <v>164</v>
      </c>
      <c r="AB342" s="819" t="s">
        <v>164</v>
      </c>
      <c r="AC342" s="819" t="s">
        <v>164</v>
      </c>
      <c r="AD342" s="819" t="s">
        <v>164</v>
      </c>
      <c r="AE342" s="819" t="s">
        <v>164</v>
      </c>
      <c r="AF342" s="819" t="s">
        <v>164</v>
      </c>
      <c r="AG342" s="819" t="s">
        <v>164</v>
      </c>
      <c r="AH342" s="819" t="s">
        <v>164</v>
      </c>
      <c r="AI342" s="819" t="s">
        <v>164</v>
      </c>
      <c r="AJ342" s="819" t="s">
        <v>164</v>
      </c>
      <c r="AK342" s="819" t="s">
        <v>164</v>
      </c>
      <c r="AL342" s="819" t="s">
        <v>164</v>
      </c>
      <c r="AM342" s="819" t="s">
        <v>164</v>
      </c>
      <c r="AN342" s="819" t="s">
        <v>164</v>
      </c>
      <c r="AO342" s="819" t="s">
        <v>164</v>
      </c>
      <c r="AP342" s="819" t="s">
        <v>164</v>
      </c>
      <c r="AQ342" s="818">
        <v>1.8919999999999999</v>
      </c>
      <c r="AR342" s="818">
        <v>1.4999999999999999E-2</v>
      </c>
      <c r="AS342" s="818">
        <v>0.11600000000000001</v>
      </c>
      <c r="AT342" s="818">
        <v>1.8919999999999999</v>
      </c>
      <c r="AU342" s="818">
        <v>1.4E-2</v>
      </c>
      <c r="AV342" s="818">
        <v>0.11600000000000001</v>
      </c>
      <c r="AW342" s="818">
        <v>1.893</v>
      </c>
      <c r="AX342" s="818">
        <v>1.2999999999999999E-2</v>
      </c>
      <c r="AY342" s="818">
        <v>0.11600000000000001</v>
      </c>
      <c r="AZ342" s="818">
        <v>1.8919999999999999</v>
      </c>
      <c r="BA342" s="818">
        <v>1.2999999999999999E-2</v>
      </c>
      <c r="BB342" s="818">
        <v>0.11600000000000001</v>
      </c>
    </row>
    <row r="343" spans="2:54" ht="16.5" customHeight="1" x14ac:dyDescent="0.3">
      <c r="B343" s="5"/>
      <c r="D343" s="1"/>
      <c r="E343" s="816"/>
      <c r="F343" s="647" t="s">
        <v>780</v>
      </c>
      <c r="G343" s="819" t="s">
        <v>164</v>
      </c>
      <c r="H343" s="819" t="s">
        <v>164</v>
      </c>
      <c r="I343" s="819" t="s">
        <v>164</v>
      </c>
      <c r="J343" s="819" t="s">
        <v>164</v>
      </c>
      <c r="K343" s="819" t="s">
        <v>164</v>
      </c>
      <c r="L343" s="819" t="s">
        <v>164</v>
      </c>
      <c r="M343" s="819" t="s">
        <v>164</v>
      </c>
      <c r="N343" s="819" t="s">
        <v>164</v>
      </c>
      <c r="O343" s="819" t="s">
        <v>164</v>
      </c>
      <c r="P343" s="819" t="s">
        <v>164</v>
      </c>
      <c r="Q343" s="819" t="s">
        <v>164</v>
      </c>
      <c r="R343" s="819" t="s">
        <v>164</v>
      </c>
      <c r="S343" s="819" t="s">
        <v>164</v>
      </c>
      <c r="T343" s="819" t="s">
        <v>164</v>
      </c>
      <c r="U343" s="819" t="s">
        <v>164</v>
      </c>
      <c r="V343" s="819" t="s">
        <v>164</v>
      </c>
      <c r="W343" s="819" t="s">
        <v>164</v>
      </c>
      <c r="X343" s="819" t="s">
        <v>164</v>
      </c>
      <c r="Y343" s="819" t="s">
        <v>164</v>
      </c>
      <c r="Z343" s="819" t="s">
        <v>164</v>
      </c>
      <c r="AA343" s="819" t="s">
        <v>164</v>
      </c>
      <c r="AB343" s="819" t="s">
        <v>164</v>
      </c>
      <c r="AC343" s="819" t="s">
        <v>164</v>
      </c>
      <c r="AD343" s="819" t="s">
        <v>164</v>
      </c>
      <c r="AE343" s="819" t="s">
        <v>164</v>
      </c>
      <c r="AF343" s="819" t="s">
        <v>164</v>
      </c>
      <c r="AG343" s="819" t="s">
        <v>164</v>
      </c>
      <c r="AH343" s="819" t="s">
        <v>164</v>
      </c>
      <c r="AI343" s="819" t="s">
        <v>164</v>
      </c>
      <c r="AJ343" s="819" t="s">
        <v>164</v>
      </c>
      <c r="AK343" s="819" t="s">
        <v>164</v>
      </c>
      <c r="AL343" s="819" t="s">
        <v>164</v>
      </c>
      <c r="AM343" s="819" t="s">
        <v>164</v>
      </c>
      <c r="AN343" s="819" t="s">
        <v>164</v>
      </c>
      <c r="AO343" s="819" t="s">
        <v>164</v>
      </c>
      <c r="AP343" s="819" t="s">
        <v>164</v>
      </c>
      <c r="AQ343" s="818">
        <v>1.8919999999999999</v>
      </c>
      <c r="AR343" s="818">
        <v>2.5999999999999999E-2</v>
      </c>
      <c r="AS343" s="818">
        <v>0.114</v>
      </c>
      <c r="AT343" s="818">
        <v>1.8919999999999999</v>
      </c>
      <c r="AU343" s="818">
        <v>2.4E-2</v>
      </c>
      <c r="AV343" s="818">
        <v>0.114</v>
      </c>
      <c r="AW343" s="818">
        <v>1.893</v>
      </c>
      <c r="AX343" s="818">
        <v>2.1999999999999999E-2</v>
      </c>
      <c r="AY343" s="818">
        <v>0.114</v>
      </c>
      <c r="AZ343" s="818">
        <v>1.8919999999999999</v>
      </c>
      <c r="BA343" s="818">
        <v>2.1999999999999999E-2</v>
      </c>
      <c r="BB343" s="818">
        <v>0.114</v>
      </c>
    </row>
    <row r="344" spans="2:54" ht="16.5" customHeight="1" x14ac:dyDescent="0.3">
      <c r="B344" s="5"/>
      <c r="D344" s="1"/>
      <c r="E344" s="648" t="s">
        <v>549</v>
      </c>
      <c r="F344" s="647" t="s">
        <v>778</v>
      </c>
      <c r="G344" s="819" t="s">
        <v>164</v>
      </c>
      <c r="H344" s="819" t="s">
        <v>164</v>
      </c>
      <c r="I344" s="819" t="s">
        <v>164</v>
      </c>
      <c r="J344" s="819" t="s">
        <v>164</v>
      </c>
      <c r="K344" s="819" t="s">
        <v>164</v>
      </c>
      <c r="L344" s="819" t="s">
        <v>164</v>
      </c>
      <c r="M344" s="819" t="s">
        <v>164</v>
      </c>
      <c r="N344" s="819" t="s">
        <v>164</v>
      </c>
      <c r="O344" s="819" t="s">
        <v>164</v>
      </c>
      <c r="P344" s="819" t="s">
        <v>164</v>
      </c>
      <c r="Q344" s="819" t="s">
        <v>164</v>
      </c>
      <c r="R344" s="819" t="s">
        <v>164</v>
      </c>
      <c r="S344" s="819" t="s">
        <v>164</v>
      </c>
      <c r="T344" s="819" t="s">
        <v>164</v>
      </c>
      <c r="U344" s="819" t="s">
        <v>164</v>
      </c>
      <c r="V344" s="819" t="s">
        <v>164</v>
      </c>
      <c r="W344" s="819" t="s">
        <v>164</v>
      </c>
      <c r="X344" s="819" t="s">
        <v>164</v>
      </c>
      <c r="Y344" s="819" t="s">
        <v>164</v>
      </c>
      <c r="Z344" s="819" t="s">
        <v>164</v>
      </c>
      <c r="AA344" s="819" t="s">
        <v>164</v>
      </c>
      <c r="AB344" s="819" t="s">
        <v>164</v>
      </c>
      <c r="AC344" s="819" t="s">
        <v>164</v>
      </c>
      <c r="AD344" s="819" t="s">
        <v>164</v>
      </c>
      <c r="AE344" s="819" t="s">
        <v>164</v>
      </c>
      <c r="AF344" s="819" t="s">
        <v>164</v>
      </c>
      <c r="AG344" s="819" t="s">
        <v>164</v>
      </c>
      <c r="AH344" s="819" t="s">
        <v>164</v>
      </c>
      <c r="AI344" s="819" t="s">
        <v>164</v>
      </c>
      <c r="AJ344" s="819" t="s">
        <v>164</v>
      </c>
      <c r="AK344" s="819" t="s">
        <v>164</v>
      </c>
      <c r="AL344" s="819" t="s">
        <v>164</v>
      </c>
      <c r="AM344" s="819" t="s">
        <v>164</v>
      </c>
      <c r="AN344" s="819" t="s">
        <v>164</v>
      </c>
      <c r="AO344" s="819" t="s">
        <v>164</v>
      </c>
      <c r="AP344" s="819" t="s">
        <v>164</v>
      </c>
      <c r="AQ344" s="818">
        <v>0.13700000000000001</v>
      </c>
      <c r="AR344" s="818">
        <v>3.2000000000000001E-2</v>
      </c>
      <c r="AS344" s="818">
        <v>0.11600000000000001</v>
      </c>
      <c r="AT344" s="818">
        <v>0.13600000000000001</v>
      </c>
      <c r="AU344" s="818">
        <v>2.7E-2</v>
      </c>
      <c r="AV344" s="818">
        <v>0.11600000000000001</v>
      </c>
      <c r="AW344" s="818">
        <v>0.13700000000000001</v>
      </c>
      <c r="AX344" s="818">
        <v>2.5000000000000001E-2</v>
      </c>
      <c r="AY344" s="818">
        <v>0.11600000000000001</v>
      </c>
      <c r="AZ344" s="818">
        <v>0.13700000000000001</v>
      </c>
      <c r="BA344" s="818">
        <v>2.5000000000000001E-2</v>
      </c>
      <c r="BB344" s="818">
        <v>0.11600000000000001</v>
      </c>
    </row>
    <row r="345" spans="2:54" ht="16.5" customHeight="1" x14ac:dyDescent="0.3">
      <c r="B345" s="5"/>
      <c r="D345" s="1"/>
      <c r="E345" s="815"/>
      <c r="F345" s="647" t="s">
        <v>779</v>
      </c>
      <c r="G345" s="819" t="s">
        <v>164</v>
      </c>
      <c r="H345" s="819" t="s">
        <v>164</v>
      </c>
      <c r="I345" s="819" t="s">
        <v>164</v>
      </c>
      <c r="J345" s="819" t="s">
        <v>164</v>
      </c>
      <c r="K345" s="819" t="s">
        <v>164</v>
      </c>
      <c r="L345" s="819" t="s">
        <v>164</v>
      </c>
      <c r="M345" s="819" t="s">
        <v>164</v>
      </c>
      <c r="N345" s="819" t="s">
        <v>164</v>
      </c>
      <c r="O345" s="819" t="s">
        <v>164</v>
      </c>
      <c r="P345" s="819" t="s">
        <v>164</v>
      </c>
      <c r="Q345" s="819" t="s">
        <v>164</v>
      </c>
      <c r="R345" s="819" t="s">
        <v>164</v>
      </c>
      <c r="S345" s="819" t="s">
        <v>164</v>
      </c>
      <c r="T345" s="819" t="s">
        <v>164</v>
      </c>
      <c r="U345" s="819" t="s">
        <v>164</v>
      </c>
      <c r="V345" s="819" t="s">
        <v>164</v>
      </c>
      <c r="W345" s="819" t="s">
        <v>164</v>
      </c>
      <c r="X345" s="819" t="s">
        <v>164</v>
      </c>
      <c r="Y345" s="819" t="s">
        <v>164</v>
      </c>
      <c r="Z345" s="819" t="s">
        <v>164</v>
      </c>
      <c r="AA345" s="819" t="s">
        <v>164</v>
      </c>
      <c r="AB345" s="819" t="s">
        <v>164</v>
      </c>
      <c r="AC345" s="819" t="s">
        <v>164</v>
      </c>
      <c r="AD345" s="819" t="s">
        <v>164</v>
      </c>
      <c r="AE345" s="819" t="s">
        <v>164</v>
      </c>
      <c r="AF345" s="819" t="s">
        <v>164</v>
      </c>
      <c r="AG345" s="819" t="s">
        <v>164</v>
      </c>
      <c r="AH345" s="819" t="s">
        <v>164</v>
      </c>
      <c r="AI345" s="819" t="s">
        <v>164</v>
      </c>
      <c r="AJ345" s="819" t="s">
        <v>164</v>
      </c>
      <c r="AK345" s="819" t="s">
        <v>164</v>
      </c>
      <c r="AL345" s="819" t="s">
        <v>164</v>
      </c>
      <c r="AM345" s="819" t="s">
        <v>164</v>
      </c>
      <c r="AN345" s="819" t="s">
        <v>164</v>
      </c>
      <c r="AO345" s="819" t="s">
        <v>164</v>
      </c>
      <c r="AP345" s="819" t="s">
        <v>164</v>
      </c>
      <c r="AQ345" s="818">
        <v>0.13700000000000001</v>
      </c>
      <c r="AR345" s="818">
        <v>1.4999999999999999E-2</v>
      </c>
      <c r="AS345" s="818">
        <v>0.11600000000000001</v>
      </c>
      <c r="AT345" s="818">
        <v>0.13600000000000001</v>
      </c>
      <c r="AU345" s="818">
        <v>1.4E-2</v>
      </c>
      <c r="AV345" s="818">
        <v>0.11600000000000001</v>
      </c>
      <c r="AW345" s="818">
        <v>0.13700000000000001</v>
      </c>
      <c r="AX345" s="818">
        <v>1.2999999999999999E-2</v>
      </c>
      <c r="AY345" s="818">
        <v>0.11600000000000001</v>
      </c>
      <c r="AZ345" s="818">
        <v>0.13700000000000001</v>
      </c>
      <c r="BA345" s="818">
        <v>1.2999999999999999E-2</v>
      </c>
      <c r="BB345" s="818">
        <v>0.11600000000000001</v>
      </c>
    </row>
    <row r="346" spans="2:54" ht="16.5" customHeight="1" x14ac:dyDescent="0.3">
      <c r="B346" s="5"/>
      <c r="D346" s="1"/>
      <c r="E346" s="816"/>
      <c r="F346" s="647" t="s">
        <v>780</v>
      </c>
      <c r="G346" s="819" t="s">
        <v>164</v>
      </c>
      <c r="H346" s="819" t="s">
        <v>164</v>
      </c>
      <c r="I346" s="819" t="s">
        <v>164</v>
      </c>
      <c r="J346" s="819" t="s">
        <v>164</v>
      </c>
      <c r="K346" s="819" t="s">
        <v>164</v>
      </c>
      <c r="L346" s="819" t="s">
        <v>164</v>
      </c>
      <c r="M346" s="819" t="s">
        <v>164</v>
      </c>
      <c r="N346" s="819" t="s">
        <v>164</v>
      </c>
      <c r="O346" s="819" t="s">
        <v>164</v>
      </c>
      <c r="P346" s="819" t="s">
        <v>164</v>
      </c>
      <c r="Q346" s="819" t="s">
        <v>164</v>
      </c>
      <c r="R346" s="819" t="s">
        <v>164</v>
      </c>
      <c r="S346" s="819" t="s">
        <v>164</v>
      </c>
      <c r="T346" s="819" t="s">
        <v>164</v>
      </c>
      <c r="U346" s="819" t="s">
        <v>164</v>
      </c>
      <c r="V346" s="819" t="s">
        <v>164</v>
      </c>
      <c r="W346" s="819" t="s">
        <v>164</v>
      </c>
      <c r="X346" s="819" t="s">
        <v>164</v>
      </c>
      <c r="Y346" s="819" t="s">
        <v>164</v>
      </c>
      <c r="Z346" s="819" t="s">
        <v>164</v>
      </c>
      <c r="AA346" s="819" t="s">
        <v>164</v>
      </c>
      <c r="AB346" s="819" t="s">
        <v>164</v>
      </c>
      <c r="AC346" s="819" t="s">
        <v>164</v>
      </c>
      <c r="AD346" s="819" t="s">
        <v>164</v>
      </c>
      <c r="AE346" s="819" t="s">
        <v>164</v>
      </c>
      <c r="AF346" s="819" t="s">
        <v>164</v>
      </c>
      <c r="AG346" s="819" t="s">
        <v>164</v>
      </c>
      <c r="AH346" s="819" t="s">
        <v>164</v>
      </c>
      <c r="AI346" s="819" t="s">
        <v>164</v>
      </c>
      <c r="AJ346" s="819" t="s">
        <v>164</v>
      </c>
      <c r="AK346" s="819" t="s">
        <v>164</v>
      </c>
      <c r="AL346" s="819" t="s">
        <v>164</v>
      </c>
      <c r="AM346" s="819" t="s">
        <v>164</v>
      </c>
      <c r="AN346" s="819" t="s">
        <v>164</v>
      </c>
      <c r="AO346" s="819" t="s">
        <v>164</v>
      </c>
      <c r="AP346" s="819" t="s">
        <v>164</v>
      </c>
      <c r="AQ346" s="818">
        <v>0.13700000000000001</v>
      </c>
      <c r="AR346" s="818">
        <v>2.5999999999999999E-2</v>
      </c>
      <c r="AS346" s="818">
        <v>0.114</v>
      </c>
      <c r="AT346" s="818">
        <v>0.13600000000000001</v>
      </c>
      <c r="AU346" s="818">
        <v>2.4E-2</v>
      </c>
      <c r="AV346" s="818">
        <v>0.114</v>
      </c>
      <c r="AW346" s="818">
        <v>0.13700000000000001</v>
      </c>
      <c r="AX346" s="818">
        <v>2.1999999999999999E-2</v>
      </c>
      <c r="AY346" s="818">
        <v>0.114</v>
      </c>
      <c r="AZ346" s="818">
        <v>0.13700000000000001</v>
      </c>
      <c r="BA346" s="818">
        <v>2.1999999999999999E-2</v>
      </c>
      <c r="BB346" s="818">
        <v>0.114</v>
      </c>
    </row>
    <row r="347" spans="2:54" ht="16.5" customHeight="1" x14ac:dyDescent="0.3">
      <c r="B347" s="5"/>
      <c r="D347" s="1"/>
      <c r="E347" s="817" t="s">
        <v>358</v>
      </c>
      <c r="F347" s="647" t="s">
        <v>779</v>
      </c>
      <c r="G347" s="818">
        <v>2.3820000000000001</v>
      </c>
      <c r="H347" s="818">
        <v>12.744999999999999</v>
      </c>
      <c r="I347" s="818">
        <v>1.2999999999999999E-2</v>
      </c>
      <c r="J347" s="818">
        <v>2.3820000000000001</v>
      </c>
      <c r="K347" s="818">
        <v>12.657</v>
      </c>
      <c r="L347" s="818">
        <v>1.2999999999999999E-2</v>
      </c>
      <c r="M347" s="818">
        <v>2.3820000000000001</v>
      </c>
      <c r="N347" s="818">
        <v>12.374000000000001</v>
      </c>
      <c r="O347" s="818">
        <v>1.2999999999999999E-2</v>
      </c>
      <c r="P347" s="818">
        <v>2.3820000000000001</v>
      </c>
      <c r="Q347" s="818">
        <v>10.548999999999999</v>
      </c>
      <c r="R347" s="818">
        <v>1.4E-2</v>
      </c>
      <c r="S347" s="818">
        <v>2.2890000000000001</v>
      </c>
      <c r="T347" s="818">
        <v>8.7110000000000003</v>
      </c>
      <c r="U347" s="818">
        <v>1.4E-2</v>
      </c>
      <c r="V347" s="818">
        <v>2.2839999999999998</v>
      </c>
      <c r="W347" s="818">
        <v>6.7830000000000004</v>
      </c>
      <c r="X347" s="818">
        <v>1.4999999999999999E-2</v>
      </c>
      <c r="Y347" s="818">
        <v>2.2890000000000001</v>
      </c>
      <c r="Z347" s="818">
        <v>6.7050000000000001</v>
      </c>
      <c r="AA347" s="818">
        <v>1.4999999999999999E-2</v>
      </c>
      <c r="AB347" s="818">
        <v>2.2890000000000001</v>
      </c>
      <c r="AC347" s="818">
        <v>6.6269999999999998</v>
      </c>
      <c r="AD347" s="818">
        <v>1.4999999999999999E-2</v>
      </c>
      <c r="AE347" s="818">
        <v>2.2890000000000001</v>
      </c>
      <c r="AF347" s="818">
        <v>6.548</v>
      </c>
      <c r="AG347" s="818">
        <v>1.4999999999999999E-2</v>
      </c>
      <c r="AH347" s="818">
        <v>2.2789999999999999</v>
      </c>
      <c r="AI347" s="818">
        <v>6.4790000000000001</v>
      </c>
      <c r="AJ347" s="818">
        <v>1.4999999999999999E-2</v>
      </c>
      <c r="AK347" s="818">
        <v>2.2629999999999999</v>
      </c>
      <c r="AL347" s="818">
        <v>6.4089999999999998</v>
      </c>
      <c r="AM347" s="818">
        <v>1.4999999999999999E-2</v>
      </c>
      <c r="AN347" s="818">
        <v>2.2389999999999999</v>
      </c>
      <c r="AO347" s="818">
        <v>6.3449999999999998</v>
      </c>
      <c r="AP347" s="818">
        <v>1.4999999999999999E-2</v>
      </c>
      <c r="AQ347" s="819" t="s">
        <v>164</v>
      </c>
      <c r="AR347" s="819" t="s">
        <v>164</v>
      </c>
      <c r="AS347" s="819" t="s">
        <v>164</v>
      </c>
      <c r="AT347" s="819" t="s">
        <v>164</v>
      </c>
      <c r="AU347" s="819" t="s">
        <v>164</v>
      </c>
      <c r="AV347" s="819" t="s">
        <v>164</v>
      </c>
      <c r="AW347" s="819" t="s">
        <v>164</v>
      </c>
      <c r="AX347" s="819" t="s">
        <v>164</v>
      </c>
      <c r="AY347" s="819" t="s">
        <v>164</v>
      </c>
      <c r="AZ347" s="819" t="s">
        <v>164</v>
      </c>
      <c r="BA347" s="819" t="s">
        <v>164</v>
      </c>
      <c r="BB347" s="819" t="s">
        <v>164</v>
      </c>
    </row>
    <row r="348" spans="2:54" ht="16.5" customHeight="1" x14ac:dyDescent="0.3">
      <c r="B348" s="5"/>
      <c r="D348" s="1"/>
      <c r="E348" s="816"/>
      <c r="F348" s="647" t="s">
        <v>780</v>
      </c>
      <c r="G348" s="818">
        <v>2.3820000000000001</v>
      </c>
      <c r="H348" s="818">
        <v>12.744999999999999</v>
      </c>
      <c r="I348" s="818">
        <v>1.2999999999999999E-2</v>
      </c>
      <c r="J348" s="818">
        <v>2.3820000000000001</v>
      </c>
      <c r="K348" s="818">
        <v>12.744999999999999</v>
      </c>
      <c r="L348" s="818">
        <v>1.2999999999999999E-2</v>
      </c>
      <c r="M348" s="818">
        <v>2.3820000000000001</v>
      </c>
      <c r="N348" s="818">
        <v>12.744999999999999</v>
      </c>
      <c r="O348" s="818">
        <v>1.2999999999999999E-2</v>
      </c>
      <c r="P348" s="818">
        <v>2.3820000000000001</v>
      </c>
      <c r="Q348" s="818">
        <v>12.744999999999999</v>
      </c>
      <c r="R348" s="818">
        <v>1.2999999999999999E-2</v>
      </c>
      <c r="S348" s="818">
        <v>2.2890000000000001</v>
      </c>
      <c r="T348" s="818">
        <v>12.744999999999999</v>
      </c>
      <c r="U348" s="818">
        <v>1.2999999999999999E-2</v>
      </c>
      <c r="V348" s="818">
        <v>2.2839999999999998</v>
      </c>
      <c r="W348" s="818">
        <v>12.744999999999999</v>
      </c>
      <c r="X348" s="818">
        <v>1.2999999999999999E-2</v>
      </c>
      <c r="Y348" s="818">
        <v>2.2890000000000001</v>
      </c>
      <c r="Z348" s="818">
        <v>12.744999999999999</v>
      </c>
      <c r="AA348" s="818">
        <v>1.2999999999999999E-2</v>
      </c>
      <c r="AB348" s="818">
        <v>2.2890000000000001</v>
      </c>
      <c r="AC348" s="818">
        <v>12.744999999999999</v>
      </c>
      <c r="AD348" s="818">
        <v>1.2999999999999999E-2</v>
      </c>
      <c r="AE348" s="818">
        <v>2.2890000000000001</v>
      </c>
      <c r="AF348" s="818">
        <v>12.744999999999999</v>
      </c>
      <c r="AG348" s="818">
        <v>1.2999999999999999E-2</v>
      </c>
      <c r="AH348" s="818">
        <v>2.2789999999999999</v>
      </c>
      <c r="AI348" s="818">
        <v>12.744999999999999</v>
      </c>
      <c r="AJ348" s="818">
        <v>1.2999999999999999E-2</v>
      </c>
      <c r="AK348" s="818">
        <v>2.2629999999999999</v>
      </c>
      <c r="AL348" s="818">
        <v>12.744999999999999</v>
      </c>
      <c r="AM348" s="818">
        <v>1.2999999999999999E-2</v>
      </c>
      <c r="AN348" s="818">
        <v>2.2389999999999999</v>
      </c>
      <c r="AO348" s="818">
        <v>12.744999999999999</v>
      </c>
      <c r="AP348" s="818">
        <v>1.2999999999999999E-2</v>
      </c>
      <c r="AQ348" s="819" t="s">
        <v>164</v>
      </c>
      <c r="AR348" s="819" t="s">
        <v>164</v>
      </c>
      <c r="AS348" s="819" t="s">
        <v>164</v>
      </c>
      <c r="AT348" s="819" t="s">
        <v>164</v>
      </c>
      <c r="AU348" s="819" t="s">
        <v>164</v>
      </c>
      <c r="AV348" s="819" t="s">
        <v>164</v>
      </c>
      <c r="AW348" s="819" t="s">
        <v>164</v>
      </c>
      <c r="AX348" s="819" t="s">
        <v>164</v>
      </c>
      <c r="AY348" s="819" t="s">
        <v>164</v>
      </c>
      <c r="AZ348" s="819" t="s">
        <v>164</v>
      </c>
      <c r="BA348" s="819" t="s">
        <v>164</v>
      </c>
      <c r="BB348" s="819" t="s">
        <v>164</v>
      </c>
    </row>
    <row r="349" spans="2:54" ht="16.5" customHeight="1" x14ac:dyDescent="0.3">
      <c r="B349" s="5"/>
      <c r="D349" s="1"/>
      <c r="E349" s="817" t="s">
        <v>546</v>
      </c>
      <c r="F349" s="647" t="s">
        <v>779</v>
      </c>
      <c r="G349" s="819" t="s">
        <v>164</v>
      </c>
      <c r="H349" s="819" t="s">
        <v>164</v>
      </c>
      <c r="I349" s="819" t="s">
        <v>164</v>
      </c>
      <c r="J349" s="819" t="s">
        <v>164</v>
      </c>
      <c r="K349" s="819" t="s">
        <v>164</v>
      </c>
      <c r="L349" s="819" t="s">
        <v>164</v>
      </c>
      <c r="M349" s="819" t="s">
        <v>164</v>
      </c>
      <c r="N349" s="819" t="s">
        <v>164</v>
      </c>
      <c r="O349" s="819" t="s">
        <v>164</v>
      </c>
      <c r="P349" s="819" t="s">
        <v>164</v>
      </c>
      <c r="Q349" s="819" t="s">
        <v>164</v>
      </c>
      <c r="R349" s="819" t="s">
        <v>164</v>
      </c>
      <c r="S349" s="819" t="s">
        <v>164</v>
      </c>
      <c r="T349" s="819" t="s">
        <v>164</v>
      </c>
      <c r="U349" s="819" t="s">
        <v>164</v>
      </c>
      <c r="V349" s="819" t="s">
        <v>164</v>
      </c>
      <c r="W349" s="819" t="s">
        <v>164</v>
      </c>
      <c r="X349" s="819" t="s">
        <v>164</v>
      </c>
      <c r="Y349" s="819" t="s">
        <v>164</v>
      </c>
      <c r="Z349" s="819" t="s">
        <v>164</v>
      </c>
      <c r="AA349" s="819" t="s">
        <v>164</v>
      </c>
      <c r="AB349" s="819" t="s">
        <v>164</v>
      </c>
      <c r="AC349" s="819" t="s">
        <v>164</v>
      </c>
      <c r="AD349" s="819" t="s">
        <v>164</v>
      </c>
      <c r="AE349" s="819" t="s">
        <v>164</v>
      </c>
      <c r="AF349" s="819" t="s">
        <v>164</v>
      </c>
      <c r="AG349" s="819" t="s">
        <v>164</v>
      </c>
      <c r="AH349" s="819" t="s">
        <v>164</v>
      </c>
      <c r="AI349" s="819" t="s">
        <v>164</v>
      </c>
      <c r="AJ349" s="819" t="s">
        <v>164</v>
      </c>
      <c r="AK349" s="819" t="s">
        <v>164</v>
      </c>
      <c r="AL349" s="819" t="s">
        <v>164</v>
      </c>
      <c r="AM349" s="819" t="s">
        <v>164</v>
      </c>
      <c r="AN349" s="819" t="s">
        <v>164</v>
      </c>
      <c r="AO349" s="819" t="s">
        <v>164</v>
      </c>
      <c r="AP349" s="819" t="s">
        <v>164</v>
      </c>
      <c r="AQ349" s="818">
        <v>2.2629999999999999</v>
      </c>
      <c r="AR349" s="818">
        <v>6.3449999999999998</v>
      </c>
      <c r="AS349" s="818">
        <v>1.4999999999999999E-2</v>
      </c>
      <c r="AT349" s="818">
        <v>2.2629999999999999</v>
      </c>
      <c r="AU349" s="818">
        <v>6.35</v>
      </c>
      <c r="AV349" s="818">
        <v>1.4999999999999999E-2</v>
      </c>
      <c r="AW349" s="818">
        <v>2.2629999999999999</v>
      </c>
      <c r="AX349" s="818">
        <v>6.35</v>
      </c>
      <c r="AY349" s="818">
        <v>1.4999999999999999E-2</v>
      </c>
      <c r="AZ349" s="818">
        <v>2.2629999999999999</v>
      </c>
      <c r="BA349" s="818">
        <v>6.35</v>
      </c>
      <c r="BB349" s="818">
        <v>1.4999999999999999E-2</v>
      </c>
    </row>
    <row r="350" spans="2:54" ht="16.5" customHeight="1" x14ac:dyDescent="0.3">
      <c r="B350" s="5"/>
      <c r="D350" s="1"/>
      <c r="E350" s="816"/>
      <c r="F350" s="647" t="s">
        <v>780</v>
      </c>
      <c r="G350" s="819" t="s">
        <v>164</v>
      </c>
      <c r="H350" s="819" t="s">
        <v>164</v>
      </c>
      <c r="I350" s="819" t="s">
        <v>164</v>
      </c>
      <c r="J350" s="819" t="s">
        <v>164</v>
      </c>
      <c r="K350" s="819" t="s">
        <v>164</v>
      </c>
      <c r="L350" s="819" t="s">
        <v>164</v>
      </c>
      <c r="M350" s="819" t="s">
        <v>164</v>
      </c>
      <c r="N350" s="819" t="s">
        <v>164</v>
      </c>
      <c r="O350" s="819" t="s">
        <v>164</v>
      </c>
      <c r="P350" s="819" t="s">
        <v>164</v>
      </c>
      <c r="Q350" s="819" t="s">
        <v>164</v>
      </c>
      <c r="R350" s="819" t="s">
        <v>164</v>
      </c>
      <c r="S350" s="819" t="s">
        <v>164</v>
      </c>
      <c r="T350" s="819" t="s">
        <v>164</v>
      </c>
      <c r="U350" s="819" t="s">
        <v>164</v>
      </c>
      <c r="V350" s="819" t="s">
        <v>164</v>
      </c>
      <c r="W350" s="819" t="s">
        <v>164</v>
      </c>
      <c r="X350" s="819" t="s">
        <v>164</v>
      </c>
      <c r="Y350" s="819" t="s">
        <v>164</v>
      </c>
      <c r="Z350" s="819" t="s">
        <v>164</v>
      </c>
      <c r="AA350" s="819" t="s">
        <v>164</v>
      </c>
      <c r="AB350" s="819" t="s">
        <v>164</v>
      </c>
      <c r="AC350" s="819" t="s">
        <v>164</v>
      </c>
      <c r="AD350" s="819" t="s">
        <v>164</v>
      </c>
      <c r="AE350" s="819" t="s">
        <v>164</v>
      </c>
      <c r="AF350" s="819" t="s">
        <v>164</v>
      </c>
      <c r="AG350" s="819" t="s">
        <v>164</v>
      </c>
      <c r="AH350" s="819" t="s">
        <v>164</v>
      </c>
      <c r="AI350" s="819" t="s">
        <v>164</v>
      </c>
      <c r="AJ350" s="819" t="s">
        <v>164</v>
      </c>
      <c r="AK350" s="819" t="s">
        <v>164</v>
      </c>
      <c r="AL350" s="819" t="s">
        <v>164</v>
      </c>
      <c r="AM350" s="819" t="s">
        <v>164</v>
      </c>
      <c r="AN350" s="819" t="s">
        <v>164</v>
      </c>
      <c r="AO350" s="819" t="s">
        <v>164</v>
      </c>
      <c r="AP350" s="819" t="s">
        <v>164</v>
      </c>
      <c r="AQ350" s="818">
        <v>2.2629999999999999</v>
      </c>
      <c r="AR350" s="818">
        <v>12.744999999999999</v>
      </c>
      <c r="AS350" s="818">
        <v>1.2999999999999999E-2</v>
      </c>
      <c r="AT350" s="818">
        <v>2.2629999999999999</v>
      </c>
      <c r="AU350" s="818">
        <v>12.744999999999999</v>
      </c>
      <c r="AV350" s="818">
        <v>1.2999999999999999E-2</v>
      </c>
      <c r="AW350" s="818">
        <v>2.2629999999999999</v>
      </c>
      <c r="AX350" s="818">
        <v>12.744999999999999</v>
      </c>
      <c r="AY350" s="818">
        <v>1.2999999999999999E-2</v>
      </c>
      <c r="AZ350" s="818">
        <v>2.2629999999999999</v>
      </c>
      <c r="BA350" s="818">
        <v>12.744999999999999</v>
      </c>
      <c r="BB350" s="818">
        <v>1.2999999999999999E-2</v>
      </c>
    </row>
    <row r="351" spans="2:54" ht="16.5" customHeight="1" x14ac:dyDescent="0.3">
      <c r="B351" s="5"/>
      <c r="D351" s="1"/>
      <c r="E351" s="817" t="s">
        <v>34</v>
      </c>
      <c r="F351" s="647" t="s">
        <v>779</v>
      </c>
      <c r="G351" s="819" t="s">
        <v>164</v>
      </c>
      <c r="H351" s="819" t="s">
        <v>164</v>
      </c>
      <c r="I351" s="819" t="s">
        <v>164</v>
      </c>
      <c r="J351" s="819" t="s">
        <v>164</v>
      </c>
      <c r="K351" s="819" t="s">
        <v>164</v>
      </c>
      <c r="L351" s="819" t="s">
        <v>164</v>
      </c>
      <c r="M351" s="819" t="s">
        <v>164</v>
      </c>
      <c r="N351" s="819" t="s">
        <v>164</v>
      </c>
      <c r="O351" s="819" t="s">
        <v>164</v>
      </c>
      <c r="P351" s="819" t="s">
        <v>164</v>
      </c>
      <c r="Q351" s="819" t="s">
        <v>164</v>
      </c>
      <c r="R351" s="819" t="s">
        <v>164</v>
      </c>
      <c r="S351" s="819" t="s">
        <v>164</v>
      </c>
      <c r="T351" s="819" t="s">
        <v>164</v>
      </c>
      <c r="U351" s="819" t="s">
        <v>164</v>
      </c>
      <c r="V351" s="819" t="s">
        <v>164</v>
      </c>
      <c r="W351" s="819" t="s">
        <v>164</v>
      </c>
      <c r="X351" s="819" t="s">
        <v>164</v>
      </c>
      <c r="Y351" s="819" t="s">
        <v>164</v>
      </c>
      <c r="Z351" s="819" t="s">
        <v>164</v>
      </c>
      <c r="AA351" s="819" t="s">
        <v>164</v>
      </c>
      <c r="AB351" s="819" t="s">
        <v>164</v>
      </c>
      <c r="AC351" s="819" t="s">
        <v>164</v>
      </c>
      <c r="AD351" s="819" t="s">
        <v>164</v>
      </c>
      <c r="AE351" s="819" t="s">
        <v>164</v>
      </c>
      <c r="AF351" s="819" t="s">
        <v>164</v>
      </c>
      <c r="AG351" s="819" t="s">
        <v>164</v>
      </c>
      <c r="AH351" s="819" t="s">
        <v>164</v>
      </c>
      <c r="AI351" s="819" t="s">
        <v>164</v>
      </c>
      <c r="AJ351" s="819" t="s">
        <v>164</v>
      </c>
      <c r="AK351" s="819" t="s">
        <v>164</v>
      </c>
      <c r="AL351" s="819" t="s">
        <v>164</v>
      </c>
      <c r="AM351" s="819" t="s">
        <v>164</v>
      </c>
      <c r="AN351" s="819" t="s">
        <v>164</v>
      </c>
      <c r="AO351" s="819" t="s">
        <v>164</v>
      </c>
      <c r="AP351" s="819" t="s">
        <v>164</v>
      </c>
      <c r="AQ351" s="818">
        <v>2.1440000000000001</v>
      </c>
      <c r="AR351" s="818">
        <v>6.3449999999999998</v>
      </c>
      <c r="AS351" s="818">
        <v>1.4999999999999999E-2</v>
      </c>
      <c r="AT351" s="818">
        <v>2.1440000000000001</v>
      </c>
      <c r="AU351" s="818">
        <v>6.35</v>
      </c>
      <c r="AV351" s="818">
        <v>1.4999999999999999E-2</v>
      </c>
      <c r="AW351" s="818">
        <v>2.1440000000000001</v>
      </c>
      <c r="AX351" s="818">
        <v>6.35</v>
      </c>
      <c r="AY351" s="818">
        <v>1.4999999999999999E-2</v>
      </c>
      <c r="AZ351" s="818">
        <v>2.1440000000000001</v>
      </c>
      <c r="BA351" s="818">
        <v>6.35</v>
      </c>
      <c r="BB351" s="818">
        <v>1.4999999999999999E-2</v>
      </c>
    </row>
    <row r="352" spans="2:54" ht="16.5" customHeight="1" x14ac:dyDescent="0.3">
      <c r="B352" s="5"/>
      <c r="D352" s="1"/>
      <c r="E352" s="816"/>
      <c r="F352" s="647" t="s">
        <v>780</v>
      </c>
      <c r="G352" s="819" t="s">
        <v>164</v>
      </c>
      <c r="H352" s="819" t="s">
        <v>164</v>
      </c>
      <c r="I352" s="819" t="s">
        <v>164</v>
      </c>
      <c r="J352" s="819" t="s">
        <v>164</v>
      </c>
      <c r="K352" s="819" t="s">
        <v>164</v>
      </c>
      <c r="L352" s="819" t="s">
        <v>164</v>
      </c>
      <c r="M352" s="819" t="s">
        <v>164</v>
      </c>
      <c r="N352" s="819" t="s">
        <v>164</v>
      </c>
      <c r="O352" s="819" t="s">
        <v>164</v>
      </c>
      <c r="P352" s="819" t="s">
        <v>164</v>
      </c>
      <c r="Q352" s="819" t="s">
        <v>164</v>
      </c>
      <c r="R352" s="819" t="s">
        <v>164</v>
      </c>
      <c r="S352" s="819" t="s">
        <v>164</v>
      </c>
      <c r="T352" s="819" t="s">
        <v>164</v>
      </c>
      <c r="U352" s="819" t="s">
        <v>164</v>
      </c>
      <c r="V352" s="819" t="s">
        <v>164</v>
      </c>
      <c r="W352" s="819" t="s">
        <v>164</v>
      </c>
      <c r="X352" s="819" t="s">
        <v>164</v>
      </c>
      <c r="Y352" s="819" t="s">
        <v>164</v>
      </c>
      <c r="Z352" s="819" t="s">
        <v>164</v>
      </c>
      <c r="AA352" s="819" t="s">
        <v>164</v>
      </c>
      <c r="AB352" s="819" t="s">
        <v>164</v>
      </c>
      <c r="AC352" s="819" t="s">
        <v>164</v>
      </c>
      <c r="AD352" s="819" t="s">
        <v>164</v>
      </c>
      <c r="AE352" s="819" t="s">
        <v>164</v>
      </c>
      <c r="AF352" s="819" t="s">
        <v>164</v>
      </c>
      <c r="AG352" s="819" t="s">
        <v>164</v>
      </c>
      <c r="AH352" s="819" t="s">
        <v>164</v>
      </c>
      <c r="AI352" s="819" t="s">
        <v>164</v>
      </c>
      <c r="AJ352" s="819" t="s">
        <v>164</v>
      </c>
      <c r="AK352" s="819" t="s">
        <v>164</v>
      </c>
      <c r="AL352" s="819" t="s">
        <v>164</v>
      </c>
      <c r="AM352" s="819" t="s">
        <v>164</v>
      </c>
      <c r="AN352" s="819" t="s">
        <v>164</v>
      </c>
      <c r="AO352" s="819" t="s">
        <v>164</v>
      </c>
      <c r="AP352" s="819" t="s">
        <v>164</v>
      </c>
      <c r="AQ352" s="818">
        <v>2.1440000000000001</v>
      </c>
      <c r="AR352" s="818">
        <v>12.744999999999999</v>
      </c>
      <c r="AS352" s="818">
        <v>1.2999999999999999E-2</v>
      </c>
      <c r="AT352" s="818">
        <v>2.1440000000000001</v>
      </c>
      <c r="AU352" s="818">
        <v>12.744999999999999</v>
      </c>
      <c r="AV352" s="818">
        <v>1.2999999999999999E-2</v>
      </c>
      <c r="AW352" s="818">
        <v>2.1440000000000001</v>
      </c>
      <c r="AX352" s="818">
        <v>12.744999999999999</v>
      </c>
      <c r="AY352" s="818">
        <v>1.2999999999999999E-2</v>
      </c>
      <c r="AZ352" s="818">
        <v>2.1440000000000001</v>
      </c>
      <c r="BA352" s="818">
        <v>12.744999999999999</v>
      </c>
      <c r="BB352" s="818">
        <v>1.2999999999999999E-2</v>
      </c>
    </row>
    <row r="353" spans="1:83" ht="16.5" customHeight="1" x14ac:dyDescent="0.3">
      <c r="B353" s="5"/>
      <c r="D353" s="1"/>
      <c r="E353" s="817" t="s">
        <v>35</v>
      </c>
      <c r="F353" s="647" t="s">
        <v>779</v>
      </c>
      <c r="G353" s="819" t="s">
        <v>164</v>
      </c>
      <c r="H353" s="819" t="s">
        <v>164</v>
      </c>
      <c r="I353" s="819" t="s">
        <v>164</v>
      </c>
      <c r="J353" s="819" t="s">
        <v>164</v>
      </c>
      <c r="K353" s="819" t="s">
        <v>164</v>
      </c>
      <c r="L353" s="819" t="s">
        <v>164</v>
      </c>
      <c r="M353" s="819" t="s">
        <v>164</v>
      </c>
      <c r="N353" s="819" t="s">
        <v>164</v>
      </c>
      <c r="O353" s="819" t="s">
        <v>164</v>
      </c>
      <c r="P353" s="819" t="s">
        <v>164</v>
      </c>
      <c r="Q353" s="819" t="s">
        <v>164</v>
      </c>
      <c r="R353" s="819" t="s">
        <v>164</v>
      </c>
      <c r="S353" s="819" t="s">
        <v>164</v>
      </c>
      <c r="T353" s="819" t="s">
        <v>164</v>
      </c>
      <c r="U353" s="819" t="s">
        <v>164</v>
      </c>
      <c r="V353" s="819" t="s">
        <v>164</v>
      </c>
      <c r="W353" s="819" t="s">
        <v>164</v>
      </c>
      <c r="X353" s="819" t="s">
        <v>164</v>
      </c>
      <c r="Y353" s="819" t="s">
        <v>164</v>
      </c>
      <c r="Z353" s="819" t="s">
        <v>164</v>
      </c>
      <c r="AA353" s="819" t="s">
        <v>164</v>
      </c>
      <c r="AB353" s="819" t="s">
        <v>164</v>
      </c>
      <c r="AC353" s="819" t="s">
        <v>164</v>
      </c>
      <c r="AD353" s="819" t="s">
        <v>164</v>
      </c>
      <c r="AE353" s="819" t="s">
        <v>164</v>
      </c>
      <c r="AF353" s="819" t="s">
        <v>164</v>
      </c>
      <c r="AG353" s="819" t="s">
        <v>164</v>
      </c>
      <c r="AH353" s="819" t="s">
        <v>164</v>
      </c>
      <c r="AI353" s="819" t="s">
        <v>164</v>
      </c>
      <c r="AJ353" s="819" t="s">
        <v>164</v>
      </c>
      <c r="AK353" s="819" t="s">
        <v>164</v>
      </c>
      <c r="AL353" s="819" t="s">
        <v>164</v>
      </c>
      <c r="AM353" s="819" t="s">
        <v>164</v>
      </c>
      <c r="AN353" s="819" t="s">
        <v>164</v>
      </c>
      <c r="AO353" s="819" t="s">
        <v>164</v>
      </c>
      <c r="AP353" s="819" t="s">
        <v>164</v>
      </c>
      <c r="AQ353" s="818">
        <v>0.35699999999999998</v>
      </c>
      <c r="AR353" s="818">
        <v>6.3449999999999998</v>
      </c>
      <c r="AS353" s="818">
        <v>1.4999999999999999E-2</v>
      </c>
      <c r="AT353" s="818">
        <v>0.35699999999999998</v>
      </c>
      <c r="AU353" s="818">
        <v>6.35</v>
      </c>
      <c r="AV353" s="818">
        <v>1.4999999999999999E-2</v>
      </c>
      <c r="AW353" s="818">
        <v>0.35699999999999998</v>
      </c>
      <c r="AX353" s="818">
        <v>6.35</v>
      </c>
      <c r="AY353" s="818">
        <v>1.4999999999999999E-2</v>
      </c>
      <c r="AZ353" s="818">
        <v>0.35699999999999998</v>
      </c>
      <c r="BA353" s="818">
        <v>6.35</v>
      </c>
      <c r="BB353" s="818">
        <v>1.4999999999999999E-2</v>
      </c>
    </row>
    <row r="354" spans="1:83" ht="16.5" customHeight="1" x14ac:dyDescent="0.3">
      <c r="B354" s="5"/>
      <c r="D354" s="1"/>
      <c r="E354" s="816"/>
      <c r="F354" s="647" t="s">
        <v>780</v>
      </c>
      <c r="G354" s="819" t="s">
        <v>164</v>
      </c>
      <c r="H354" s="819" t="s">
        <v>164</v>
      </c>
      <c r="I354" s="819" t="s">
        <v>164</v>
      </c>
      <c r="J354" s="819" t="s">
        <v>164</v>
      </c>
      <c r="K354" s="819" t="s">
        <v>164</v>
      </c>
      <c r="L354" s="819" t="s">
        <v>164</v>
      </c>
      <c r="M354" s="819" t="s">
        <v>164</v>
      </c>
      <c r="N354" s="819" t="s">
        <v>164</v>
      </c>
      <c r="O354" s="819" t="s">
        <v>164</v>
      </c>
      <c r="P354" s="819" t="s">
        <v>164</v>
      </c>
      <c r="Q354" s="819" t="s">
        <v>164</v>
      </c>
      <c r="R354" s="819" t="s">
        <v>164</v>
      </c>
      <c r="S354" s="819" t="s">
        <v>164</v>
      </c>
      <c r="T354" s="819" t="s">
        <v>164</v>
      </c>
      <c r="U354" s="819" t="s">
        <v>164</v>
      </c>
      <c r="V354" s="819" t="s">
        <v>164</v>
      </c>
      <c r="W354" s="819" t="s">
        <v>164</v>
      </c>
      <c r="X354" s="819" t="s">
        <v>164</v>
      </c>
      <c r="Y354" s="819" t="s">
        <v>164</v>
      </c>
      <c r="Z354" s="819" t="s">
        <v>164</v>
      </c>
      <c r="AA354" s="819" t="s">
        <v>164</v>
      </c>
      <c r="AB354" s="819" t="s">
        <v>164</v>
      </c>
      <c r="AC354" s="819" t="s">
        <v>164</v>
      </c>
      <c r="AD354" s="819" t="s">
        <v>164</v>
      </c>
      <c r="AE354" s="819" t="s">
        <v>164</v>
      </c>
      <c r="AF354" s="819" t="s">
        <v>164</v>
      </c>
      <c r="AG354" s="819" t="s">
        <v>164</v>
      </c>
      <c r="AH354" s="819" t="s">
        <v>164</v>
      </c>
      <c r="AI354" s="819" t="s">
        <v>164</v>
      </c>
      <c r="AJ354" s="819" t="s">
        <v>164</v>
      </c>
      <c r="AK354" s="819" t="s">
        <v>164</v>
      </c>
      <c r="AL354" s="819" t="s">
        <v>164</v>
      </c>
      <c r="AM354" s="819" t="s">
        <v>164</v>
      </c>
      <c r="AN354" s="819" t="s">
        <v>164</v>
      </c>
      <c r="AO354" s="819" t="s">
        <v>164</v>
      </c>
      <c r="AP354" s="819" t="s">
        <v>164</v>
      </c>
      <c r="AQ354" s="818">
        <v>0.35699999999999998</v>
      </c>
      <c r="AR354" s="818">
        <v>12.744999999999999</v>
      </c>
      <c r="AS354" s="818">
        <v>1.2999999999999999E-2</v>
      </c>
      <c r="AT354" s="818">
        <v>0.35699999999999998</v>
      </c>
      <c r="AU354" s="818">
        <v>12.744999999999999</v>
      </c>
      <c r="AV354" s="818">
        <v>1.2999999999999999E-2</v>
      </c>
      <c r="AW354" s="818">
        <v>0.35699999999999998</v>
      </c>
      <c r="AX354" s="818">
        <v>12.744999999999999</v>
      </c>
      <c r="AY354" s="818">
        <v>1.2999999999999999E-2</v>
      </c>
      <c r="AZ354" s="818">
        <v>0.35699999999999998</v>
      </c>
      <c r="BA354" s="818">
        <v>12.744999999999999</v>
      </c>
      <c r="BB354" s="818">
        <v>1.2999999999999999E-2</v>
      </c>
    </row>
    <row r="355" spans="1:83" ht="16.5" customHeight="1" x14ac:dyDescent="0.3">
      <c r="B355" s="5"/>
      <c r="D355" s="1"/>
      <c r="E355" s="817" t="s">
        <v>573</v>
      </c>
      <c r="F355" s="647" t="s">
        <v>779</v>
      </c>
      <c r="G355" s="819" t="s">
        <v>164</v>
      </c>
      <c r="H355" s="819" t="s">
        <v>164</v>
      </c>
      <c r="I355" s="819" t="s">
        <v>164</v>
      </c>
      <c r="J355" s="819" t="s">
        <v>164</v>
      </c>
      <c r="K355" s="819" t="s">
        <v>164</v>
      </c>
      <c r="L355" s="819" t="s">
        <v>164</v>
      </c>
      <c r="M355" s="819" t="s">
        <v>164</v>
      </c>
      <c r="N355" s="819" t="s">
        <v>164</v>
      </c>
      <c r="O355" s="819" t="s">
        <v>164</v>
      </c>
      <c r="P355" s="819" t="s">
        <v>164</v>
      </c>
      <c r="Q355" s="819" t="s">
        <v>164</v>
      </c>
      <c r="R355" s="819" t="s">
        <v>164</v>
      </c>
      <c r="S355" s="819" t="s">
        <v>164</v>
      </c>
      <c r="T355" s="819" t="s">
        <v>164</v>
      </c>
      <c r="U355" s="819" t="s">
        <v>164</v>
      </c>
      <c r="V355" s="819" t="s">
        <v>164</v>
      </c>
      <c r="W355" s="819" t="s">
        <v>164</v>
      </c>
      <c r="X355" s="819" t="s">
        <v>164</v>
      </c>
      <c r="Y355" s="819" t="s">
        <v>164</v>
      </c>
      <c r="Z355" s="819" t="s">
        <v>164</v>
      </c>
      <c r="AA355" s="819" t="s">
        <v>164</v>
      </c>
      <c r="AB355" s="819" t="s">
        <v>164</v>
      </c>
      <c r="AC355" s="819" t="s">
        <v>164</v>
      </c>
      <c r="AD355" s="819" t="s">
        <v>164</v>
      </c>
      <c r="AE355" s="819" t="s">
        <v>164</v>
      </c>
      <c r="AF355" s="819" t="s">
        <v>164</v>
      </c>
      <c r="AG355" s="819" t="s">
        <v>164</v>
      </c>
      <c r="AH355" s="819" t="s">
        <v>164</v>
      </c>
      <c r="AI355" s="819" t="s">
        <v>164</v>
      </c>
      <c r="AJ355" s="819" t="s">
        <v>164</v>
      </c>
      <c r="AK355" s="819" t="s">
        <v>164</v>
      </c>
      <c r="AL355" s="819" t="s">
        <v>164</v>
      </c>
      <c r="AM355" s="819" t="s">
        <v>164</v>
      </c>
      <c r="AN355" s="819" t="s">
        <v>164</v>
      </c>
      <c r="AO355" s="819" t="s">
        <v>164</v>
      </c>
      <c r="AP355" s="819" t="s">
        <v>164</v>
      </c>
      <c r="AQ355" s="818">
        <v>0</v>
      </c>
      <c r="AR355" s="818">
        <v>6.3449999999999998</v>
      </c>
      <c r="AS355" s="818">
        <v>1.4999999999999999E-2</v>
      </c>
      <c r="AT355" s="818">
        <v>0</v>
      </c>
      <c r="AU355" s="818">
        <v>6.35</v>
      </c>
      <c r="AV355" s="818">
        <v>1.4999999999999999E-2</v>
      </c>
      <c r="AW355" s="818">
        <v>0</v>
      </c>
      <c r="AX355" s="818">
        <v>6.35</v>
      </c>
      <c r="AY355" s="818">
        <v>1.4999999999999999E-2</v>
      </c>
      <c r="AZ355" s="818">
        <v>0</v>
      </c>
      <c r="BA355" s="818">
        <v>6.35</v>
      </c>
      <c r="BB355" s="818">
        <v>1.4999999999999999E-2</v>
      </c>
    </row>
    <row r="356" spans="1:83" ht="16.5" customHeight="1" x14ac:dyDescent="0.3">
      <c r="B356" s="5"/>
      <c r="D356" s="1"/>
      <c r="E356" s="816"/>
      <c r="F356" s="647" t="s">
        <v>780</v>
      </c>
      <c r="G356" s="819" t="s">
        <v>164</v>
      </c>
      <c r="H356" s="819" t="s">
        <v>164</v>
      </c>
      <c r="I356" s="819" t="s">
        <v>164</v>
      </c>
      <c r="J356" s="819" t="s">
        <v>164</v>
      </c>
      <c r="K356" s="819" t="s">
        <v>164</v>
      </c>
      <c r="L356" s="819" t="s">
        <v>164</v>
      </c>
      <c r="M356" s="819" t="s">
        <v>164</v>
      </c>
      <c r="N356" s="819" t="s">
        <v>164</v>
      </c>
      <c r="O356" s="819" t="s">
        <v>164</v>
      </c>
      <c r="P356" s="819" t="s">
        <v>164</v>
      </c>
      <c r="Q356" s="819" t="s">
        <v>164</v>
      </c>
      <c r="R356" s="819" t="s">
        <v>164</v>
      </c>
      <c r="S356" s="819" t="s">
        <v>164</v>
      </c>
      <c r="T356" s="819" t="s">
        <v>164</v>
      </c>
      <c r="U356" s="819" t="s">
        <v>164</v>
      </c>
      <c r="V356" s="819" t="s">
        <v>164</v>
      </c>
      <c r="W356" s="819" t="s">
        <v>164</v>
      </c>
      <c r="X356" s="819" t="s">
        <v>164</v>
      </c>
      <c r="Y356" s="819" t="s">
        <v>164</v>
      </c>
      <c r="Z356" s="819" t="s">
        <v>164</v>
      </c>
      <c r="AA356" s="819" t="s">
        <v>164</v>
      </c>
      <c r="AB356" s="819" t="s">
        <v>164</v>
      </c>
      <c r="AC356" s="819" t="s">
        <v>164</v>
      </c>
      <c r="AD356" s="819" t="s">
        <v>164</v>
      </c>
      <c r="AE356" s="819" t="s">
        <v>164</v>
      </c>
      <c r="AF356" s="819" t="s">
        <v>164</v>
      </c>
      <c r="AG356" s="819" t="s">
        <v>164</v>
      </c>
      <c r="AH356" s="819" t="s">
        <v>164</v>
      </c>
      <c r="AI356" s="819" t="s">
        <v>164</v>
      </c>
      <c r="AJ356" s="819" t="s">
        <v>164</v>
      </c>
      <c r="AK356" s="819" t="s">
        <v>164</v>
      </c>
      <c r="AL356" s="819" t="s">
        <v>164</v>
      </c>
      <c r="AM356" s="819" t="s">
        <v>164</v>
      </c>
      <c r="AN356" s="819" t="s">
        <v>164</v>
      </c>
      <c r="AO356" s="819" t="s">
        <v>164</v>
      </c>
      <c r="AP356" s="819" t="s">
        <v>164</v>
      </c>
      <c r="AQ356" s="818">
        <v>0</v>
      </c>
      <c r="AR356" s="818">
        <v>12.744999999999999</v>
      </c>
      <c r="AS356" s="818">
        <v>1.2999999999999999E-2</v>
      </c>
      <c r="AT356" s="818">
        <v>0</v>
      </c>
      <c r="AU356" s="818">
        <v>12.744999999999999</v>
      </c>
      <c r="AV356" s="818">
        <v>1.2999999999999999E-2</v>
      </c>
      <c r="AW356" s="818">
        <v>0</v>
      </c>
      <c r="AX356" s="818">
        <v>12.744999999999999</v>
      </c>
      <c r="AY356" s="818">
        <v>1.2999999999999999E-2</v>
      </c>
      <c r="AZ356" s="818">
        <v>0</v>
      </c>
      <c r="BA356" s="818">
        <v>12.744999999999999</v>
      </c>
      <c r="BB356" s="818">
        <v>1.2999999999999999E-2</v>
      </c>
    </row>
    <row r="357" spans="1:83" s="931" customFormat="1" ht="35.1" customHeight="1" x14ac:dyDescent="0.25">
      <c r="A357" s="926"/>
      <c r="B357" s="927"/>
      <c r="C357" s="928"/>
      <c r="D357" s="928"/>
      <c r="E357" s="929" t="s">
        <v>1589</v>
      </c>
      <c r="F357" s="930"/>
      <c r="G357" s="930"/>
      <c r="H357" s="930"/>
      <c r="I357" s="930"/>
      <c r="J357" s="930"/>
      <c r="K357" s="930"/>
      <c r="L357" s="930"/>
      <c r="M357" s="930"/>
      <c r="N357" s="930"/>
      <c r="O357" s="930"/>
      <c r="P357" s="930"/>
      <c r="Q357" s="930"/>
      <c r="R357" s="930"/>
      <c r="S357" s="930"/>
      <c r="T357" s="930"/>
      <c r="U357" s="930"/>
      <c r="V357" s="930"/>
    </row>
    <row r="358" spans="1:83" ht="16.5" customHeight="1" x14ac:dyDescent="0.3">
      <c r="B358" s="5"/>
      <c r="E358" s="741"/>
      <c r="F358" s="669"/>
      <c r="G358" s="740"/>
      <c r="H358" s="740"/>
      <c r="I358" s="740"/>
      <c r="J358" s="740"/>
      <c r="K358" s="740"/>
      <c r="L358" s="740"/>
      <c r="M358" s="740"/>
      <c r="N358" s="740"/>
      <c r="O358" s="740"/>
      <c r="P358" s="740"/>
      <c r="Q358" s="740"/>
      <c r="R358" s="644"/>
      <c r="S358" s="644"/>
      <c r="T358" s="644"/>
      <c r="U358" s="644"/>
      <c r="V358" s="644"/>
      <c r="W358" s="644"/>
      <c r="X358" s="644"/>
      <c r="Y358" s="644"/>
      <c r="Z358" s="644"/>
    </row>
    <row r="359" spans="1:83" ht="16.5" customHeight="1" x14ac:dyDescent="0.3">
      <c r="B359" s="5"/>
      <c r="D359" s="640" t="s">
        <v>1068</v>
      </c>
      <c r="E359" s="640"/>
      <c r="F359" s="640"/>
      <c r="G359" s="640"/>
      <c r="H359" s="640"/>
      <c r="I359" s="640"/>
      <c r="J359" s="640"/>
      <c r="K359" s="640"/>
      <c r="L359" s="640"/>
      <c r="M359" s="640"/>
      <c r="N359" s="640"/>
      <c r="O359" s="640"/>
      <c r="P359" s="640"/>
      <c r="Q359" s="640"/>
      <c r="R359" s="640"/>
      <c r="S359" s="640"/>
      <c r="T359" s="640"/>
      <c r="U359" s="640"/>
      <c r="V359" s="640"/>
      <c r="W359" s="640"/>
      <c r="X359" s="644"/>
      <c r="Y359" s="644"/>
      <c r="Z359" s="644"/>
      <c r="AA359" s="644"/>
      <c r="AB359" s="644"/>
      <c r="AC359" s="644"/>
      <c r="AD359" s="644"/>
      <c r="AE359" s="644"/>
      <c r="AF359" s="644"/>
      <c r="AG359" s="644"/>
      <c r="AH359" s="644"/>
      <c r="AI359" s="644"/>
      <c r="AJ359" s="644"/>
      <c r="AK359" s="644"/>
      <c r="AL359" s="644"/>
      <c r="AM359" s="644"/>
      <c r="AN359" s="644"/>
      <c r="AO359" s="644"/>
      <c r="AP359" s="644"/>
      <c r="AQ359" s="644"/>
      <c r="AR359" s="644"/>
      <c r="AS359" s="644"/>
      <c r="AT359" s="644"/>
      <c r="AU359" s="644"/>
      <c r="AV359" s="644"/>
      <c r="AW359" s="644"/>
      <c r="AX359" s="644"/>
      <c r="AY359" s="644"/>
      <c r="AZ359" s="644"/>
      <c r="BA359" s="644"/>
      <c r="BB359" s="644"/>
      <c r="BC359" s="644"/>
      <c r="BD359" s="644"/>
      <c r="BE359" s="644"/>
      <c r="BF359" s="644"/>
      <c r="BG359" s="644"/>
      <c r="BH359" s="644"/>
      <c r="BI359" s="644"/>
      <c r="BJ359" s="644"/>
      <c r="BK359" s="644"/>
      <c r="BL359" s="644"/>
      <c r="BM359" s="644"/>
      <c r="BN359" s="644"/>
      <c r="BO359" s="644"/>
      <c r="BP359" s="644"/>
      <c r="BQ359" s="644"/>
      <c r="BR359" s="644"/>
      <c r="BS359" s="644"/>
      <c r="BT359" s="644"/>
      <c r="BU359" s="644"/>
      <c r="BV359" s="644"/>
      <c r="BW359" s="644"/>
      <c r="BX359" s="644"/>
      <c r="BY359" s="644"/>
      <c r="BZ359" s="644"/>
      <c r="CA359" s="644"/>
      <c r="CB359" s="644"/>
      <c r="CC359" s="644"/>
      <c r="CD359" s="644"/>
      <c r="CE359" s="644"/>
    </row>
    <row r="360" spans="1:83" ht="16.5" customHeight="1" x14ac:dyDescent="0.3">
      <c r="B360" s="5"/>
      <c r="E360" s="644"/>
      <c r="F360" s="644"/>
      <c r="G360" s="644"/>
      <c r="H360" s="644"/>
      <c r="I360" s="644"/>
      <c r="J360" s="644"/>
      <c r="K360" s="644"/>
      <c r="L360" s="644"/>
      <c r="M360" s="644"/>
      <c r="N360" s="644"/>
      <c r="O360" s="644"/>
      <c r="P360" s="644"/>
      <c r="Q360" s="644"/>
      <c r="R360" s="644"/>
      <c r="S360" s="644"/>
      <c r="T360" s="644"/>
      <c r="U360" s="644"/>
      <c r="V360" s="644"/>
      <c r="W360" s="644"/>
      <c r="X360" s="644"/>
      <c r="Y360" s="644"/>
      <c r="Z360" s="644"/>
    </row>
    <row r="361" spans="1:83" ht="16.5" customHeight="1" x14ac:dyDescent="0.3">
      <c r="B361" s="5"/>
      <c r="E361" s="639" t="s">
        <v>1069</v>
      </c>
      <c r="F361" s="644"/>
      <c r="G361" s="644"/>
      <c r="H361" s="644"/>
      <c r="I361" s="644"/>
      <c r="J361" s="644"/>
      <c r="K361" s="644"/>
      <c r="L361" s="644"/>
      <c r="M361" s="644"/>
      <c r="N361" s="644"/>
      <c r="O361" s="644"/>
      <c r="P361" s="644"/>
      <c r="Q361" s="644"/>
      <c r="R361" s="644"/>
      <c r="S361" s="644"/>
      <c r="T361" s="644"/>
      <c r="U361" s="644"/>
      <c r="V361" s="644"/>
      <c r="W361" s="644"/>
      <c r="X361" s="644"/>
      <c r="Y361" s="644"/>
      <c r="Z361" s="644"/>
    </row>
    <row r="362" spans="1:83" ht="16.5" customHeight="1" x14ac:dyDescent="0.3">
      <c r="B362" s="5"/>
      <c r="E362" s="639"/>
      <c r="F362" s="644"/>
      <c r="G362" s="644"/>
      <c r="H362" s="644"/>
      <c r="I362" s="644"/>
      <c r="J362" s="644"/>
      <c r="K362" s="644"/>
      <c r="L362" s="644"/>
      <c r="M362" s="644"/>
      <c r="N362" s="644"/>
      <c r="O362" s="644"/>
      <c r="P362" s="644"/>
      <c r="Q362" s="644"/>
      <c r="R362" s="644"/>
      <c r="S362" s="644"/>
      <c r="T362" s="644"/>
      <c r="U362" s="644"/>
      <c r="V362" s="644"/>
      <c r="W362" s="644"/>
      <c r="X362" s="644"/>
      <c r="Y362" s="644"/>
      <c r="Z362" s="644"/>
    </row>
    <row r="363" spans="1:83" ht="16.5" customHeight="1" x14ac:dyDescent="0.3">
      <c r="B363" s="5"/>
      <c r="E363" s="747" t="s">
        <v>162</v>
      </c>
      <c r="F363" s="1174" t="s">
        <v>163</v>
      </c>
      <c r="G363" s="1174"/>
      <c r="H363" s="1174"/>
      <c r="I363" s="747" t="s">
        <v>1085</v>
      </c>
      <c r="J363" s="644"/>
      <c r="K363" s="644"/>
      <c r="L363" s="644"/>
      <c r="M363" s="644"/>
      <c r="N363" s="644"/>
      <c r="O363" s="644"/>
      <c r="P363" s="644"/>
      <c r="Q363" s="644"/>
      <c r="R363" s="644"/>
      <c r="S363" s="644"/>
      <c r="T363" s="644"/>
      <c r="U363" s="644"/>
      <c r="V363" s="644"/>
      <c r="W363" s="644"/>
      <c r="X363" s="644"/>
      <c r="Y363" s="644"/>
      <c r="Z363" s="644"/>
    </row>
    <row r="364" spans="1:83" ht="16.5" customHeight="1" x14ac:dyDescent="0.3">
      <c r="B364" s="5"/>
      <c r="E364" s="653" t="s">
        <v>147</v>
      </c>
      <c r="F364" s="1170" t="s">
        <v>594</v>
      </c>
      <c r="G364" s="1170"/>
      <c r="H364" s="1170"/>
      <c r="I364" s="654">
        <v>12400</v>
      </c>
      <c r="J364" s="644"/>
      <c r="K364" s="644"/>
      <c r="L364" s="644"/>
      <c r="M364" s="644"/>
      <c r="N364" s="644"/>
      <c r="O364" s="644"/>
      <c r="P364" s="644"/>
      <c r="Q364" s="644"/>
      <c r="R364" s="644"/>
      <c r="S364" s="644"/>
      <c r="T364" s="644"/>
      <c r="U364" s="644"/>
      <c r="V364" s="644"/>
      <c r="W364" s="644"/>
      <c r="X364" s="644"/>
      <c r="Y364" s="644"/>
      <c r="Z364" s="644"/>
    </row>
    <row r="365" spans="1:83" ht="16.5" customHeight="1" x14ac:dyDescent="0.3">
      <c r="B365" s="5"/>
      <c r="E365" s="653" t="s">
        <v>148</v>
      </c>
      <c r="F365" s="1170" t="s">
        <v>595</v>
      </c>
      <c r="G365" s="1170"/>
      <c r="H365" s="1170"/>
      <c r="I365" s="655">
        <v>677</v>
      </c>
      <c r="J365" s="644"/>
      <c r="K365" s="644"/>
      <c r="L365" s="644"/>
      <c r="M365" s="644"/>
      <c r="N365" s="644"/>
      <c r="O365" s="644"/>
      <c r="P365" s="644"/>
      <c r="Q365" s="644"/>
      <c r="R365" s="644"/>
      <c r="S365" s="644"/>
      <c r="T365" s="644"/>
      <c r="U365" s="644"/>
      <c r="V365" s="644"/>
      <c r="W365" s="644"/>
      <c r="X365" s="644"/>
      <c r="Y365" s="644"/>
      <c r="Z365" s="644"/>
    </row>
    <row r="366" spans="1:83" ht="16.5" customHeight="1" x14ac:dyDescent="0.3">
      <c r="B366" s="5"/>
      <c r="E366" s="653" t="s">
        <v>149</v>
      </c>
      <c r="F366" s="1170" t="s">
        <v>596</v>
      </c>
      <c r="G366" s="1170"/>
      <c r="H366" s="1170"/>
      <c r="I366" s="655">
        <v>116</v>
      </c>
      <c r="J366" s="644"/>
      <c r="K366" s="644"/>
      <c r="L366" s="644"/>
      <c r="M366" s="644"/>
      <c r="N366" s="644"/>
      <c r="O366" s="644"/>
      <c r="P366" s="644"/>
      <c r="Q366" s="644"/>
      <c r="R366" s="644"/>
      <c r="S366" s="644"/>
      <c r="T366" s="644"/>
      <c r="U366" s="644"/>
      <c r="V366" s="644"/>
      <c r="W366" s="644"/>
      <c r="X366" s="644"/>
      <c r="Y366" s="644"/>
      <c r="Z366" s="644"/>
    </row>
    <row r="367" spans="1:83" ht="16.5" customHeight="1" x14ac:dyDescent="0.3">
      <c r="B367" s="5"/>
      <c r="E367" s="653" t="s">
        <v>151</v>
      </c>
      <c r="F367" s="1170" t="s">
        <v>597</v>
      </c>
      <c r="G367" s="1170"/>
      <c r="H367" s="1170"/>
      <c r="I367" s="654">
        <v>3170</v>
      </c>
      <c r="J367" s="644"/>
      <c r="K367" s="644"/>
      <c r="L367" s="644"/>
      <c r="M367" s="644"/>
      <c r="N367" s="644"/>
      <c r="O367" s="644"/>
      <c r="P367" s="644"/>
      <c r="Q367" s="644"/>
      <c r="R367" s="644"/>
      <c r="S367" s="644"/>
      <c r="T367" s="644"/>
      <c r="U367" s="644"/>
      <c r="V367" s="644"/>
      <c r="W367" s="644"/>
      <c r="X367" s="644"/>
      <c r="Y367" s="644"/>
      <c r="Z367" s="644"/>
    </row>
    <row r="368" spans="1:83" ht="16.5" customHeight="1" x14ac:dyDescent="0.3">
      <c r="B368" s="5"/>
      <c r="E368" s="653" t="s">
        <v>152</v>
      </c>
      <c r="F368" s="1170" t="s">
        <v>598</v>
      </c>
      <c r="G368" s="1170"/>
      <c r="H368" s="1170"/>
      <c r="I368" s="654">
        <v>1120</v>
      </c>
      <c r="J368" s="644"/>
      <c r="K368" s="644"/>
      <c r="L368" s="644"/>
      <c r="M368" s="644"/>
      <c r="N368" s="644"/>
      <c r="O368" s="644"/>
      <c r="P368" s="644"/>
      <c r="Q368" s="644"/>
      <c r="R368" s="644"/>
      <c r="S368" s="644"/>
      <c r="T368" s="644"/>
      <c r="U368" s="644"/>
      <c r="V368" s="644"/>
      <c r="W368" s="644"/>
      <c r="X368" s="644"/>
      <c r="Y368" s="644"/>
      <c r="Z368" s="644"/>
    </row>
    <row r="369" spans="2:26" ht="16.5" customHeight="1" x14ac:dyDescent="0.3">
      <c r="B369" s="5"/>
      <c r="E369" s="653" t="s">
        <v>153</v>
      </c>
      <c r="F369" s="1170" t="s">
        <v>599</v>
      </c>
      <c r="G369" s="1170"/>
      <c r="H369" s="1170"/>
      <c r="I369" s="654">
        <v>1300</v>
      </c>
      <c r="J369" s="644"/>
      <c r="K369" s="644"/>
      <c r="L369" s="644"/>
      <c r="M369" s="644"/>
      <c r="N369" s="644"/>
      <c r="O369" s="644"/>
      <c r="P369" s="644"/>
      <c r="Q369" s="644"/>
      <c r="R369" s="644"/>
      <c r="S369" s="644"/>
      <c r="T369" s="644"/>
      <c r="U369" s="644"/>
      <c r="V369" s="644"/>
      <c r="W369" s="644"/>
      <c r="X369" s="644"/>
      <c r="Y369" s="644"/>
      <c r="Z369" s="644"/>
    </row>
    <row r="370" spans="2:26" ht="16.5" customHeight="1" x14ac:dyDescent="0.3">
      <c r="B370" s="5"/>
      <c r="E370" s="653" t="s">
        <v>155</v>
      </c>
      <c r="F370" s="1170" t="s">
        <v>600</v>
      </c>
      <c r="G370" s="1170"/>
      <c r="H370" s="1170"/>
      <c r="I370" s="655">
        <v>328</v>
      </c>
      <c r="J370" s="644"/>
      <c r="K370" s="644"/>
      <c r="L370" s="644"/>
      <c r="M370" s="644"/>
      <c r="N370" s="644"/>
      <c r="O370" s="644"/>
      <c r="P370" s="644"/>
      <c r="Q370" s="644"/>
      <c r="R370" s="644"/>
      <c r="S370" s="644"/>
      <c r="T370" s="644"/>
      <c r="U370" s="644"/>
      <c r="V370" s="644"/>
      <c r="W370" s="644"/>
      <c r="X370" s="644"/>
      <c r="Y370" s="644"/>
      <c r="Z370" s="644"/>
    </row>
    <row r="371" spans="2:26" ht="16.5" customHeight="1" x14ac:dyDescent="0.3">
      <c r="B371" s="5"/>
      <c r="E371" s="653" t="s">
        <v>156</v>
      </c>
      <c r="F371" s="1170" t="s">
        <v>601</v>
      </c>
      <c r="G371" s="1170"/>
      <c r="H371" s="1170"/>
      <c r="I371" s="654">
        <v>4800</v>
      </c>
      <c r="J371" s="644"/>
      <c r="K371" s="644"/>
      <c r="L371" s="644"/>
      <c r="M371" s="644"/>
      <c r="N371" s="644"/>
      <c r="O371" s="644"/>
      <c r="P371" s="644"/>
      <c r="Q371" s="644"/>
      <c r="R371" s="644"/>
      <c r="S371" s="644"/>
      <c r="T371" s="644"/>
      <c r="U371" s="644"/>
      <c r="V371" s="644"/>
      <c r="W371" s="644"/>
      <c r="X371" s="644"/>
      <c r="Y371" s="644"/>
      <c r="Z371" s="644"/>
    </row>
    <row r="372" spans="2:26" ht="16.5" customHeight="1" x14ac:dyDescent="0.3">
      <c r="B372" s="5"/>
      <c r="E372" s="653" t="s">
        <v>165</v>
      </c>
      <c r="F372" s="1170" t="s">
        <v>602</v>
      </c>
      <c r="G372" s="1170"/>
      <c r="H372" s="1170"/>
      <c r="I372" s="655">
        <v>16</v>
      </c>
      <c r="J372" s="644"/>
      <c r="K372" s="644"/>
      <c r="L372" s="644"/>
      <c r="M372" s="644"/>
      <c r="N372" s="644"/>
      <c r="O372" s="644"/>
      <c r="P372" s="644"/>
      <c r="Q372" s="644"/>
      <c r="R372" s="644"/>
      <c r="S372" s="644"/>
      <c r="T372" s="644"/>
      <c r="U372" s="644"/>
      <c r="V372" s="644"/>
      <c r="W372" s="644"/>
      <c r="X372" s="644"/>
      <c r="Y372" s="644"/>
      <c r="Z372" s="644"/>
    </row>
    <row r="373" spans="2:26" ht="16.5" customHeight="1" x14ac:dyDescent="0.3">
      <c r="B373" s="5"/>
      <c r="E373" s="653" t="s">
        <v>154</v>
      </c>
      <c r="F373" s="1170" t="s">
        <v>603</v>
      </c>
      <c r="G373" s="1170"/>
      <c r="H373" s="1170"/>
      <c r="I373" s="655">
        <v>138</v>
      </c>
      <c r="J373" s="644"/>
      <c r="K373" s="644"/>
      <c r="L373" s="644"/>
      <c r="M373" s="644"/>
      <c r="N373" s="644"/>
      <c r="O373" s="644"/>
      <c r="P373" s="644"/>
      <c r="Q373" s="644"/>
      <c r="R373" s="644"/>
      <c r="S373" s="644"/>
      <c r="T373" s="644"/>
      <c r="U373" s="644"/>
      <c r="V373" s="644"/>
      <c r="W373" s="644"/>
      <c r="X373" s="644"/>
      <c r="Y373" s="644"/>
      <c r="Z373" s="644"/>
    </row>
    <row r="374" spans="2:26" ht="16.5" customHeight="1" x14ac:dyDescent="0.3">
      <c r="B374" s="5"/>
      <c r="E374" s="653" t="s">
        <v>166</v>
      </c>
      <c r="F374" s="1170" t="s">
        <v>604</v>
      </c>
      <c r="G374" s="1170"/>
      <c r="H374" s="1170"/>
      <c r="I374" s="655">
        <v>4</v>
      </c>
      <c r="J374" s="644"/>
      <c r="K374" s="644"/>
      <c r="L374" s="644"/>
      <c r="M374" s="644"/>
      <c r="N374" s="644"/>
      <c r="O374" s="644"/>
      <c r="P374" s="644"/>
      <c r="Q374" s="644"/>
      <c r="R374" s="644"/>
      <c r="S374" s="644"/>
      <c r="T374" s="644"/>
      <c r="U374" s="644"/>
      <c r="V374" s="644"/>
      <c r="W374" s="644"/>
      <c r="X374" s="644"/>
      <c r="Y374" s="644"/>
      <c r="Z374" s="644"/>
    </row>
    <row r="375" spans="2:26" ht="16.5" customHeight="1" x14ac:dyDescent="0.3">
      <c r="B375" s="5"/>
      <c r="E375" s="653" t="s">
        <v>157</v>
      </c>
      <c r="F375" s="1170" t="s">
        <v>605</v>
      </c>
      <c r="G375" s="1170"/>
      <c r="H375" s="1170"/>
      <c r="I375" s="654">
        <v>3350</v>
      </c>
      <c r="J375" s="644"/>
      <c r="K375" s="644"/>
      <c r="L375" s="644"/>
      <c r="M375" s="644"/>
      <c r="N375" s="644"/>
      <c r="O375" s="644"/>
      <c r="P375" s="644"/>
      <c r="Q375" s="644"/>
      <c r="R375" s="644"/>
      <c r="S375" s="644"/>
      <c r="T375" s="644"/>
      <c r="U375" s="644"/>
      <c r="V375" s="644"/>
      <c r="W375" s="644"/>
      <c r="X375" s="644"/>
      <c r="Y375" s="644"/>
      <c r="Z375" s="644"/>
    </row>
    <row r="376" spans="2:26" ht="16.5" customHeight="1" x14ac:dyDescent="0.3">
      <c r="B376" s="5"/>
      <c r="E376" s="653" t="s">
        <v>160</v>
      </c>
      <c r="F376" s="1170" t="s">
        <v>606</v>
      </c>
      <c r="G376" s="1170"/>
      <c r="H376" s="1170"/>
      <c r="I376" s="654">
        <v>1210</v>
      </c>
      <c r="J376" s="644"/>
      <c r="K376" s="644"/>
      <c r="L376" s="644"/>
      <c r="M376" s="644"/>
      <c r="N376" s="644"/>
      <c r="O376" s="644"/>
      <c r="P376" s="644"/>
      <c r="Q376" s="644"/>
      <c r="R376" s="644"/>
      <c r="S376" s="644"/>
      <c r="T376" s="644"/>
      <c r="U376" s="644"/>
      <c r="V376" s="644"/>
      <c r="W376" s="644"/>
      <c r="X376" s="644"/>
      <c r="Y376" s="644"/>
      <c r="Z376" s="644"/>
    </row>
    <row r="377" spans="2:26" ht="16.5" customHeight="1" x14ac:dyDescent="0.3">
      <c r="B377" s="5"/>
      <c r="E377" s="653" t="s">
        <v>161</v>
      </c>
      <c r="F377" s="1170" t="s">
        <v>607</v>
      </c>
      <c r="G377" s="1170"/>
      <c r="H377" s="1170"/>
      <c r="I377" s="654">
        <v>1330</v>
      </c>
      <c r="J377" s="644"/>
      <c r="K377" s="644"/>
      <c r="L377" s="644"/>
      <c r="M377" s="644"/>
      <c r="N377" s="644"/>
      <c r="O377" s="644"/>
      <c r="P377" s="644"/>
      <c r="Q377" s="644"/>
      <c r="R377" s="644"/>
      <c r="S377" s="644"/>
      <c r="T377" s="644"/>
      <c r="U377" s="644"/>
      <c r="V377" s="644"/>
      <c r="W377" s="644"/>
      <c r="X377" s="644"/>
      <c r="Y377" s="644"/>
      <c r="Z377" s="644"/>
    </row>
    <row r="378" spans="2:26" ht="16.5" customHeight="1" x14ac:dyDescent="0.3">
      <c r="B378" s="5"/>
      <c r="E378" s="653" t="s">
        <v>158</v>
      </c>
      <c r="F378" s="1170" t="s">
        <v>608</v>
      </c>
      <c r="G378" s="1170"/>
      <c r="H378" s="1170"/>
      <c r="I378" s="654">
        <v>8060</v>
      </c>
      <c r="J378" s="644"/>
      <c r="K378" s="644"/>
      <c r="L378" s="644"/>
      <c r="M378" s="644"/>
      <c r="N378" s="644"/>
      <c r="O378" s="644"/>
      <c r="P378" s="644"/>
      <c r="Q378" s="644"/>
      <c r="R378" s="644"/>
      <c r="S378" s="644"/>
      <c r="T378" s="644"/>
      <c r="U378" s="644"/>
      <c r="V378" s="644"/>
      <c r="W378" s="644"/>
      <c r="X378" s="644"/>
      <c r="Y378" s="644"/>
      <c r="Z378" s="644"/>
    </row>
    <row r="379" spans="2:26" ht="16.5" customHeight="1" x14ac:dyDescent="0.3">
      <c r="B379" s="5"/>
      <c r="E379" s="653" t="s">
        <v>159</v>
      </c>
      <c r="F379" s="1170" t="s">
        <v>609</v>
      </c>
      <c r="G379" s="1170"/>
      <c r="H379" s="1170"/>
      <c r="I379" s="655">
        <v>716</v>
      </c>
      <c r="J379" s="644"/>
      <c r="K379" s="644"/>
      <c r="L379" s="644"/>
      <c r="M379" s="644"/>
      <c r="N379" s="644"/>
      <c r="O379" s="644"/>
      <c r="P379" s="644"/>
      <c r="Q379" s="644"/>
      <c r="R379" s="644"/>
      <c r="S379" s="644"/>
      <c r="T379" s="644"/>
      <c r="U379" s="644"/>
      <c r="V379" s="644"/>
      <c r="W379" s="644"/>
      <c r="X379" s="644"/>
      <c r="Y379" s="644"/>
      <c r="Z379" s="644"/>
    </row>
    <row r="380" spans="2:26" ht="16.5" customHeight="1" x14ac:dyDescent="0.3">
      <c r="B380" s="5"/>
      <c r="E380" s="653" t="s">
        <v>464</v>
      </c>
      <c r="F380" s="1170" t="s">
        <v>609</v>
      </c>
      <c r="G380" s="1170"/>
      <c r="H380" s="1170"/>
      <c r="I380" s="655">
        <v>858</v>
      </c>
      <c r="J380" s="644"/>
      <c r="K380" s="644"/>
      <c r="L380" s="644"/>
      <c r="M380" s="644"/>
      <c r="N380" s="644"/>
      <c r="O380" s="644"/>
      <c r="P380" s="644"/>
      <c r="Q380" s="644"/>
      <c r="R380" s="644"/>
      <c r="S380" s="644"/>
      <c r="T380" s="644"/>
      <c r="U380" s="644"/>
      <c r="V380" s="644"/>
      <c r="W380" s="644"/>
      <c r="X380" s="644"/>
      <c r="Y380" s="644"/>
      <c r="Z380" s="644"/>
    </row>
    <row r="381" spans="2:26" ht="16.5" customHeight="1" x14ac:dyDescent="0.3">
      <c r="B381" s="5"/>
      <c r="E381" s="653" t="s">
        <v>465</v>
      </c>
      <c r="F381" s="1170" t="s">
        <v>610</v>
      </c>
      <c r="G381" s="1170"/>
      <c r="H381" s="1170"/>
      <c r="I381" s="655">
        <v>804</v>
      </c>
      <c r="J381" s="644"/>
      <c r="K381" s="644"/>
      <c r="L381" s="644"/>
      <c r="M381" s="644"/>
      <c r="N381" s="644"/>
      <c r="O381" s="644"/>
      <c r="P381" s="644"/>
      <c r="Q381" s="644"/>
      <c r="R381" s="644"/>
      <c r="S381" s="644"/>
      <c r="T381" s="644"/>
      <c r="U381" s="644"/>
      <c r="V381" s="644"/>
      <c r="W381" s="644"/>
      <c r="X381" s="644"/>
      <c r="Y381" s="644"/>
      <c r="Z381" s="644"/>
    </row>
    <row r="382" spans="2:26" ht="16.5" customHeight="1" x14ac:dyDescent="0.3">
      <c r="B382" s="5"/>
      <c r="E382" s="785" t="s">
        <v>150</v>
      </c>
      <c r="F382" s="1170" t="s">
        <v>611</v>
      </c>
      <c r="G382" s="1170"/>
      <c r="H382" s="1170"/>
      <c r="I382" s="786">
        <v>1650</v>
      </c>
      <c r="J382" s="644"/>
      <c r="K382" s="644"/>
      <c r="L382" s="644"/>
      <c r="M382" s="644"/>
      <c r="N382" s="644"/>
      <c r="O382" s="644"/>
      <c r="P382" s="644"/>
      <c r="Q382" s="644"/>
      <c r="R382" s="644"/>
      <c r="S382" s="644"/>
      <c r="T382" s="644"/>
      <c r="U382" s="644"/>
      <c r="V382" s="644"/>
      <c r="W382" s="644"/>
      <c r="X382" s="644"/>
      <c r="Y382" s="644"/>
      <c r="Z382" s="644"/>
    </row>
    <row r="383" spans="2:26" ht="16.5" customHeight="1" x14ac:dyDescent="0.3">
      <c r="B383" s="5"/>
      <c r="E383" s="785" t="s">
        <v>74</v>
      </c>
      <c r="F383" s="1170" t="s">
        <v>95</v>
      </c>
      <c r="G383" s="1170"/>
      <c r="H383" s="1170"/>
      <c r="I383" s="786">
        <v>3942.8</v>
      </c>
      <c r="J383" s="644"/>
      <c r="K383" s="644"/>
      <c r="L383" s="644"/>
      <c r="M383" s="644"/>
      <c r="N383" s="644"/>
      <c r="O383" s="644"/>
      <c r="P383" s="644"/>
      <c r="Q383" s="644"/>
      <c r="R383" s="644"/>
      <c r="S383" s="644"/>
      <c r="T383" s="644"/>
      <c r="U383" s="644"/>
      <c r="V383" s="644"/>
      <c r="W383" s="644"/>
      <c r="X383" s="644"/>
      <c r="Y383" s="644"/>
      <c r="Z383" s="644"/>
    </row>
    <row r="384" spans="2:26" ht="16.5" customHeight="1" x14ac:dyDescent="0.3">
      <c r="B384" s="5"/>
      <c r="E384" s="785" t="s">
        <v>75</v>
      </c>
      <c r="F384" s="1170" t="s">
        <v>96</v>
      </c>
      <c r="G384" s="1170"/>
      <c r="H384" s="1170"/>
      <c r="I384" s="786">
        <v>1923.4</v>
      </c>
      <c r="J384" s="644"/>
      <c r="K384" s="644"/>
      <c r="L384" s="644"/>
      <c r="M384" s="644"/>
      <c r="N384" s="644"/>
      <c r="O384" s="644"/>
      <c r="P384" s="644"/>
      <c r="Q384" s="644"/>
      <c r="R384" s="644"/>
      <c r="S384" s="644"/>
      <c r="T384" s="644"/>
      <c r="U384" s="644"/>
      <c r="V384" s="644"/>
      <c r="W384" s="644"/>
      <c r="X384" s="644"/>
      <c r="Y384" s="644"/>
      <c r="Z384" s="644"/>
    </row>
    <row r="385" spans="2:26" ht="16.5" customHeight="1" x14ac:dyDescent="0.3">
      <c r="B385" s="5"/>
      <c r="E385" s="785" t="s">
        <v>76</v>
      </c>
      <c r="F385" s="1170" t="s">
        <v>97</v>
      </c>
      <c r="G385" s="1170"/>
      <c r="H385" s="1170"/>
      <c r="I385" s="786">
        <v>2546.6999999999998</v>
      </c>
      <c r="J385" s="644"/>
      <c r="K385" s="644"/>
      <c r="L385" s="644"/>
      <c r="M385" s="644"/>
      <c r="N385" s="644"/>
      <c r="O385" s="644"/>
      <c r="P385" s="644"/>
      <c r="Q385" s="644"/>
      <c r="R385" s="644"/>
      <c r="S385" s="644"/>
      <c r="T385" s="644"/>
      <c r="U385" s="644"/>
      <c r="V385" s="644"/>
      <c r="W385" s="644"/>
      <c r="X385" s="644"/>
      <c r="Y385" s="644"/>
      <c r="Z385" s="644"/>
    </row>
    <row r="386" spans="2:26" ht="16.5" customHeight="1" x14ac:dyDescent="0.3">
      <c r="B386" s="5"/>
      <c r="E386" s="785" t="s">
        <v>77</v>
      </c>
      <c r="F386" s="1170" t="s">
        <v>98</v>
      </c>
      <c r="G386" s="1170"/>
      <c r="H386" s="1170"/>
      <c r="I386" s="786">
        <v>1624.21</v>
      </c>
      <c r="J386" s="644"/>
      <c r="K386" s="644"/>
      <c r="L386" s="644"/>
      <c r="M386" s="644"/>
      <c r="N386" s="644"/>
      <c r="O386" s="644"/>
      <c r="P386" s="644"/>
      <c r="Q386" s="644"/>
      <c r="R386" s="644"/>
      <c r="S386" s="644"/>
      <c r="T386" s="644"/>
      <c r="U386" s="644"/>
      <c r="V386" s="644"/>
      <c r="W386" s="644"/>
      <c r="X386" s="644"/>
      <c r="Y386" s="644"/>
      <c r="Z386" s="644"/>
    </row>
    <row r="387" spans="2:26" ht="16.5" customHeight="1" x14ac:dyDescent="0.3">
      <c r="B387" s="5"/>
      <c r="E387" s="785" t="s">
        <v>78</v>
      </c>
      <c r="F387" s="1170" t="s">
        <v>99</v>
      </c>
      <c r="G387" s="1170"/>
      <c r="H387" s="1170"/>
      <c r="I387" s="786">
        <v>1674.1</v>
      </c>
      <c r="J387" s="644"/>
      <c r="K387" s="644"/>
      <c r="L387" s="644"/>
      <c r="M387" s="644"/>
      <c r="N387" s="644"/>
      <c r="O387" s="644"/>
      <c r="P387" s="644"/>
      <c r="Q387" s="644"/>
      <c r="R387" s="644"/>
      <c r="S387" s="644"/>
      <c r="T387" s="644"/>
      <c r="U387" s="644"/>
      <c r="V387" s="644"/>
      <c r="W387" s="644"/>
      <c r="X387" s="644"/>
      <c r="Y387" s="644"/>
      <c r="Z387" s="644"/>
    </row>
    <row r="388" spans="2:26" ht="16.5" customHeight="1" x14ac:dyDescent="0.3">
      <c r="B388" s="5"/>
      <c r="E388" s="785" t="s">
        <v>79</v>
      </c>
      <c r="F388" s="1170" t="s">
        <v>100</v>
      </c>
      <c r="G388" s="1170"/>
      <c r="H388" s="1170"/>
      <c r="I388" s="786">
        <v>1923.5</v>
      </c>
      <c r="J388" s="644"/>
      <c r="K388" s="644"/>
      <c r="L388" s="644"/>
      <c r="M388" s="644"/>
      <c r="N388" s="644"/>
      <c r="O388" s="644"/>
      <c r="P388" s="644"/>
      <c r="Q388" s="644"/>
      <c r="R388" s="644"/>
      <c r="S388" s="644"/>
      <c r="T388" s="644"/>
      <c r="U388" s="644"/>
      <c r="V388" s="644"/>
      <c r="W388" s="644"/>
      <c r="X388" s="644"/>
      <c r="Y388" s="644"/>
      <c r="Z388" s="644"/>
    </row>
    <row r="389" spans="2:26" ht="16.5" customHeight="1" x14ac:dyDescent="0.3">
      <c r="B389" s="5"/>
      <c r="E389" s="785" t="s">
        <v>80</v>
      </c>
      <c r="F389" s="1170" t="s">
        <v>101</v>
      </c>
      <c r="G389" s="1170"/>
      <c r="H389" s="1170"/>
      <c r="I389" s="786">
        <v>2048.15</v>
      </c>
      <c r="J389" s="644"/>
      <c r="K389" s="644"/>
      <c r="L389" s="644"/>
      <c r="M389" s="644"/>
      <c r="N389" s="644"/>
      <c r="O389" s="644"/>
      <c r="P389" s="644"/>
      <c r="Q389" s="644"/>
      <c r="R389" s="644"/>
      <c r="S389" s="644"/>
      <c r="T389" s="644"/>
      <c r="U389" s="644"/>
      <c r="V389" s="644"/>
      <c r="W389" s="644"/>
      <c r="X389" s="644"/>
      <c r="Y389" s="644"/>
      <c r="Z389" s="644"/>
    </row>
    <row r="390" spans="2:26" ht="16.5" customHeight="1" x14ac:dyDescent="0.3">
      <c r="B390" s="5"/>
      <c r="E390" s="785" t="s">
        <v>81</v>
      </c>
      <c r="F390" s="1170" t="s">
        <v>102</v>
      </c>
      <c r="G390" s="1170"/>
      <c r="H390" s="1170"/>
      <c r="I390" s="786">
        <v>1945</v>
      </c>
      <c r="J390" s="644"/>
      <c r="K390" s="644"/>
      <c r="L390" s="644"/>
      <c r="M390" s="644"/>
      <c r="N390" s="644"/>
      <c r="O390" s="644"/>
      <c r="P390" s="644"/>
      <c r="Q390" s="644"/>
      <c r="R390" s="644"/>
      <c r="S390" s="644"/>
      <c r="T390" s="644"/>
      <c r="U390" s="644"/>
      <c r="V390" s="644"/>
      <c r="W390" s="644"/>
      <c r="X390" s="644"/>
      <c r="Y390" s="644"/>
      <c r="Z390" s="644"/>
    </row>
    <row r="391" spans="2:26" ht="16.5" customHeight="1" x14ac:dyDescent="0.3">
      <c r="B391" s="5"/>
      <c r="E391" s="785" t="s">
        <v>82</v>
      </c>
      <c r="F391" s="1170" t="s">
        <v>103</v>
      </c>
      <c r="G391" s="1170"/>
      <c r="H391" s="1170"/>
      <c r="I391" s="786">
        <v>2127.2200000000003</v>
      </c>
      <c r="J391" s="644"/>
      <c r="K391" s="644"/>
      <c r="L391" s="644"/>
      <c r="M391" s="644"/>
      <c r="N391" s="644"/>
      <c r="O391" s="644"/>
      <c r="P391" s="644"/>
      <c r="Q391" s="644"/>
      <c r="R391" s="644"/>
      <c r="S391" s="644"/>
      <c r="T391" s="644"/>
      <c r="U391" s="644"/>
      <c r="V391" s="644"/>
      <c r="W391" s="644"/>
      <c r="X391" s="644"/>
      <c r="Y391" s="644"/>
      <c r="Z391" s="644"/>
    </row>
    <row r="392" spans="2:26" ht="16.5" customHeight="1" x14ac:dyDescent="0.3">
      <c r="B392" s="5"/>
      <c r="E392" s="785" t="s">
        <v>83</v>
      </c>
      <c r="F392" s="1170" t="s">
        <v>104</v>
      </c>
      <c r="G392" s="1170"/>
      <c r="H392" s="1170"/>
      <c r="I392" s="786">
        <v>2741.55</v>
      </c>
      <c r="J392" s="644"/>
      <c r="K392" s="644"/>
      <c r="L392" s="644"/>
      <c r="M392" s="644"/>
      <c r="N392" s="644"/>
      <c r="O392" s="644"/>
      <c r="P392" s="644"/>
      <c r="Q392" s="644"/>
      <c r="R392" s="644"/>
      <c r="S392" s="644"/>
      <c r="T392" s="644"/>
      <c r="U392" s="644"/>
      <c r="V392" s="644"/>
      <c r="W392" s="644"/>
      <c r="X392" s="644"/>
      <c r="Y392" s="644"/>
      <c r="Z392" s="644"/>
    </row>
    <row r="393" spans="2:26" ht="16.5" customHeight="1" x14ac:dyDescent="0.3">
      <c r="B393" s="5"/>
      <c r="E393" s="785" t="s">
        <v>84</v>
      </c>
      <c r="F393" s="1170" t="s">
        <v>105</v>
      </c>
      <c r="G393" s="1170"/>
      <c r="H393" s="1170"/>
      <c r="I393" s="786">
        <v>2847.17</v>
      </c>
      <c r="J393" s="644"/>
      <c r="K393" s="644"/>
      <c r="L393" s="644"/>
      <c r="M393" s="644"/>
      <c r="N393" s="644"/>
      <c r="O393" s="644"/>
      <c r="P393" s="644"/>
      <c r="Q393" s="644"/>
      <c r="R393" s="644"/>
      <c r="S393" s="644"/>
      <c r="T393" s="644"/>
      <c r="U393" s="644"/>
      <c r="V393" s="644"/>
      <c r="W393" s="644"/>
      <c r="X393" s="644"/>
      <c r="Y393" s="644"/>
      <c r="Z393" s="644"/>
    </row>
    <row r="394" spans="2:26" ht="16.5" customHeight="1" x14ac:dyDescent="0.3">
      <c r="B394" s="5"/>
      <c r="E394" s="785" t="s">
        <v>85</v>
      </c>
      <c r="F394" s="1170" t="s">
        <v>106</v>
      </c>
      <c r="G394" s="1170"/>
      <c r="H394" s="1170"/>
      <c r="I394" s="786">
        <v>2473.1699999999996</v>
      </c>
      <c r="J394" s="644"/>
      <c r="K394" s="644"/>
      <c r="L394" s="644"/>
      <c r="M394" s="644"/>
      <c r="N394" s="644"/>
      <c r="O394" s="644"/>
      <c r="P394" s="644"/>
      <c r="Q394" s="644"/>
      <c r="R394" s="644"/>
      <c r="S394" s="644"/>
      <c r="T394" s="644"/>
      <c r="U394" s="644"/>
      <c r="V394" s="644"/>
      <c r="W394" s="644"/>
      <c r="X394" s="644"/>
      <c r="Y394" s="644"/>
      <c r="Z394" s="644"/>
    </row>
    <row r="395" spans="2:26" ht="16.5" customHeight="1" x14ac:dyDescent="0.3">
      <c r="B395" s="5"/>
      <c r="E395" s="785" t="s">
        <v>86</v>
      </c>
      <c r="F395" s="1170" t="s">
        <v>107</v>
      </c>
      <c r="G395" s="1170"/>
      <c r="H395" s="1170"/>
      <c r="I395" s="786">
        <v>2211.85</v>
      </c>
      <c r="J395" s="644"/>
      <c r="K395" s="644"/>
      <c r="L395" s="644"/>
      <c r="M395" s="644"/>
      <c r="N395" s="644"/>
      <c r="O395" s="644"/>
      <c r="P395" s="644"/>
      <c r="Q395" s="644"/>
      <c r="R395" s="644"/>
      <c r="S395" s="644"/>
      <c r="T395" s="644"/>
      <c r="U395" s="644"/>
      <c r="V395" s="644"/>
      <c r="W395" s="644"/>
      <c r="X395" s="644"/>
      <c r="Y395" s="644"/>
      <c r="Z395" s="644"/>
    </row>
    <row r="396" spans="2:26" ht="16.5" customHeight="1" x14ac:dyDescent="0.3">
      <c r="B396" s="5"/>
      <c r="E396" s="785" t="s">
        <v>87</v>
      </c>
      <c r="F396" s="1170" t="s">
        <v>108</v>
      </c>
      <c r="G396" s="1170"/>
      <c r="H396" s="1170"/>
      <c r="I396" s="786">
        <v>1370.67</v>
      </c>
      <c r="J396" s="644"/>
      <c r="K396" s="644"/>
      <c r="L396" s="644"/>
      <c r="M396" s="644"/>
      <c r="N396" s="644"/>
      <c r="O396" s="644"/>
      <c r="P396" s="644"/>
      <c r="Q396" s="644"/>
      <c r="R396" s="644"/>
      <c r="S396" s="644"/>
      <c r="T396" s="644"/>
      <c r="U396" s="644"/>
      <c r="V396" s="644"/>
      <c r="W396" s="644"/>
      <c r="X396" s="644"/>
      <c r="Y396" s="644"/>
      <c r="Z396" s="644"/>
    </row>
    <row r="397" spans="2:26" ht="16.5" customHeight="1" x14ac:dyDescent="0.3">
      <c r="B397" s="5"/>
      <c r="E397" s="785" t="s">
        <v>88</v>
      </c>
      <c r="F397" s="1170" t="s">
        <v>109</v>
      </c>
      <c r="G397" s="1170"/>
      <c r="H397" s="1170"/>
      <c r="I397" s="786">
        <v>2024.05</v>
      </c>
      <c r="J397" s="644"/>
      <c r="K397" s="644"/>
      <c r="L397" s="644"/>
      <c r="M397" s="644"/>
      <c r="N397" s="644"/>
      <c r="O397" s="644"/>
      <c r="P397" s="644"/>
      <c r="Q397" s="644"/>
      <c r="R397" s="644"/>
      <c r="S397" s="644"/>
      <c r="T397" s="644"/>
      <c r="U397" s="644"/>
      <c r="V397" s="644"/>
      <c r="W397" s="644"/>
      <c r="X397" s="644"/>
      <c r="Y397" s="644"/>
      <c r="Z397" s="644"/>
    </row>
    <row r="398" spans="2:26" ht="16.5" customHeight="1" x14ac:dyDescent="0.3">
      <c r="B398" s="5"/>
      <c r="E398" s="785" t="s">
        <v>89</v>
      </c>
      <c r="F398" s="1170" t="s">
        <v>110</v>
      </c>
      <c r="G398" s="1170"/>
      <c r="H398" s="1170"/>
      <c r="I398" s="786">
        <v>3416.75</v>
      </c>
      <c r="J398" s="644"/>
      <c r="K398" s="644"/>
      <c r="L398" s="644"/>
      <c r="M398" s="644"/>
      <c r="N398" s="644"/>
      <c r="O398" s="644"/>
      <c r="P398" s="644"/>
      <c r="Q398" s="644"/>
      <c r="R398" s="644"/>
      <c r="S398" s="644"/>
      <c r="T398" s="644"/>
      <c r="U398" s="644"/>
      <c r="V398" s="644"/>
      <c r="W398" s="644"/>
      <c r="X398" s="644"/>
      <c r="Y398" s="644"/>
      <c r="Z398" s="644"/>
    </row>
    <row r="399" spans="2:26" ht="16.5" customHeight="1" x14ac:dyDescent="0.3">
      <c r="B399" s="5"/>
      <c r="E399" s="785" t="s">
        <v>90</v>
      </c>
      <c r="F399" s="1170" t="s">
        <v>111</v>
      </c>
      <c r="G399" s="1170"/>
      <c r="H399" s="1170"/>
      <c r="I399" s="786">
        <v>3075.44</v>
      </c>
      <c r="J399" s="644"/>
      <c r="K399" s="644"/>
      <c r="L399" s="644"/>
      <c r="M399" s="644"/>
      <c r="N399" s="644"/>
      <c r="O399" s="644"/>
      <c r="P399" s="644"/>
      <c r="Q399" s="644"/>
      <c r="R399" s="644"/>
      <c r="S399" s="644"/>
      <c r="T399" s="644"/>
      <c r="U399" s="644"/>
      <c r="V399" s="644"/>
      <c r="W399" s="644"/>
      <c r="X399" s="644"/>
      <c r="Y399" s="644"/>
      <c r="Z399" s="644"/>
    </row>
    <row r="400" spans="2:26" ht="16.5" customHeight="1" x14ac:dyDescent="0.3">
      <c r="B400" s="5"/>
      <c r="E400" s="785" t="s">
        <v>91</v>
      </c>
      <c r="F400" s="1170" t="s">
        <v>112</v>
      </c>
      <c r="G400" s="1170"/>
      <c r="H400" s="1170"/>
      <c r="I400" s="786">
        <v>1638.65</v>
      </c>
      <c r="J400" s="644"/>
      <c r="K400" s="644"/>
      <c r="L400" s="644"/>
      <c r="M400" s="644"/>
      <c r="N400" s="644"/>
      <c r="O400" s="644"/>
      <c r="P400" s="644"/>
      <c r="Q400" s="644"/>
      <c r="R400" s="644"/>
      <c r="S400" s="644"/>
      <c r="T400" s="644"/>
      <c r="U400" s="644"/>
      <c r="V400" s="644"/>
      <c r="W400" s="644"/>
      <c r="X400" s="644"/>
      <c r="Y400" s="644"/>
      <c r="Z400" s="644"/>
    </row>
    <row r="401" spans="2:26" ht="16.5" customHeight="1" x14ac:dyDescent="0.3">
      <c r="B401" s="5"/>
      <c r="E401" s="785" t="s">
        <v>92</v>
      </c>
      <c r="F401" s="1170" t="s">
        <v>113</v>
      </c>
      <c r="G401" s="1170"/>
      <c r="H401" s="1170"/>
      <c r="I401" s="786">
        <v>2058.645</v>
      </c>
      <c r="J401" s="644"/>
      <c r="K401" s="644"/>
      <c r="L401" s="644"/>
      <c r="M401" s="644"/>
      <c r="N401" s="644"/>
      <c r="O401" s="644"/>
      <c r="P401" s="644"/>
      <c r="Q401" s="644"/>
      <c r="R401" s="644"/>
      <c r="S401" s="644"/>
      <c r="T401" s="644"/>
      <c r="U401" s="644"/>
      <c r="V401" s="644"/>
      <c r="W401" s="644"/>
      <c r="X401" s="644"/>
      <c r="Y401" s="644"/>
      <c r="Z401" s="644"/>
    </row>
    <row r="402" spans="2:26" ht="16.5" customHeight="1" x14ac:dyDescent="0.3">
      <c r="B402" s="5"/>
      <c r="E402" s="785" t="s">
        <v>93</v>
      </c>
      <c r="F402" s="1170" t="s">
        <v>114</v>
      </c>
      <c r="G402" s="1170"/>
      <c r="H402" s="1170"/>
      <c r="I402" s="786">
        <v>1754.2100000000003</v>
      </c>
      <c r="J402" s="644"/>
      <c r="K402" s="644"/>
      <c r="L402" s="644"/>
      <c r="M402" s="644"/>
      <c r="N402" s="644"/>
      <c r="O402" s="644"/>
      <c r="P402" s="644"/>
      <c r="Q402" s="644"/>
      <c r="R402" s="644"/>
      <c r="S402" s="644"/>
      <c r="T402" s="644"/>
      <c r="U402" s="644"/>
      <c r="V402" s="644"/>
      <c r="W402" s="644"/>
      <c r="X402" s="644"/>
      <c r="Y402" s="644"/>
      <c r="Z402" s="644"/>
    </row>
    <row r="403" spans="2:26" ht="16.5" customHeight="1" x14ac:dyDescent="0.3">
      <c r="B403" s="5"/>
      <c r="E403" s="785" t="s">
        <v>401</v>
      </c>
      <c r="F403" s="1170" t="s">
        <v>402</v>
      </c>
      <c r="G403" s="1170"/>
      <c r="H403" s="1170"/>
      <c r="I403" s="786">
        <v>1281.6010000000001</v>
      </c>
      <c r="J403" s="644"/>
      <c r="K403" s="644"/>
      <c r="L403" s="644"/>
      <c r="M403" s="644"/>
      <c r="N403" s="644"/>
      <c r="O403" s="644"/>
      <c r="P403" s="644"/>
      <c r="Q403" s="644"/>
      <c r="R403" s="644"/>
      <c r="S403" s="644"/>
      <c r="T403" s="644"/>
      <c r="U403" s="644"/>
      <c r="V403" s="644"/>
      <c r="W403" s="644"/>
      <c r="X403" s="644"/>
      <c r="Y403" s="644"/>
      <c r="Z403" s="644"/>
    </row>
    <row r="404" spans="2:26" ht="16.5" customHeight="1" x14ac:dyDescent="0.3">
      <c r="B404" s="5"/>
      <c r="E404" s="785" t="s">
        <v>568</v>
      </c>
      <c r="F404" s="1170" t="s">
        <v>569</v>
      </c>
      <c r="G404" s="1170"/>
      <c r="H404" s="1170"/>
      <c r="I404" s="786">
        <v>1945</v>
      </c>
      <c r="J404" s="644"/>
      <c r="K404" s="644"/>
      <c r="L404" s="644"/>
      <c r="M404" s="644"/>
      <c r="N404" s="644"/>
      <c r="O404" s="644"/>
      <c r="P404" s="644"/>
      <c r="Q404" s="644"/>
      <c r="R404" s="644"/>
      <c r="S404" s="644"/>
      <c r="T404" s="644"/>
      <c r="U404" s="644"/>
      <c r="V404" s="644"/>
      <c r="W404" s="644"/>
      <c r="X404" s="644"/>
      <c r="Y404" s="644"/>
      <c r="Z404" s="644"/>
    </row>
    <row r="405" spans="2:26" ht="16.5" customHeight="1" x14ac:dyDescent="0.3">
      <c r="B405" s="5"/>
      <c r="E405" s="785" t="s">
        <v>567</v>
      </c>
      <c r="F405" s="1170" t="s">
        <v>570</v>
      </c>
      <c r="G405" s="1170"/>
      <c r="H405" s="1170"/>
      <c r="I405" s="786">
        <v>1636</v>
      </c>
      <c r="J405" s="644"/>
      <c r="K405" s="644"/>
      <c r="L405" s="644"/>
      <c r="M405" s="644"/>
      <c r="N405" s="644"/>
      <c r="O405" s="644"/>
      <c r="P405" s="644"/>
      <c r="Q405" s="644"/>
      <c r="R405" s="644"/>
      <c r="S405" s="644"/>
      <c r="T405" s="644"/>
      <c r="U405" s="644"/>
      <c r="V405" s="644"/>
      <c r="W405" s="644"/>
      <c r="X405" s="644"/>
      <c r="Y405" s="644"/>
      <c r="Z405" s="644"/>
    </row>
    <row r="406" spans="2:26" ht="16.5" customHeight="1" x14ac:dyDescent="0.3">
      <c r="B406" s="5"/>
      <c r="E406" s="785" t="s">
        <v>94</v>
      </c>
      <c r="F406" s="1170" t="s">
        <v>115</v>
      </c>
      <c r="G406" s="1170"/>
      <c r="H406" s="1170"/>
      <c r="I406" s="786">
        <v>3985</v>
      </c>
      <c r="J406" s="644"/>
      <c r="K406" s="644"/>
      <c r="L406" s="644"/>
      <c r="M406" s="644"/>
      <c r="N406" s="644"/>
      <c r="O406" s="644"/>
      <c r="P406" s="644"/>
      <c r="Q406" s="644"/>
      <c r="R406" s="644"/>
      <c r="S406" s="644"/>
      <c r="T406" s="644"/>
      <c r="U406" s="644"/>
      <c r="V406" s="644"/>
      <c r="W406" s="644"/>
      <c r="X406" s="644"/>
      <c r="Y406" s="644"/>
      <c r="Z406" s="644"/>
    </row>
    <row r="407" spans="2:26" ht="16.5" customHeight="1" x14ac:dyDescent="0.3">
      <c r="B407" s="5"/>
      <c r="E407" s="785" t="s">
        <v>176</v>
      </c>
      <c r="F407" s="1170" t="s">
        <v>176</v>
      </c>
      <c r="G407" s="1170"/>
      <c r="H407" s="1170"/>
      <c r="I407" s="787" t="s">
        <v>164</v>
      </c>
      <c r="J407" s="644"/>
      <c r="K407" s="644"/>
      <c r="L407" s="644"/>
      <c r="M407" s="644"/>
      <c r="N407" s="644"/>
      <c r="O407" s="644"/>
      <c r="P407" s="644"/>
      <c r="Q407" s="644"/>
      <c r="R407" s="644"/>
      <c r="S407" s="644"/>
      <c r="T407" s="644"/>
      <c r="U407" s="644"/>
      <c r="V407" s="644"/>
      <c r="W407" s="644"/>
      <c r="X407" s="644"/>
      <c r="Y407" s="644"/>
      <c r="Z407" s="644"/>
    </row>
    <row r="408" spans="2:26" ht="16.5" customHeight="1" x14ac:dyDescent="0.3">
      <c r="B408" s="5"/>
      <c r="E408" s="639"/>
      <c r="F408" s="644"/>
      <c r="G408" s="644"/>
      <c r="H408" s="644"/>
      <c r="I408" s="644"/>
      <c r="J408" s="644"/>
      <c r="K408" s="644"/>
      <c r="L408" s="644"/>
      <c r="M408" s="644"/>
      <c r="N408" s="644"/>
      <c r="O408" s="644"/>
      <c r="P408" s="644"/>
      <c r="Q408" s="644"/>
      <c r="R408" s="644"/>
      <c r="S408" s="644"/>
      <c r="T408" s="644"/>
      <c r="U408" s="644"/>
      <c r="V408" s="644"/>
      <c r="W408" s="644"/>
      <c r="X408" s="644"/>
      <c r="Y408" s="644"/>
      <c r="Z408" s="644"/>
    </row>
    <row r="409" spans="2:26" ht="16.5" customHeight="1" x14ac:dyDescent="0.3">
      <c r="B409" s="5"/>
      <c r="E409" s="1173" t="s">
        <v>1418</v>
      </c>
      <c r="F409" s="1173"/>
      <c r="G409" s="1173"/>
      <c r="H409" s="1173"/>
      <c r="I409" s="1173"/>
      <c r="J409" s="1173"/>
      <c r="K409" s="1173"/>
      <c r="L409" s="1173"/>
      <c r="M409" s="1173"/>
      <c r="N409" s="1173"/>
      <c r="O409" s="1173"/>
      <c r="P409" s="1173"/>
      <c r="Q409" s="1173"/>
      <c r="R409" s="1173"/>
      <c r="S409" s="644"/>
      <c r="T409" s="644"/>
      <c r="U409" s="644"/>
      <c r="V409" s="644"/>
      <c r="W409" s="644"/>
      <c r="X409" s="644"/>
      <c r="Y409" s="644"/>
      <c r="Z409" s="644"/>
    </row>
    <row r="410" spans="2:26" ht="16.5" customHeight="1" x14ac:dyDescent="0.3">
      <c r="B410" s="5"/>
      <c r="E410" s="639"/>
      <c r="F410" s="644"/>
      <c r="G410" s="644"/>
      <c r="H410" s="644"/>
      <c r="I410" s="644"/>
      <c r="J410" s="644"/>
      <c r="K410" s="644"/>
      <c r="L410" s="644"/>
      <c r="M410" s="644"/>
      <c r="N410" s="644"/>
      <c r="O410" s="644"/>
      <c r="P410" s="644"/>
      <c r="Q410" s="644"/>
      <c r="R410" s="644"/>
      <c r="S410" s="644"/>
      <c r="T410" s="644"/>
      <c r="U410" s="644"/>
      <c r="V410" s="644"/>
      <c r="W410" s="644"/>
      <c r="X410" s="644"/>
      <c r="Y410" s="644"/>
      <c r="Z410" s="644"/>
    </row>
    <row r="411" spans="2:26" ht="16.5" customHeight="1" x14ac:dyDescent="0.3">
      <c r="B411" s="5"/>
      <c r="E411" s="639" t="s">
        <v>1070</v>
      </c>
      <c r="F411" s="644"/>
      <c r="G411" s="644"/>
      <c r="H411" s="644"/>
      <c r="I411" s="644"/>
      <c r="J411" s="644"/>
      <c r="K411" s="644"/>
      <c r="L411" s="644"/>
      <c r="M411" s="644"/>
      <c r="N411" s="644"/>
      <c r="O411" s="644"/>
      <c r="P411" s="644"/>
      <c r="Q411" s="644"/>
      <c r="R411" s="644"/>
      <c r="S411" s="644"/>
      <c r="T411" s="644"/>
      <c r="U411" s="644"/>
      <c r="V411" s="644"/>
      <c r="W411" s="644"/>
      <c r="X411" s="644"/>
      <c r="Y411" s="644"/>
      <c r="Z411" s="644"/>
    </row>
    <row r="412" spans="2:26" ht="16.5" customHeight="1" x14ac:dyDescent="0.3">
      <c r="B412" s="5"/>
      <c r="E412" s="639"/>
      <c r="F412" s="644"/>
      <c r="G412" s="644"/>
      <c r="H412" s="644"/>
      <c r="I412" s="644"/>
      <c r="J412" s="644"/>
      <c r="K412" s="644"/>
      <c r="L412" s="644"/>
      <c r="M412" s="644"/>
      <c r="N412" s="644"/>
      <c r="O412" s="644"/>
      <c r="P412" s="644"/>
      <c r="Q412" s="644"/>
      <c r="R412" s="644"/>
      <c r="S412" s="644"/>
      <c r="T412" s="644"/>
      <c r="U412" s="644"/>
      <c r="V412" s="644"/>
      <c r="W412" s="644"/>
      <c r="X412" s="644"/>
      <c r="Y412" s="644"/>
      <c r="Z412" s="644"/>
    </row>
    <row r="413" spans="2:26" ht="16.5" customHeight="1" x14ac:dyDescent="0.3">
      <c r="B413" s="5"/>
      <c r="E413" s="1177" t="s">
        <v>893</v>
      </c>
      <c r="F413" s="1177"/>
      <c r="G413" s="1174" t="s">
        <v>162</v>
      </c>
      <c r="H413" s="1174"/>
      <c r="I413" s="747" t="s">
        <v>725</v>
      </c>
      <c r="M413" s="644"/>
      <c r="N413" s="644"/>
      <c r="O413" s="644"/>
      <c r="P413" s="644"/>
      <c r="Q413" s="644"/>
      <c r="R413" s="644"/>
      <c r="S413" s="644"/>
      <c r="T413" s="644"/>
      <c r="U413" s="644"/>
      <c r="V413" s="644"/>
      <c r="W413" s="644"/>
      <c r="X413" s="644"/>
      <c r="Y413" s="644"/>
      <c r="Z413" s="644"/>
    </row>
    <row r="414" spans="2:26" ht="16.5" customHeight="1" x14ac:dyDescent="0.3">
      <c r="B414" s="5"/>
      <c r="E414" s="1171" t="s">
        <v>1086</v>
      </c>
      <c r="F414" s="1171"/>
      <c r="G414" s="1171" t="s">
        <v>738</v>
      </c>
      <c r="H414" s="1171"/>
      <c r="I414" s="655">
        <v>1</v>
      </c>
      <c r="M414" s="644"/>
      <c r="N414" s="644"/>
      <c r="O414" s="644"/>
      <c r="P414" s="644"/>
      <c r="Q414" s="644"/>
      <c r="R414" s="644"/>
      <c r="S414" s="644"/>
      <c r="T414" s="644"/>
      <c r="U414" s="644"/>
      <c r="V414" s="644"/>
      <c r="W414" s="644"/>
      <c r="X414" s="644"/>
      <c r="Y414" s="644"/>
      <c r="Z414" s="644"/>
    </row>
    <row r="415" spans="2:26" ht="16.5" customHeight="1" x14ac:dyDescent="0.3">
      <c r="B415" s="5"/>
      <c r="E415" s="1171" t="s">
        <v>1087</v>
      </c>
      <c r="F415" s="1171"/>
      <c r="G415" s="1171" t="s">
        <v>891</v>
      </c>
      <c r="H415" s="1171"/>
      <c r="I415" s="655">
        <v>28</v>
      </c>
      <c r="M415" s="644"/>
      <c r="N415" s="644"/>
      <c r="O415" s="644"/>
      <c r="P415" s="644"/>
      <c r="Q415" s="644"/>
      <c r="R415" s="644"/>
      <c r="S415" s="644"/>
      <c r="T415" s="644"/>
      <c r="U415" s="644"/>
      <c r="V415" s="644"/>
      <c r="W415" s="644"/>
      <c r="X415" s="644"/>
      <c r="Y415" s="644"/>
      <c r="Z415" s="644"/>
    </row>
    <row r="416" spans="2:26" ht="16.5" customHeight="1" x14ac:dyDescent="0.3">
      <c r="B416" s="5"/>
      <c r="E416" s="1171" t="s">
        <v>1088</v>
      </c>
      <c r="F416" s="1171"/>
      <c r="G416" s="1171" t="s">
        <v>892</v>
      </c>
      <c r="H416" s="1171"/>
      <c r="I416" s="655">
        <v>265</v>
      </c>
      <c r="M416" s="644"/>
      <c r="N416" s="644"/>
      <c r="O416" s="644"/>
      <c r="P416" s="644"/>
      <c r="Q416" s="644"/>
      <c r="R416" s="644"/>
      <c r="S416" s="644"/>
      <c r="T416" s="644"/>
      <c r="U416" s="644"/>
      <c r="V416" s="644"/>
      <c r="W416" s="644"/>
      <c r="X416" s="644"/>
      <c r="Y416" s="644"/>
      <c r="Z416" s="644"/>
    </row>
    <row r="417" spans="1:99" ht="16.5" customHeight="1" x14ac:dyDescent="0.3">
      <c r="B417" s="5"/>
      <c r="E417" s="1171" t="s">
        <v>1090</v>
      </c>
      <c r="F417" s="1171"/>
      <c r="G417" s="1171" t="s">
        <v>887</v>
      </c>
      <c r="H417" s="1171"/>
      <c r="I417" s="654">
        <v>23500</v>
      </c>
      <c r="M417" s="644"/>
      <c r="N417" s="644"/>
      <c r="O417" s="644"/>
      <c r="P417" s="644"/>
      <c r="Q417" s="644"/>
      <c r="R417" s="644"/>
      <c r="S417" s="644"/>
      <c r="T417" s="644"/>
      <c r="U417" s="644"/>
      <c r="V417" s="644"/>
      <c r="W417" s="644"/>
      <c r="X417" s="644"/>
      <c r="Y417" s="644"/>
      <c r="Z417" s="644"/>
    </row>
    <row r="418" spans="1:99" ht="16.5" customHeight="1" x14ac:dyDescent="0.3">
      <c r="B418" s="5"/>
      <c r="E418" s="1171" t="s">
        <v>1089</v>
      </c>
      <c r="F418" s="1171"/>
      <c r="G418" s="1171" t="s">
        <v>888</v>
      </c>
      <c r="H418" s="1171"/>
      <c r="I418" s="656">
        <v>16100</v>
      </c>
      <c r="M418" s="644"/>
      <c r="N418" s="644"/>
      <c r="O418" s="644"/>
      <c r="P418" s="644"/>
      <c r="Q418" s="644"/>
      <c r="R418" s="644"/>
      <c r="S418" s="644"/>
      <c r="T418" s="644"/>
      <c r="U418" s="644"/>
      <c r="V418" s="644"/>
      <c r="W418" s="644"/>
      <c r="X418" s="644"/>
      <c r="Y418" s="644"/>
      <c r="Z418" s="644"/>
    </row>
    <row r="419" spans="1:99" ht="16.5" customHeight="1" x14ac:dyDescent="0.3">
      <c r="B419" s="5"/>
      <c r="E419" s="1171" t="s">
        <v>740</v>
      </c>
      <c r="F419" s="1171"/>
      <c r="G419" s="1171" t="s">
        <v>739</v>
      </c>
      <c r="H419" s="1171"/>
      <c r="I419" s="657">
        <v>491</v>
      </c>
      <c r="M419" s="644"/>
      <c r="N419" s="644"/>
      <c r="O419" s="644"/>
      <c r="P419" s="644"/>
      <c r="Q419" s="644"/>
      <c r="R419" s="644"/>
      <c r="S419" s="644"/>
      <c r="T419" s="644"/>
      <c r="U419" s="644"/>
      <c r="V419" s="644"/>
      <c r="W419" s="644"/>
      <c r="X419" s="644"/>
      <c r="Y419" s="644"/>
      <c r="Z419" s="644"/>
    </row>
    <row r="420" spans="1:99" ht="16.5" customHeight="1" x14ac:dyDescent="0.3">
      <c r="B420" s="5"/>
      <c r="E420" s="1171" t="s">
        <v>742</v>
      </c>
      <c r="F420" s="1171"/>
      <c r="G420" s="1171" t="s">
        <v>741</v>
      </c>
      <c r="H420" s="1171"/>
      <c r="I420" s="658">
        <v>1790</v>
      </c>
      <c r="M420" s="644"/>
      <c r="N420" s="644"/>
      <c r="O420" s="644"/>
      <c r="P420" s="644"/>
      <c r="Q420" s="644"/>
      <c r="R420" s="644"/>
      <c r="S420" s="644"/>
      <c r="T420" s="644"/>
      <c r="U420" s="644"/>
      <c r="V420" s="644"/>
      <c r="W420" s="644"/>
      <c r="X420" s="644"/>
      <c r="Y420" s="644"/>
      <c r="Z420" s="644"/>
    </row>
    <row r="421" spans="1:99" ht="16.5" customHeight="1" x14ac:dyDescent="0.3">
      <c r="B421" s="5"/>
      <c r="E421" s="1171" t="s">
        <v>743</v>
      </c>
      <c r="F421" s="1171"/>
      <c r="G421" s="1171" t="s">
        <v>894</v>
      </c>
      <c r="H421" s="1171"/>
      <c r="I421" s="657">
        <v>216</v>
      </c>
      <c r="M421" s="644"/>
      <c r="N421" s="644"/>
      <c r="O421" s="644"/>
      <c r="P421" s="644"/>
      <c r="Q421" s="644"/>
      <c r="R421" s="644"/>
      <c r="S421" s="644"/>
      <c r="T421" s="644"/>
      <c r="U421" s="644"/>
      <c r="V421" s="644"/>
      <c r="W421" s="644"/>
      <c r="X421" s="644"/>
      <c r="Y421" s="644"/>
      <c r="Z421" s="644"/>
    </row>
    <row r="422" spans="1:99" ht="16.5" customHeight="1" x14ac:dyDescent="0.3">
      <c r="B422" s="5"/>
      <c r="E422" s="1171" t="s">
        <v>1091</v>
      </c>
      <c r="F422" s="1171"/>
      <c r="G422" s="1171" t="s">
        <v>895</v>
      </c>
      <c r="H422" s="1171"/>
      <c r="I422" s="658">
        <v>11100</v>
      </c>
      <c r="M422" s="644"/>
      <c r="N422" s="644"/>
      <c r="O422" s="644"/>
      <c r="P422" s="644"/>
      <c r="Q422" s="644"/>
      <c r="R422" s="644"/>
      <c r="S422" s="644"/>
      <c r="T422" s="644"/>
      <c r="U422" s="644"/>
      <c r="V422" s="644"/>
      <c r="W422" s="644"/>
      <c r="X422" s="644"/>
      <c r="Y422" s="644"/>
      <c r="Z422" s="644"/>
    </row>
    <row r="423" spans="1:99" ht="16.5" customHeight="1" x14ac:dyDescent="0.3">
      <c r="B423" s="5"/>
      <c r="E423" s="1171" t="s">
        <v>1092</v>
      </c>
      <c r="F423" s="1171"/>
      <c r="G423" s="1171" t="s">
        <v>745</v>
      </c>
      <c r="H423" s="1171"/>
      <c r="I423" s="658">
        <v>8900</v>
      </c>
      <c r="M423" s="644"/>
      <c r="N423" s="644"/>
      <c r="O423" s="644"/>
      <c r="P423" s="644"/>
      <c r="Q423" s="644"/>
      <c r="R423" s="644"/>
      <c r="S423" s="644"/>
      <c r="T423" s="644"/>
      <c r="U423" s="644"/>
      <c r="V423" s="644"/>
      <c r="W423" s="644"/>
      <c r="X423" s="644"/>
      <c r="Y423" s="644"/>
      <c r="Z423" s="644"/>
    </row>
    <row r="424" spans="1:99" ht="16.5" customHeight="1" x14ac:dyDescent="0.3">
      <c r="B424" s="5"/>
      <c r="E424" s="1171" t="s">
        <v>176</v>
      </c>
      <c r="F424" s="1171"/>
      <c r="G424" s="1171" t="s">
        <v>164</v>
      </c>
      <c r="H424" s="1171"/>
      <c r="I424" s="655" t="s">
        <v>164</v>
      </c>
      <c r="M424" s="644"/>
      <c r="N424" s="644"/>
      <c r="O424" s="644"/>
      <c r="P424" s="644"/>
      <c r="Q424" s="644"/>
      <c r="R424" s="644"/>
      <c r="S424" s="644"/>
      <c r="T424" s="644"/>
      <c r="U424" s="644"/>
      <c r="V424" s="644"/>
      <c r="W424" s="644"/>
      <c r="X424" s="644"/>
      <c r="Y424" s="644"/>
      <c r="Z424" s="644"/>
    </row>
    <row r="425" spans="1:99" ht="16.5" customHeight="1" x14ac:dyDescent="0.3">
      <c r="B425" s="5"/>
      <c r="E425" s="639"/>
      <c r="F425" s="644"/>
      <c r="G425" s="644"/>
      <c r="H425" s="644"/>
      <c r="I425" s="644"/>
      <c r="J425" s="644"/>
      <c r="K425" s="644"/>
      <c r="L425" s="644"/>
      <c r="M425" s="644"/>
      <c r="N425" s="644"/>
      <c r="O425" s="644"/>
      <c r="P425" s="644"/>
      <c r="Q425" s="644"/>
      <c r="R425" s="644"/>
      <c r="S425" s="644"/>
      <c r="T425" s="644"/>
      <c r="U425" s="644"/>
      <c r="V425" s="644"/>
      <c r="W425" s="644"/>
      <c r="X425" s="644"/>
      <c r="Y425" s="644"/>
      <c r="Z425" s="644"/>
    </row>
    <row r="426" spans="1:99" ht="16.5" customHeight="1" x14ac:dyDescent="0.3">
      <c r="B426" s="5"/>
      <c r="E426" s="1173" t="s">
        <v>1418</v>
      </c>
      <c r="F426" s="1173"/>
      <c r="G426" s="1173"/>
      <c r="H426" s="1173"/>
      <c r="I426" s="1173"/>
      <c r="J426" s="1173"/>
      <c r="K426" s="1173"/>
      <c r="L426" s="1173"/>
      <c r="M426" s="1173"/>
      <c r="N426" s="1173"/>
      <c r="O426" s="1173"/>
      <c r="P426" s="1173"/>
      <c r="Q426" s="1173"/>
      <c r="R426" s="1173"/>
      <c r="S426" s="644"/>
      <c r="T426" s="644"/>
      <c r="U426" s="644"/>
      <c r="V426" s="644"/>
      <c r="W426" s="644"/>
      <c r="X426" s="644"/>
      <c r="Y426" s="644"/>
      <c r="Z426" s="644"/>
    </row>
    <row r="427" spans="1:99" ht="16.5" customHeight="1" x14ac:dyDescent="0.3">
      <c r="B427" s="5"/>
      <c r="E427" s="639"/>
      <c r="F427" s="644"/>
      <c r="G427" s="644"/>
      <c r="H427" s="644"/>
      <c r="I427" s="644"/>
      <c r="J427" s="644"/>
      <c r="K427" s="644"/>
      <c r="L427" s="644"/>
      <c r="M427" s="644"/>
      <c r="N427" s="644"/>
      <c r="O427" s="644"/>
      <c r="P427" s="644"/>
      <c r="Q427" s="644"/>
      <c r="R427" s="644"/>
      <c r="S427" s="644"/>
      <c r="T427" s="644"/>
      <c r="U427" s="644"/>
      <c r="V427" s="644"/>
      <c r="W427" s="644"/>
      <c r="X427" s="644"/>
      <c r="Y427" s="644"/>
      <c r="Z427" s="644"/>
    </row>
    <row r="428" spans="1:99" ht="16.5" customHeight="1" x14ac:dyDescent="0.3">
      <c r="B428" s="5"/>
      <c r="D428" s="640" t="s">
        <v>1093</v>
      </c>
      <c r="E428" s="640"/>
      <c r="F428" s="640"/>
      <c r="G428" s="640"/>
      <c r="H428" s="640"/>
      <c r="I428" s="640"/>
      <c r="J428" s="640"/>
      <c r="K428" s="640"/>
      <c r="L428" s="640"/>
      <c r="M428" s="640"/>
      <c r="N428" s="640"/>
      <c r="O428" s="640"/>
      <c r="P428" s="640"/>
      <c r="Q428" s="640"/>
      <c r="R428" s="640"/>
      <c r="S428" s="640"/>
      <c r="T428" s="640"/>
      <c r="U428" s="640"/>
      <c r="V428" s="640"/>
      <c r="W428" s="640"/>
      <c r="X428" s="640"/>
      <c r="Y428" s="640"/>
      <c r="Z428" s="640"/>
      <c r="AA428" s="640"/>
      <c r="AB428" s="640"/>
      <c r="AC428" s="640"/>
      <c r="AD428" s="640"/>
      <c r="AE428" s="640"/>
      <c r="AF428" s="640"/>
      <c r="AG428" s="640"/>
      <c r="AH428" s="640"/>
      <c r="AI428" s="640"/>
      <c r="AJ428" s="640"/>
      <c r="AK428" s="640"/>
      <c r="AL428" s="640"/>
      <c r="AM428" s="640"/>
      <c r="AN428" s="640"/>
      <c r="AO428" s="640"/>
      <c r="AP428" s="640"/>
      <c r="AQ428" s="640"/>
      <c r="AR428" s="640"/>
      <c r="AS428" s="640"/>
      <c r="AT428" s="640"/>
      <c r="AU428" s="640"/>
      <c r="AV428" s="640"/>
      <c r="AW428" s="640"/>
      <c r="AX428" s="640"/>
      <c r="AY428" s="640"/>
      <c r="AZ428" s="640"/>
      <c r="BA428" s="640"/>
      <c r="BB428" s="640"/>
      <c r="BC428" s="640"/>
      <c r="BD428" s="640"/>
      <c r="BE428" s="640"/>
      <c r="BF428" s="640"/>
      <c r="BG428" s="640"/>
      <c r="BH428" s="640"/>
      <c r="BI428" s="640"/>
      <c r="BJ428" s="640"/>
      <c r="BK428" s="640"/>
      <c r="BL428" s="640"/>
      <c r="BM428" s="640"/>
      <c r="BN428" s="640"/>
      <c r="BO428" s="640"/>
      <c r="BP428" s="640"/>
      <c r="BQ428" s="640"/>
      <c r="BR428" s="640"/>
      <c r="BS428" s="640"/>
      <c r="BT428" s="640"/>
      <c r="BU428" s="640"/>
      <c r="BV428" s="640"/>
      <c r="BW428" s="640"/>
      <c r="BX428" s="640"/>
      <c r="BY428" s="640"/>
      <c r="BZ428" s="640"/>
      <c r="CA428" s="640"/>
      <c r="CB428" s="640"/>
      <c r="CC428" s="640"/>
      <c r="CD428" s="640"/>
      <c r="CE428" s="640"/>
      <c r="CF428" s="640"/>
      <c r="CG428" s="640"/>
      <c r="CH428" s="640"/>
      <c r="CI428" s="640"/>
      <c r="CJ428" s="640"/>
      <c r="CK428" s="640"/>
      <c r="CL428" s="640"/>
      <c r="CM428" s="640"/>
      <c r="CN428" s="640"/>
      <c r="CO428" s="640"/>
      <c r="CP428" s="640"/>
      <c r="CQ428" s="640"/>
      <c r="CR428" s="640"/>
      <c r="CS428" s="640"/>
      <c r="CT428" s="640"/>
      <c r="CU428" s="640"/>
    </row>
    <row r="429" spans="1:99" s="9" customFormat="1" ht="16.5" customHeight="1" x14ac:dyDescent="0.3">
      <c r="A429" s="643"/>
      <c r="B429" s="8"/>
      <c r="C429" s="2"/>
      <c r="D429" s="1"/>
      <c r="E429" s="1"/>
      <c r="F429" s="1"/>
      <c r="G429" s="1"/>
      <c r="H429" s="1"/>
      <c r="I429" s="1"/>
      <c r="J429" s="1"/>
      <c r="K429" s="1"/>
      <c r="L429" s="1"/>
      <c r="M429" s="1"/>
      <c r="N429" s="1"/>
      <c r="O429" s="1"/>
      <c r="P429" s="1"/>
      <c r="Q429" s="1"/>
      <c r="R429" s="1"/>
    </row>
    <row r="430" spans="1:99" ht="18.75" x14ac:dyDescent="0.3">
      <c r="E430" s="831">
        <v>2022</v>
      </c>
      <c r="F430" s="666"/>
      <c r="G430" s="666"/>
      <c r="H430" s="204"/>
      <c r="I430" s="205"/>
      <c r="K430" s="748">
        <v>2021</v>
      </c>
      <c r="L430" s="666"/>
      <c r="M430" s="666"/>
      <c r="N430" s="204"/>
      <c r="O430" s="205"/>
      <c r="Q430" s="831">
        <v>2020</v>
      </c>
      <c r="R430" s="666"/>
      <c r="S430" s="666"/>
      <c r="T430" s="204"/>
      <c r="U430" s="205"/>
      <c r="W430" s="605">
        <v>2019</v>
      </c>
      <c r="Y430" s="605"/>
      <c r="AA430" s="161"/>
      <c r="AC430" s="831">
        <v>2018</v>
      </c>
      <c r="AD430" s="831"/>
      <c r="AE430" s="204"/>
      <c r="AI430" s="605">
        <v>2017</v>
      </c>
      <c r="AJ430" s="605"/>
      <c r="AK430" s="605"/>
      <c r="AM430" s="161"/>
      <c r="AO430" s="831">
        <v>2016</v>
      </c>
      <c r="AP430" s="831"/>
      <c r="AQ430" s="204"/>
      <c r="AR430" s="205"/>
      <c r="AS430" s="204"/>
      <c r="AU430" s="667">
        <v>2015</v>
      </c>
      <c r="AV430" s="667"/>
      <c r="AX430" s="161"/>
      <c r="BA430" s="667">
        <v>2014</v>
      </c>
      <c r="BB430" s="667"/>
      <c r="BG430" s="605">
        <v>2013</v>
      </c>
      <c r="BH430" s="605"/>
      <c r="BI430" s="170"/>
      <c r="BJ430" s="170"/>
      <c r="BM430" s="596">
        <v>2012</v>
      </c>
      <c r="BN430" s="596"/>
      <c r="BS430" s="605">
        <v>2011</v>
      </c>
      <c r="BT430" s="605"/>
      <c r="BU430" s="170"/>
      <c r="BV430" s="170"/>
      <c r="BY430" s="668">
        <v>2010</v>
      </c>
      <c r="BZ430" s="668"/>
      <c r="CA430" s="669"/>
      <c r="CB430" s="669"/>
      <c r="CC430" s="670"/>
      <c r="CD430" s="670"/>
      <c r="CE430" s="668">
        <v>2009</v>
      </c>
      <c r="CF430" s="668"/>
      <c r="CG430" s="669"/>
      <c r="CH430" s="669"/>
      <c r="CI430" s="670"/>
      <c r="CJ430" s="670"/>
      <c r="CK430" s="668">
        <v>2008</v>
      </c>
      <c r="CL430" s="668"/>
      <c r="CM430" s="170"/>
      <c r="CN430" s="170"/>
      <c r="CQ430" s="668">
        <v>2007</v>
      </c>
      <c r="CR430" s="605"/>
      <c r="CS430" s="170"/>
      <c r="CT430" s="170"/>
    </row>
    <row r="431" spans="1:99" ht="16.5" customHeight="1" x14ac:dyDescent="0.3">
      <c r="E431" s="170"/>
      <c r="F431" s="170"/>
      <c r="G431" s="266" t="s">
        <v>1095</v>
      </c>
      <c r="H431" s="734">
        <v>0.27300000000000002</v>
      </c>
      <c r="I431" s="659" t="s">
        <v>1135</v>
      </c>
      <c r="K431" s="170"/>
      <c r="L431" s="170"/>
      <c r="M431" s="266" t="s">
        <v>1095</v>
      </c>
      <c r="N431" s="734">
        <v>0.25900000000000001</v>
      </c>
      <c r="O431" s="659" t="s">
        <v>1135</v>
      </c>
      <c r="Q431" s="170"/>
      <c r="R431" s="170"/>
      <c r="S431" s="266" t="s">
        <v>1095</v>
      </c>
      <c r="T431" s="734">
        <v>0.25</v>
      </c>
      <c r="U431" s="659" t="s">
        <v>1094</v>
      </c>
      <c r="Y431" s="263" t="s">
        <v>1095</v>
      </c>
      <c r="Z431" s="734">
        <v>0.31000000238418579</v>
      </c>
      <c r="AA431" s="659" t="s">
        <v>1094</v>
      </c>
      <c r="AC431" s="170"/>
      <c r="AE431" s="266" t="s">
        <v>1095</v>
      </c>
      <c r="AF431" s="734">
        <v>0.41</v>
      </c>
      <c r="AG431" s="659" t="s">
        <v>1094</v>
      </c>
      <c r="AK431" s="266" t="s">
        <v>1095</v>
      </c>
      <c r="AL431" s="734">
        <v>0.43</v>
      </c>
      <c r="AM431" s="659" t="s">
        <v>1094</v>
      </c>
      <c r="AO431" s="170"/>
      <c r="AP431" s="266"/>
      <c r="AQ431" s="266" t="s">
        <v>1095</v>
      </c>
      <c r="AR431" s="734">
        <v>0.36</v>
      </c>
      <c r="AS431" s="659" t="s">
        <v>1094</v>
      </c>
      <c r="AW431" s="266" t="s">
        <v>1095</v>
      </c>
      <c r="AX431" s="734">
        <v>0.4</v>
      </c>
      <c r="AY431" s="659" t="s">
        <v>1094</v>
      </c>
      <c r="BA431" s="170"/>
      <c r="BC431" s="266" t="s">
        <v>1095</v>
      </c>
      <c r="BD431" s="734">
        <v>0.37</v>
      </c>
      <c r="BE431" s="659" t="s">
        <v>1094</v>
      </c>
      <c r="BI431" s="266" t="s">
        <v>1095</v>
      </c>
      <c r="BJ431" s="734">
        <v>0.36</v>
      </c>
      <c r="BK431" s="659" t="s">
        <v>1094</v>
      </c>
      <c r="BM431" s="170"/>
      <c r="BO431" s="266" t="s">
        <v>1095</v>
      </c>
      <c r="BP431" s="734">
        <v>0.4</v>
      </c>
      <c r="BQ431" s="659" t="s">
        <v>1094</v>
      </c>
      <c r="BU431" s="266" t="s">
        <v>1095</v>
      </c>
      <c r="BV431" s="734">
        <v>0.36</v>
      </c>
      <c r="BW431" s="659" t="s">
        <v>1094</v>
      </c>
      <c r="CA431" s="266" t="s">
        <v>1095</v>
      </c>
      <c r="CB431" s="734">
        <v>0.31</v>
      </c>
      <c r="CC431" s="659" t="s">
        <v>1094</v>
      </c>
      <c r="CG431" s="266" t="s">
        <v>1095</v>
      </c>
      <c r="CH431" s="734">
        <v>0.33</v>
      </c>
      <c r="CI431" s="659" t="s">
        <v>1094</v>
      </c>
      <c r="CM431" s="266" t="s">
        <v>1095</v>
      </c>
      <c r="CN431" s="734">
        <v>0.42</v>
      </c>
      <c r="CO431" s="659" t="s">
        <v>1094</v>
      </c>
      <c r="CS431" s="266" t="s">
        <v>1095</v>
      </c>
      <c r="CT431" s="734">
        <v>0.45</v>
      </c>
      <c r="CU431" s="659" t="s">
        <v>1094</v>
      </c>
    </row>
    <row r="432" spans="1:99" ht="4.5" customHeight="1" x14ac:dyDescent="0.3">
      <c r="E432" s="170"/>
      <c r="F432" s="170"/>
      <c r="G432" s="264"/>
      <c r="H432" s="725"/>
      <c r="I432" s="660"/>
      <c r="K432" s="170"/>
      <c r="L432" s="170"/>
      <c r="M432" s="264"/>
      <c r="N432" s="725"/>
      <c r="O432" s="660"/>
      <c r="Q432" s="170"/>
      <c r="R432" s="170"/>
      <c r="S432" s="264"/>
      <c r="T432" s="725"/>
      <c r="U432" s="660"/>
      <c r="X432" s="169"/>
      <c r="Y432" s="170"/>
      <c r="Z432" s="837"/>
      <c r="AA432" s="662"/>
      <c r="AB432" s="170"/>
      <c r="AC432" s="170"/>
      <c r="AE432" s="264"/>
      <c r="AF432" s="725"/>
      <c r="AG432" s="662"/>
      <c r="AK432" s="264"/>
      <c r="AL432" s="837"/>
      <c r="AM432" s="662"/>
      <c r="AO432" s="170"/>
      <c r="AP432" s="264"/>
      <c r="AQ432" s="264"/>
      <c r="AR432" s="725"/>
      <c r="AS432" s="660"/>
      <c r="AV432" s="169"/>
      <c r="AW432" s="264"/>
      <c r="AX432" s="837"/>
      <c r="AY432" s="662"/>
      <c r="BA432" s="170"/>
      <c r="BC432" s="264"/>
      <c r="BD432" s="725"/>
      <c r="BE432" s="660"/>
      <c r="BH432" s="169"/>
      <c r="BI432" s="264"/>
      <c r="BJ432" s="837"/>
      <c r="BK432" s="662"/>
      <c r="BM432" s="170"/>
      <c r="BO432" s="264"/>
      <c r="BP432" s="725"/>
      <c r="BQ432" s="660"/>
      <c r="BT432" s="169"/>
      <c r="BU432" s="264"/>
      <c r="BV432" s="837"/>
      <c r="BW432" s="662"/>
      <c r="BZ432" s="169"/>
      <c r="CA432" s="264"/>
      <c r="CB432" s="837"/>
      <c r="CC432" s="662"/>
      <c r="CF432" s="169"/>
      <c r="CG432" s="264"/>
      <c r="CH432" s="837"/>
      <c r="CI432" s="662"/>
      <c r="CL432" s="169"/>
      <c r="CM432" s="264"/>
      <c r="CN432" s="837"/>
      <c r="CO432" s="662"/>
      <c r="CR432" s="169"/>
      <c r="CS432" s="264"/>
      <c r="CT432" s="837"/>
      <c r="CU432" s="662"/>
    </row>
    <row r="433" spans="5:99" ht="16.5" customHeight="1" x14ac:dyDescent="0.3">
      <c r="E433" s="170"/>
      <c r="F433" s="170"/>
      <c r="G433" s="266" t="s">
        <v>1096</v>
      </c>
      <c r="H433" s="734">
        <v>0</v>
      </c>
      <c r="I433" s="659" t="s">
        <v>1094</v>
      </c>
      <c r="K433" s="170"/>
      <c r="L433" s="170"/>
      <c r="M433" s="266" t="s">
        <v>1096</v>
      </c>
      <c r="N433" s="734">
        <v>0</v>
      </c>
      <c r="O433" s="659" t="s">
        <v>1094</v>
      </c>
      <c r="Q433" s="170"/>
      <c r="R433" s="170"/>
      <c r="S433" s="266" t="s">
        <v>1096</v>
      </c>
      <c r="T433" s="734">
        <v>0</v>
      </c>
      <c r="U433" s="659" t="s">
        <v>1094</v>
      </c>
      <c r="X433" s="170"/>
      <c r="Y433" s="266" t="s">
        <v>1096</v>
      </c>
      <c r="Z433" s="734">
        <v>0</v>
      </c>
      <c r="AA433" s="659" t="s">
        <v>1094</v>
      </c>
      <c r="AC433" s="170"/>
      <c r="AE433" s="266" t="s">
        <v>1096</v>
      </c>
      <c r="AF433" s="734">
        <v>0</v>
      </c>
      <c r="AG433" s="659" t="s">
        <v>1094</v>
      </c>
      <c r="AK433" s="266" t="s">
        <v>1096</v>
      </c>
      <c r="AL433" s="734">
        <v>0</v>
      </c>
      <c r="AM433" s="659" t="s">
        <v>1094</v>
      </c>
      <c r="AO433" s="170"/>
      <c r="AP433" s="266"/>
      <c r="AQ433" s="266" t="s">
        <v>1096</v>
      </c>
      <c r="AR433" s="734">
        <v>0</v>
      </c>
      <c r="AS433" s="659" t="s">
        <v>1094</v>
      </c>
      <c r="AV433" s="170"/>
      <c r="AW433" s="266" t="s">
        <v>1096</v>
      </c>
      <c r="AX433" s="734">
        <v>0</v>
      </c>
      <c r="AY433" s="659" t="s">
        <v>1094</v>
      </c>
      <c r="BA433" s="170"/>
      <c r="BC433" s="266" t="s">
        <v>1096</v>
      </c>
      <c r="BD433" s="734">
        <v>0</v>
      </c>
      <c r="BE433" s="659" t="s">
        <v>1094</v>
      </c>
      <c r="BH433" s="170"/>
      <c r="BI433" s="266" t="s">
        <v>1096</v>
      </c>
      <c r="BJ433" s="734">
        <v>0</v>
      </c>
      <c r="BK433" s="659" t="s">
        <v>1094</v>
      </c>
      <c r="BM433" s="170"/>
      <c r="BO433" s="266" t="s">
        <v>1096</v>
      </c>
      <c r="BP433" s="734">
        <v>0</v>
      </c>
      <c r="BQ433" s="659" t="s">
        <v>1094</v>
      </c>
      <c r="BT433" s="170"/>
      <c r="BU433" s="266" t="s">
        <v>1096</v>
      </c>
      <c r="BV433" s="734">
        <v>0</v>
      </c>
      <c r="BW433" s="659" t="s">
        <v>1094</v>
      </c>
      <c r="BZ433" s="170"/>
      <c r="CA433" s="266" t="s">
        <v>1096</v>
      </c>
      <c r="CB433" s="734">
        <v>0</v>
      </c>
      <c r="CC433" s="659" t="s">
        <v>1094</v>
      </c>
      <c r="CF433" s="170"/>
      <c r="CG433" s="266" t="s">
        <v>1096</v>
      </c>
      <c r="CH433" s="734">
        <v>0</v>
      </c>
      <c r="CI433" s="659" t="s">
        <v>1094</v>
      </c>
      <c r="CL433" s="170"/>
      <c r="CM433" s="266" t="s">
        <v>1096</v>
      </c>
      <c r="CN433" s="734">
        <v>0</v>
      </c>
      <c r="CO433" s="659" t="s">
        <v>1094</v>
      </c>
      <c r="CR433" s="170"/>
      <c r="CS433" s="266" t="s">
        <v>1096</v>
      </c>
      <c r="CT433" s="734">
        <v>0</v>
      </c>
      <c r="CU433" s="659" t="s">
        <v>1094</v>
      </c>
    </row>
    <row r="434" spans="5:99" ht="4.5" customHeight="1" x14ac:dyDescent="0.3">
      <c r="E434" s="170"/>
      <c r="F434" s="170"/>
      <c r="G434" s="265"/>
      <c r="H434" s="726"/>
      <c r="I434" s="661"/>
      <c r="K434" s="170"/>
      <c r="L434" s="170"/>
      <c r="M434" s="265"/>
      <c r="N434" s="726"/>
      <c r="O434" s="661"/>
      <c r="Q434" s="170"/>
      <c r="R434" s="170"/>
      <c r="S434" s="265"/>
      <c r="T434" s="726"/>
      <c r="U434" s="661"/>
      <c r="X434" s="170"/>
      <c r="Y434" s="265"/>
      <c r="Z434" s="726"/>
      <c r="AA434" s="661"/>
      <c r="AB434" s="204"/>
      <c r="AC434" s="170"/>
      <c r="AE434" s="265"/>
      <c r="AF434" s="726"/>
      <c r="AG434" s="661"/>
      <c r="AK434" s="265"/>
      <c r="AL434" s="726"/>
      <c r="AM434" s="661"/>
      <c r="AO434" s="170"/>
      <c r="AP434" s="265"/>
      <c r="AQ434" s="265"/>
      <c r="AR434" s="726"/>
      <c r="AS434" s="661"/>
      <c r="AV434" s="170"/>
      <c r="AW434" s="265"/>
      <c r="AX434" s="726"/>
      <c r="AY434" s="661"/>
      <c r="BA434" s="170"/>
      <c r="BC434" s="265"/>
      <c r="BD434" s="726"/>
      <c r="BE434" s="661"/>
      <c r="BH434" s="170"/>
      <c r="BI434" s="265"/>
      <c r="BJ434" s="726"/>
      <c r="BK434" s="661"/>
      <c r="BM434" s="170"/>
      <c r="BO434" s="265"/>
      <c r="BP434" s="726"/>
      <c r="BQ434" s="661"/>
      <c r="BT434" s="170"/>
      <c r="BU434" s="265"/>
      <c r="BV434" s="726"/>
      <c r="BW434" s="661"/>
      <c r="BZ434" s="170"/>
      <c r="CA434" s="265"/>
      <c r="CB434" s="726"/>
      <c r="CC434" s="661"/>
      <c r="CF434" s="170"/>
      <c r="CG434" s="265"/>
      <c r="CH434" s="726"/>
      <c r="CI434" s="661"/>
      <c r="CL434" s="170"/>
      <c r="CM434" s="265"/>
      <c r="CN434" s="726"/>
      <c r="CO434" s="661"/>
      <c r="CR434" s="170"/>
      <c r="CS434" s="265"/>
      <c r="CT434" s="726"/>
      <c r="CU434" s="661"/>
    </row>
    <row r="435" spans="5:99" ht="16.5" customHeight="1" x14ac:dyDescent="0.3">
      <c r="E435" s="170"/>
      <c r="F435" s="170"/>
      <c r="G435" s="263" t="s">
        <v>1097</v>
      </c>
      <c r="H435" s="734">
        <v>0.30199999999999999</v>
      </c>
      <c r="I435" s="659" t="s">
        <v>1094</v>
      </c>
      <c r="K435" s="170"/>
      <c r="L435" s="170"/>
      <c r="M435" s="263" t="s">
        <v>1097</v>
      </c>
      <c r="N435" s="734">
        <v>0.30199999999999999</v>
      </c>
      <c r="O435" s="659" t="s">
        <v>1094</v>
      </c>
      <c r="Q435" s="170"/>
      <c r="R435" s="170"/>
      <c r="S435" s="263" t="s">
        <v>1097</v>
      </c>
      <c r="T435" s="734">
        <v>0.30199999999999999</v>
      </c>
      <c r="U435" s="659" t="s">
        <v>1094</v>
      </c>
      <c r="X435" s="170"/>
      <c r="Y435" s="263" t="s">
        <v>1097</v>
      </c>
      <c r="Z435" s="838">
        <v>0.30199999999999999</v>
      </c>
      <c r="AA435" s="659" t="s">
        <v>1094</v>
      </c>
      <c r="AC435" s="170"/>
      <c r="AE435" s="263" t="s">
        <v>1097</v>
      </c>
      <c r="AF435" s="838">
        <v>0.30199999999999999</v>
      </c>
      <c r="AG435" s="659" t="s">
        <v>1094</v>
      </c>
      <c r="AK435" s="263" t="s">
        <v>1097</v>
      </c>
      <c r="AL435" s="838">
        <v>0.30199999999999999</v>
      </c>
      <c r="AM435" s="659" t="s">
        <v>1094</v>
      </c>
      <c r="AO435" s="170"/>
      <c r="AP435" s="263"/>
      <c r="AQ435" s="263" t="s">
        <v>1097</v>
      </c>
      <c r="AR435" s="838">
        <v>0.30199999999999999</v>
      </c>
      <c r="AS435" s="659" t="s">
        <v>1094</v>
      </c>
      <c r="AV435" s="170"/>
      <c r="AW435" s="263" t="s">
        <v>1097</v>
      </c>
      <c r="AX435" s="838">
        <v>0.30199999999999999</v>
      </c>
      <c r="AY435" s="659" t="s">
        <v>1094</v>
      </c>
      <c r="BA435" s="170"/>
      <c r="BC435" s="263" t="s">
        <v>1097</v>
      </c>
      <c r="BD435" s="838">
        <v>0.30199999999999999</v>
      </c>
      <c r="BE435" s="659" t="s">
        <v>1094</v>
      </c>
      <c r="BH435" s="170"/>
      <c r="BI435" s="263" t="s">
        <v>1097</v>
      </c>
      <c r="BJ435" s="838">
        <v>0.30199999999999999</v>
      </c>
      <c r="BK435" s="659" t="s">
        <v>1094</v>
      </c>
      <c r="BM435" s="170"/>
      <c r="BO435" s="263" t="s">
        <v>1097</v>
      </c>
      <c r="BP435" s="838">
        <v>0.30199999999999999</v>
      </c>
      <c r="BQ435" s="659" t="s">
        <v>1094</v>
      </c>
      <c r="BT435" s="170"/>
      <c r="BU435" s="263" t="s">
        <v>1097</v>
      </c>
      <c r="BV435" s="838">
        <v>0.30199999999999999</v>
      </c>
      <c r="BW435" s="659" t="s">
        <v>1094</v>
      </c>
      <c r="BZ435" s="170"/>
      <c r="CA435" s="263" t="s">
        <v>1097</v>
      </c>
      <c r="CB435" s="838">
        <v>0.30199999999999999</v>
      </c>
      <c r="CC435" s="659" t="s">
        <v>1094</v>
      </c>
      <c r="CF435" s="170"/>
      <c r="CG435" s="263" t="s">
        <v>1097</v>
      </c>
      <c r="CH435" s="838">
        <v>0.30199999999999999</v>
      </c>
      <c r="CI435" s="659" t="s">
        <v>1094</v>
      </c>
      <c r="CL435" s="170"/>
      <c r="CM435" s="263" t="s">
        <v>1097</v>
      </c>
      <c r="CN435" s="838">
        <v>0.30199999999999999</v>
      </c>
      <c r="CO435" s="659" t="s">
        <v>1094</v>
      </c>
      <c r="CR435" s="170"/>
      <c r="CS435" s="263" t="s">
        <v>1097</v>
      </c>
      <c r="CT435" s="838">
        <v>0.30199999999999999</v>
      </c>
      <c r="CU435" s="659" t="s">
        <v>1094</v>
      </c>
    </row>
    <row r="436" spans="5:99" ht="3.75" customHeight="1" x14ac:dyDescent="0.3">
      <c r="E436" s="169"/>
      <c r="F436" s="169"/>
      <c r="G436" s="170"/>
      <c r="H436" s="170"/>
      <c r="I436" s="170"/>
      <c r="K436" s="169"/>
      <c r="L436" s="169"/>
      <c r="M436" s="170"/>
      <c r="N436" s="170"/>
      <c r="O436" s="170"/>
      <c r="Q436" s="169"/>
      <c r="R436" s="169"/>
      <c r="S436" s="170"/>
      <c r="T436" s="170"/>
      <c r="U436" s="170"/>
      <c r="AB436" s="170"/>
      <c r="AC436" s="206"/>
      <c r="AD436" s="204"/>
      <c r="AE436" s="204"/>
      <c r="AO436" s="206">
        <v>0.36</v>
      </c>
      <c r="AP436" s="204"/>
      <c r="AQ436" s="204"/>
      <c r="AS436" s="204"/>
      <c r="BA436" s="169"/>
      <c r="BB436" s="170"/>
      <c r="BF436" s="169"/>
      <c r="BG436" s="169"/>
      <c r="BH436" s="170"/>
      <c r="BI436" s="170"/>
      <c r="BJ436" s="170"/>
      <c r="BM436" s="169"/>
      <c r="BN436" s="170"/>
      <c r="BR436" s="169"/>
      <c r="BS436" s="169"/>
      <c r="BT436" s="170"/>
      <c r="BU436" s="170"/>
      <c r="BV436" s="170"/>
      <c r="BY436" s="169"/>
      <c r="BZ436" s="170"/>
      <c r="CA436" s="170"/>
      <c r="CB436" s="170"/>
      <c r="CE436" s="169"/>
      <c r="CF436" s="170"/>
      <c r="CG436" s="170"/>
      <c r="CH436" s="170"/>
      <c r="CK436" s="169"/>
      <c r="CL436" s="170"/>
      <c r="CM436" s="170"/>
      <c r="CN436" s="170"/>
      <c r="CQ436" s="169"/>
      <c r="CR436" s="170"/>
      <c r="CS436" s="170"/>
      <c r="CT436" s="170"/>
    </row>
    <row r="438" spans="5:99" x14ac:dyDescent="0.3">
      <c r="E438" s="169" t="s">
        <v>1379</v>
      </c>
      <c r="K438" s="169" t="s">
        <v>1561</v>
      </c>
      <c r="Q438" s="169" t="s">
        <v>1386</v>
      </c>
      <c r="W438" s="169" t="s">
        <v>1386</v>
      </c>
      <c r="AC438" s="169" t="s">
        <v>1386</v>
      </c>
      <c r="AI438" s="169" t="s">
        <v>1386</v>
      </c>
      <c r="AO438" s="169" t="s">
        <v>1386</v>
      </c>
      <c r="AU438" s="169" t="s">
        <v>1386</v>
      </c>
      <c r="BA438" s="169" t="s">
        <v>1386</v>
      </c>
      <c r="BG438" s="169" t="s">
        <v>1386</v>
      </c>
      <c r="BM438" s="169" t="s">
        <v>1386</v>
      </c>
      <c r="BS438" s="169" t="s">
        <v>1386</v>
      </c>
      <c r="BY438" s="169" t="s">
        <v>1386</v>
      </c>
      <c r="CE438" s="169" t="s">
        <v>1386</v>
      </c>
      <c r="CK438" s="169" t="s">
        <v>1386</v>
      </c>
      <c r="CQ438" s="169" t="s">
        <v>1386</v>
      </c>
    </row>
    <row r="439" spans="5:99" x14ac:dyDescent="0.3">
      <c r="E439" s="1167" t="s">
        <v>51</v>
      </c>
      <c r="F439" s="1176"/>
      <c r="G439" s="1168"/>
      <c r="H439" s="1169"/>
      <c r="I439" s="665" t="s">
        <v>1136</v>
      </c>
      <c r="K439" s="1167" t="s">
        <v>51</v>
      </c>
      <c r="L439" s="1176"/>
      <c r="M439" s="1168"/>
      <c r="N439" s="1169"/>
      <c r="O439" s="665" t="s">
        <v>1136</v>
      </c>
      <c r="Q439" s="1178" t="s">
        <v>51</v>
      </c>
      <c r="R439" s="1176"/>
      <c r="S439" s="1176"/>
      <c r="T439" s="1179"/>
      <c r="U439" s="665" t="s">
        <v>1098</v>
      </c>
      <c r="W439" s="1178" t="s">
        <v>51</v>
      </c>
      <c r="X439" s="1176"/>
      <c r="Y439" s="1176"/>
      <c r="Z439" s="1179"/>
      <c r="AA439" s="665" t="s">
        <v>1098</v>
      </c>
      <c r="AC439" s="1178" t="s">
        <v>51</v>
      </c>
      <c r="AD439" s="1176"/>
      <c r="AE439" s="1176"/>
      <c r="AF439" s="1179"/>
      <c r="AG439" s="665" t="s">
        <v>1098</v>
      </c>
      <c r="AI439" s="1178" t="s">
        <v>51</v>
      </c>
      <c r="AJ439" s="1176"/>
      <c r="AK439" s="1176"/>
      <c r="AL439" s="1179"/>
      <c r="AM439" s="665" t="s">
        <v>1098</v>
      </c>
      <c r="AO439" s="1178" t="s">
        <v>51</v>
      </c>
      <c r="AP439" s="1176"/>
      <c r="AQ439" s="1176"/>
      <c r="AR439" s="1179"/>
      <c r="AS439" s="665" t="s">
        <v>1098</v>
      </c>
      <c r="AU439" s="1178" t="s">
        <v>51</v>
      </c>
      <c r="AV439" s="1176"/>
      <c r="AW439" s="1176"/>
      <c r="AX439" s="1179"/>
      <c r="AY439" s="665" t="s">
        <v>1098</v>
      </c>
      <c r="BA439" s="1178" t="s">
        <v>51</v>
      </c>
      <c r="BB439" s="1176"/>
      <c r="BC439" s="1176"/>
      <c r="BD439" s="1179"/>
      <c r="BE439" s="665" t="s">
        <v>1098</v>
      </c>
      <c r="BG439" s="1178" t="s">
        <v>51</v>
      </c>
      <c r="BH439" s="1176"/>
      <c r="BI439" s="1176"/>
      <c r="BJ439" s="1179"/>
      <c r="BK439" s="665" t="s">
        <v>1098</v>
      </c>
      <c r="BM439" s="1178" t="s">
        <v>51</v>
      </c>
      <c r="BN439" s="1176"/>
      <c r="BO439" s="1176"/>
      <c r="BP439" s="1179"/>
      <c r="BQ439" s="665" t="s">
        <v>1098</v>
      </c>
      <c r="BR439" s="169"/>
      <c r="BS439" s="1178" t="s">
        <v>51</v>
      </c>
      <c r="BT439" s="1176"/>
      <c r="BU439" s="1176"/>
      <c r="BV439" s="1179"/>
      <c r="BW439" s="665" t="s">
        <v>1098</v>
      </c>
      <c r="BY439" s="1178" t="s">
        <v>51</v>
      </c>
      <c r="BZ439" s="1176"/>
      <c r="CA439" s="1176"/>
      <c r="CB439" s="1179"/>
      <c r="CC439" s="665" t="s">
        <v>1098</v>
      </c>
      <c r="CE439" s="1178" t="s">
        <v>51</v>
      </c>
      <c r="CF439" s="1176"/>
      <c r="CG439" s="1176"/>
      <c r="CH439" s="1179"/>
      <c r="CI439" s="665" t="s">
        <v>1098</v>
      </c>
      <c r="CK439" s="1178" t="s">
        <v>51</v>
      </c>
      <c r="CL439" s="1176"/>
      <c r="CM439" s="1176"/>
      <c r="CN439" s="1179"/>
      <c r="CO439" s="665" t="s">
        <v>1098</v>
      </c>
      <c r="CQ439" s="1178" t="s">
        <v>51</v>
      </c>
      <c r="CR439" s="1176"/>
      <c r="CS439" s="1176"/>
      <c r="CT439" s="1179"/>
      <c r="CU439" s="665" t="s">
        <v>1098</v>
      </c>
    </row>
    <row r="440" spans="5:99" x14ac:dyDescent="0.3">
      <c r="E440" s="273" t="s">
        <v>1206</v>
      </c>
      <c r="F440" s="213"/>
      <c r="G440" s="213"/>
      <c r="H440" s="271"/>
      <c r="I440" s="899">
        <v>0.27300000000000002</v>
      </c>
      <c r="K440" s="273" t="s">
        <v>1208</v>
      </c>
      <c r="L440" s="663"/>
      <c r="M440" s="213"/>
      <c r="N440" s="271"/>
      <c r="O440" s="733">
        <v>0</v>
      </c>
      <c r="Q440" s="273" t="s">
        <v>63</v>
      </c>
      <c r="R440" s="663"/>
      <c r="S440" s="213"/>
      <c r="T440" s="271"/>
      <c r="U440" s="733">
        <v>0</v>
      </c>
      <c r="W440" s="606" t="s">
        <v>295</v>
      </c>
      <c r="X440" s="607"/>
      <c r="Y440" s="213"/>
      <c r="Z440" s="214"/>
      <c r="AA440" s="835">
        <v>0</v>
      </c>
      <c r="AC440" s="606" t="s">
        <v>412</v>
      </c>
      <c r="AD440" s="607"/>
      <c r="AE440" s="607"/>
      <c r="AF440" s="607"/>
      <c r="AG440" s="835">
        <v>0</v>
      </c>
      <c r="AI440" s="606" t="s">
        <v>379</v>
      </c>
      <c r="AJ440" s="664"/>
      <c r="AK440" s="607"/>
      <c r="AL440" s="163"/>
      <c r="AM440" s="836">
        <v>0.34000000357627869</v>
      </c>
      <c r="AO440" s="606" t="s">
        <v>63</v>
      </c>
      <c r="AP440" s="607"/>
      <c r="AQ440" s="607"/>
      <c r="AR440" s="607"/>
      <c r="AS440" s="836">
        <v>0</v>
      </c>
      <c r="AU440" s="606" t="s">
        <v>63</v>
      </c>
      <c r="AV440" s="606"/>
      <c r="AW440" s="163"/>
      <c r="AX440" s="164"/>
      <c r="AY440" s="836">
        <v>0</v>
      </c>
      <c r="BA440" s="606" t="s">
        <v>63</v>
      </c>
      <c r="BB440" s="607"/>
      <c r="BC440" s="607"/>
      <c r="BD440" s="607"/>
      <c r="BE440" s="836">
        <v>0</v>
      </c>
      <c r="BG440" s="606" t="s">
        <v>63</v>
      </c>
      <c r="BH440" s="607"/>
      <c r="BI440" s="607"/>
      <c r="BJ440" s="179"/>
      <c r="BK440" s="836">
        <v>0</v>
      </c>
      <c r="BM440" s="177" t="s">
        <v>63</v>
      </c>
      <c r="BN440" s="178"/>
      <c r="BO440" s="178"/>
      <c r="BP440" s="178"/>
      <c r="BQ440" s="836">
        <v>0</v>
      </c>
      <c r="BR440" s="169"/>
      <c r="BS440" s="177" t="s">
        <v>63</v>
      </c>
      <c r="BT440" s="178"/>
      <c r="BU440" s="178"/>
      <c r="BV440" s="179"/>
      <c r="BW440" s="836">
        <v>0</v>
      </c>
      <c r="BY440" s="177" t="s">
        <v>63</v>
      </c>
      <c r="BZ440" s="178"/>
      <c r="CA440" s="178"/>
      <c r="CB440" s="179"/>
      <c r="CC440" s="836">
        <v>0</v>
      </c>
      <c r="CE440" s="177" t="s">
        <v>63</v>
      </c>
      <c r="CF440" s="178"/>
      <c r="CG440" s="178"/>
      <c r="CH440" s="179"/>
      <c r="CI440" s="836">
        <v>0</v>
      </c>
      <c r="CK440" s="177" t="s">
        <v>63</v>
      </c>
      <c r="CL440" s="178"/>
      <c r="CM440" s="178"/>
      <c r="CN440" s="179"/>
      <c r="CO440" s="836">
        <v>0</v>
      </c>
      <c r="CQ440" s="177" t="s">
        <v>63</v>
      </c>
      <c r="CR440" s="178"/>
      <c r="CS440" s="178"/>
      <c r="CT440" s="179"/>
      <c r="CU440" s="836">
        <v>0</v>
      </c>
    </row>
    <row r="441" spans="5:99" x14ac:dyDescent="0.3">
      <c r="E441" s="273" t="s">
        <v>1208</v>
      </c>
      <c r="F441" s="213"/>
      <c r="G441" s="213"/>
      <c r="H441" s="271"/>
      <c r="I441" s="899">
        <v>0</v>
      </c>
      <c r="K441" s="273" t="s">
        <v>1210</v>
      </c>
      <c r="L441" s="663"/>
      <c r="M441" s="213"/>
      <c r="N441" s="271"/>
      <c r="O441" s="733">
        <v>0.25900000000000001</v>
      </c>
      <c r="Q441" s="273" t="s">
        <v>295</v>
      </c>
      <c r="R441" s="663"/>
      <c r="S441" s="213"/>
      <c r="T441" s="271"/>
      <c r="U441" s="733">
        <v>0</v>
      </c>
      <c r="W441" s="606" t="s">
        <v>63</v>
      </c>
      <c r="X441" s="607"/>
      <c r="Y441" s="213"/>
      <c r="Z441" s="214"/>
      <c r="AA441" s="835">
        <v>0</v>
      </c>
      <c r="AC441" s="606" t="s">
        <v>63</v>
      </c>
      <c r="AD441" s="607"/>
      <c r="AE441" s="607"/>
      <c r="AF441" s="607"/>
      <c r="AG441" s="835">
        <v>0</v>
      </c>
      <c r="AI441" s="606" t="s">
        <v>63</v>
      </c>
      <c r="AJ441" s="664"/>
      <c r="AK441" s="607"/>
      <c r="AL441" s="163"/>
      <c r="AM441" s="836">
        <v>0</v>
      </c>
      <c r="AO441" s="606" t="s">
        <v>295</v>
      </c>
      <c r="AP441" s="607"/>
      <c r="AQ441" s="607"/>
      <c r="AR441" s="607"/>
      <c r="AS441" s="836">
        <v>0</v>
      </c>
      <c r="AU441" s="606" t="s">
        <v>227</v>
      </c>
      <c r="AV441" s="606"/>
      <c r="AW441" s="163"/>
      <c r="AX441" s="164"/>
      <c r="AY441" s="836">
        <v>0.40000000596046448</v>
      </c>
      <c r="BA441" s="606" t="s">
        <v>206</v>
      </c>
      <c r="BB441" s="607"/>
      <c r="BC441" s="607"/>
      <c r="BD441" s="607"/>
      <c r="BE441" s="836">
        <v>0.37000000476837158</v>
      </c>
      <c r="BG441" s="606" t="s">
        <v>57</v>
      </c>
      <c r="BH441" s="607"/>
      <c r="BI441" s="607"/>
      <c r="BJ441" s="179"/>
      <c r="BK441" s="836">
        <v>0.25</v>
      </c>
      <c r="BM441" s="177" t="s">
        <v>57</v>
      </c>
      <c r="BN441" s="177"/>
      <c r="BO441" s="178"/>
      <c r="BP441" s="178"/>
      <c r="BQ441" s="836">
        <v>0.38999998569488525</v>
      </c>
      <c r="BS441" s="606" t="s">
        <v>143</v>
      </c>
      <c r="BT441" s="607"/>
      <c r="BU441" s="607"/>
      <c r="BV441" s="179"/>
      <c r="BW441" s="836">
        <v>0.36</v>
      </c>
      <c r="BY441" s="606" t="s">
        <v>128</v>
      </c>
      <c r="BZ441" s="607"/>
      <c r="CA441" s="607"/>
      <c r="CB441" s="179"/>
      <c r="CC441" s="836">
        <v>0.33</v>
      </c>
      <c r="CE441" s="606" t="s">
        <v>870</v>
      </c>
      <c r="CF441" s="607"/>
      <c r="CG441" s="607"/>
      <c r="CH441" s="179"/>
      <c r="CI441" s="836">
        <v>0</v>
      </c>
      <c r="CK441" s="606" t="s">
        <v>870</v>
      </c>
      <c r="CL441" s="607"/>
      <c r="CM441" s="607"/>
      <c r="CN441" s="179"/>
      <c r="CO441" s="836">
        <v>0</v>
      </c>
      <c r="CQ441" s="177" t="s">
        <v>870</v>
      </c>
      <c r="CR441" s="607"/>
      <c r="CS441" s="607"/>
      <c r="CT441" s="179"/>
      <c r="CU441" s="836">
        <v>0</v>
      </c>
    </row>
    <row r="442" spans="5:99" x14ac:dyDescent="0.3">
      <c r="E442" s="273" t="s">
        <v>382</v>
      </c>
      <c r="F442" s="213"/>
      <c r="G442" s="213"/>
      <c r="H442" s="271"/>
      <c r="I442" s="899">
        <v>0.27200000000000002</v>
      </c>
      <c r="K442" s="273" t="s">
        <v>1211</v>
      </c>
      <c r="L442" s="663"/>
      <c r="M442" s="213"/>
      <c r="N442" s="271"/>
      <c r="O442" s="733">
        <v>0</v>
      </c>
      <c r="Q442" s="273" t="s">
        <v>382</v>
      </c>
      <c r="R442" s="663"/>
      <c r="S442" s="213"/>
      <c r="T442" s="271"/>
      <c r="U442" s="733">
        <v>0</v>
      </c>
      <c r="W442" s="606" t="s">
        <v>382</v>
      </c>
      <c r="X442" s="607"/>
      <c r="Y442" s="215"/>
      <c r="Z442" s="216"/>
      <c r="AA442" s="835">
        <v>0.28999999165534973</v>
      </c>
      <c r="AC442" s="606" t="s">
        <v>1100</v>
      </c>
      <c r="AD442" s="607"/>
      <c r="AE442" s="607"/>
      <c r="AF442" s="607"/>
      <c r="AG442" s="835">
        <v>0</v>
      </c>
      <c r="AI442" s="606" t="s">
        <v>295</v>
      </c>
      <c r="AJ442" s="664"/>
      <c r="AK442" s="607"/>
      <c r="AL442" s="163"/>
      <c r="AM442" s="836">
        <v>7.0000000298023224E-2</v>
      </c>
      <c r="AO442" s="606" t="s">
        <v>296</v>
      </c>
      <c r="AP442" s="607"/>
      <c r="AQ442" s="607"/>
      <c r="AR442" s="607"/>
      <c r="AS442" s="836">
        <v>0.33000001311302185</v>
      </c>
      <c r="AU442" s="606" t="s">
        <v>228</v>
      </c>
      <c r="AV442" s="606"/>
      <c r="AW442" s="163"/>
      <c r="AX442" s="164"/>
      <c r="AY442" s="836">
        <v>0</v>
      </c>
      <c r="BA442" s="606" t="s">
        <v>207</v>
      </c>
      <c r="BB442" s="607"/>
      <c r="BC442" s="607"/>
      <c r="BD442" s="607"/>
      <c r="BE442" s="836">
        <v>0.28999999165534973</v>
      </c>
      <c r="BG442" s="606" t="s">
        <v>130</v>
      </c>
      <c r="BH442" s="607"/>
      <c r="BI442" s="607"/>
      <c r="BJ442" s="179"/>
      <c r="BK442" s="836">
        <v>2.9999999329447746E-2</v>
      </c>
      <c r="BM442" s="177" t="s">
        <v>52</v>
      </c>
      <c r="BN442" s="177"/>
      <c r="BO442" s="178"/>
      <c r="BP442" s="178"/>
      <c r="BQ442" s="836">
        <v>0.40000000596046448</v>
      </c>
      <c r="BS442" s="606" t="s">
        <v>57</v>
      </c>
      <c r="BT442" s="607"/>
      <c r="BU442" s="607"/>
      <c r="BV442" s="179"/>
      <c r="BW442" s="836">
        <v>0.35</v>
      </c>
      <c r="BY442" s="606" t="s">
        <v>877</v>
      </c>
      <c r="BZ442" s="607"/>
      <c r="CA442" s="607"/>
      <c r="CB442" s="179"/>
      <c r="CC442" s="836">
        <v>0.13</v>
      </c>
      <c r="CE442" s="606" t="s">
        <v>128</v>
      </c>
      <c r="CF442" s="607"/>
      <c r="CG442" s="607"/>
      <c r="CH442" s="179"/>
      <c r="CI442" s="836">
        <v>0.34000000357627869</v>
      </c>
      <c r="CK442" s="606" t="s">
        <v>128</v>
      </c>
      <c r="CL442" s="607"/>
      <c r="CM442" s="607"/>
      <c r="CN442" s="179"/>
      <c r="CO442" s="836">
        <v>0.38</v>
      </c>
      <c r="CQ442" s="177" t="s">
        <v>128</v>
      </c>
      <c r="CR442" s="607"/>
      <c r="CS442" s="607"/>
      <c r="CT442" s="179"/>
      <c r="CU442" s="836">
        <v>0.38</v>
      </c>
    </row>
    <row r="443" spans="5:99" x14ac:dyDescent="0.3">
      <c r="E443" s="273" t="s">
        <v>1210</v>
      </c>
      <c r="F443" s="213"/>
      <c r="G443" s="213"/>
      <c r="H443" s="271"/>
      <c r="I443" s="899">
        <v>0.27300000000000002</v>
      </c>
      <c r="K443" s="273" t="s">
        <v>1206</v>
      </c>
      <c r="L443" s="663"/>
      <c r="M443" s="213"/>
      <c r="N443" s="271"/>
      <c r="O443" s="733">
        <v>0.25900000000000001</v>
      </c>
      <c r="Q443" s="273" t="s">
        <v>613</v>
      </c>
      <c r="R443" s="663"/>
      <c r="S443" s="213"/>
      <c r="T443" s="271"/>
      <c r="U443" s="733">
        <v>0</v>
      </c>
      <c r="W443" s="606" t="s">
        <v>296</v>
      </c>
      <c r="X443" s="607"/>
      <c r="Y443" s="215"/>
      <c r="Z443" s="216"/>
      <c r="AA443" s="835">
        <v>0.11999999731779099</v>
      </c>
      <c r="AC443" s="606" t="s">
        <v>1101</v>
      </c>
      <c r="AD443" s="607"/>
      <c r="AE443" s="607"/>
      <c r="AF443" s="607"/>
      <c r="AG443" s="835">
        <v>0.40999999642372131</v>
      </c>
      <c r="AI443" s="606" t="s">
        <v>382</v>
      </c>
      <c r="AJ443" s="664"/>
      <c r="AK443" s="607"/>
      <c r="AL443" s="163"/>
      <c r="AM443" s="836">
        <v>0.43000000715255737</v>
      </c>
      <c r="AO443" s="606" t="s">
        <v>297</v>
      </c>
      <c r="AP443" s="607"/>
      <c r="AQ443" s="607"/>
      <c r="AR443" s="607"/>
      <c r="AS443" s="836">
        <v>0</v>
      </c>
      <c r="AU443" s="606" t="s">
        <v>229</v>
      </c>
      <c r="AV443" s="606"/>
      <c r="AW443" s="163"/>
      <c r="AX443" s="164"/>
      <c r="AY443" s="836">
        <v>0.40000000596046448</v>
      </c>
      <c r="BA443" s="606" t="s">
        <v>208</v>
      </c>
      <c r="BB443" s="607"/>
      <c r="BC443" s="607"/>
      <c r="BD443" s="607"/>
      <c r="BE443" s="836">
        <v>0</v>
      </c>
      <c r="BG443" s="606" t="s">
        <v>131</v>
      </c>
      <c r="BH443" s="607"/>
      <c r="BI443" s="607"/>
      <c r="BJ443" s="179"/>
      <c r="BK443" s="836">
        <v>0</v>
      </c>
      <c r="BM443" s="177" t="s">
        <v>128</v>
      </c>
      <c r="BN443" s="177"/>
      <c r="BO443" s="178"/>
      <c r="BP443" s="178"/>
      <c r="BQ443" s="836">
        <v>0.31000000238418579</v>
      </c>
      <c r="BS443" s="606" t="s">
        <v>52</v>
      </c>
      <c r="BT443" s="607"/>
      <c r="BU443" s="607"/>
      <c r="BV443" s="179"/>
      <c r="BW443" s="836">
        <v>0.36</v>
      </c>
      <c r="BY443" s="606" t="s">
        <v>878</v>
      </c>
      <c r="BZ443" s="607"/>
      <c r="CA443" s="607"/>
      <c r="CB443" s="179"/>
      <c r="CC443" s="836">
        <v>0</v>
      </c>
      <c r="CE443" s="606" t="s">
        <v>877</v>
      </c>
      <c r="CF443" s="607"/>
      <c r="CG443" s="607"/>
      <c r="CH443" s="179"/>
      <c r="CI443" s="836">
        <v>0.17000000178813934</v>
      </c>
      <c r="CK443" s="606" t="s">
        <v>877</v>
      </c>
      <c r="CL443" s="607"/>
      <c r="CM443" s="607"/>
      <c r="CN443" s="179"/>
      <c r="CO443" s="836">
        <v>0</v>
      </c>
      <c r="CQ443" s="177" t="s">
        <v>871</v>
      </c>
      <c r="CR443" s="607"/>
      <c r="CS443" s="607"/>
      <c r="CT443" s="179"/>
      <c r="CU443" s="836">
        <v>0.37</v>
      </c>
    </row>
    <row r="444" spans="5:99" x14ac:dyDescent="0.3">
      <c r="E444" s="273" t="s">
        <v>1211</v>
      </c>
      <c r="F444" s="213"/>
      <c r="G444" s="213"/>
      <c r="H444" s="271"/>
      <c r="I444" s="899">
        <v>0</v>
      </c>
      <c r="K444" s="273" t="s">
        <v>227</v>
      </c>
      <c r="L444" s="663"/>
      <c r="M444" s="213"/>
      <c r="N444" s="271"/>
      <c r="O444" s="733">
        <v>0</v>
      </c>
      <c r="Q444" s="273" t="s">
        <v>296</v>
      </c>
      <c r="R444" s="663"/>
      <c r="S444" s="213"/>
      <c r="T444" s="271"/>
      <c r="U444" s="733">
        <v>0</v>
      </c>
      <c r="W444" s="606" t="s">
        <v>522</v>
      </c>
      <c r="X444" s="607"/>
      <c r="Y444" s="215"/>
      <c r="Z444" s="216"/>
      <c r="AA444" s="835">
        <v>3.9999999105930328E-2</v>
      </c>
      <c r="AC444" s="606" t="s">
        <v>296</v>
      </c>
      <c r="AD444" s="607"/>
      <c r="AE444" s="607"/>
      <c r="AF444" s="607"/>
      <c r="AG444" s="835">
        <v>0.31000000238418579</v>
      </c>
      <c r="AI444" s="606" t="s">
        <v>296</v>
      </c>
      <c r="AJ444" s="664"/>
      <c r="AK444" s="607"/>
      <c r="AL444" s="163"/>
      <c r="AM444" s="836">
        <v>0.38999998569488525</v>
      </c>
      <c r="AO444" s="606" t="s">
        <v>383</v>
      </c>
      <c r="AP444" s="607"/>
      <c r="AQ444" s="607"/>
      <c r="AR444" s="607"/>
      <c r="AS444" s="836">
        <v>0.30000001192092896</v>
      </c>
      <c r="AU444" s="606" t="s">
        <v>207</v>
      </c>
      <c r="AV444" s="607"/>
      <c r="AW444" s="607"/>
      <c r="AX444" s="164"/>
      <c r="AY444" s="836">
        <v>0</v>
      </c>
      <c r="BA444" s="606" t="s">
        <v>130</v>
      </c>
      <c r="BB444" s="607"/>
      <c r="BC444" s="607"/>
      <c r="BD444" s="607"/>
      <c r="BE444" s="836">
        <v>0</v>
      </c>
      <c r="BG444" s="606" t="s">
        <v>132</v>
      </c>
      <c r="BH444" s="607"/>
      <c r="BI444" s="607"/>
      <c r="BJ444" s="179"/>
      <c r="BK444" s="836">
        <v>0</v>
      </c>
      <c r="BM444" s="177" t="s">
        <v>510</v>
      </c>
      <c r="BN444" s="178"/>
      <c r="BO444" s="178"/>
      <c r="BP444" s="178"/>
      <c r="BQ444" s="836">
        <v>0.30000001192092896</v>
      </c>
      <c r="BS444" s="606" t="s">
        <v>128</v>
      </c>
      <c r="BT444" s="607"/>
      <c r="BU444" s="607"/>
      <c r="BV444" s="179"/>
      <c r="BW444" s="836">
        <v>0.16</v>
      </c>
      <c r="BY444" s="606" t="s">
        <v>871</v>
      </c>
      <c r="BZ444" s="607"/>
      <c r="CA444" s="607"/>
      <c r="CB444" s="179"/>
      <c r="CC444" s="836">
        <v>0.26</v>
      </c>
      <c r="CE444" s="606" t="s">
        <v>878</v>
      </c>
      <c r="CF444" s="607"/>
      <c r="CG444" s="607"/>
      <c r="CH444" s="179"/>
      <c r="CI444" s="836">
        <v>9.9999997764825821E-3</v>
      </c>
      <c r="CK444" s="606" t="s">
        <v>871</v>
      </c>
      <c r="CL444" s="607"/>
      <c r="CM444" s="607"/>
      <c r="CN444" s="179"/>
      <c r="CO444" s="836">
        <v>0.37</v>
      </c>
      <c r="CQ444" s="177" t="s">
        <v>872</v>
      </c>
      <c r="CR444" s="607"/>
      <c r="CS444" s="607"/>
      <c r="CT444" s="179"/>
      <c r="CU444" s="836">
        <v>0.18</v>
      </c>
    </row>
    <row r="445" spans="5:99" x14ac:dyDescent="0.3">
      <c r="E445" s="273" t="s">
        <v>1214</v>
      </c>
      <c r="F445" s="213"/>
      <c r="G445" s="213"/>
      <c r="H445" s="271"/>
      <c r="I445" s="899">
        <v>0.215</v>
      </c>
      <c r="K445" s="273" t="s">
        <v>1216</v>
      </c>
      <c r="L445" s="663"/>
      <c r="M445" s="213"/>
      <c r="N445" s="271"/>
      <c r="O445" s="733">
        <v>0.25900000000000001</v>
      </c>
      <c r="Q445" s="273" t="s">
        <v>522</v>
      </c>
      <c r="R445" s="663"/>
      <c r="S445" s="213"/>
      <c r="T445" s="271"/>
      <c r="U445" s="733">
        <v>0</v>
      </c>
      <c r="W445" s="606" t="s">
        <v>470</v>
      </c>
      <c r="X445" s="607"/>
      <c r="Y445" s="215"/>
      <c r="Z445" s="216"/>
      <c r="AA445" s="835">
        <v>0</v>
      </c>
      <c r="AC445" s="606" t="s">
        <v>1102</v>
      </c>
      <c r="AD445" s="607"/>
      <c r="AE445" s="607"/>
      <c r="AF445" s="607"/>
      <c r="AG445" s="835">
        <v>0.34999999403953552</v>
      </c>
      <c r="AI445" s="606" t="s">
        <v>206</v>
      </c>
      <c r="AJ445" s="664"/>
      <c r="AK445" s="607"/>
      <c r="AL445" s="163"/>
      <c r="AM445" s="836">
        <v>0.41999998688697815</v>
      </c>
      <c r="AO445" s="606" t="s">
        <v>227</v>
      </c>
      <c r="AP445" s="607"/>
      <c r="AQ445" s="607"/>
      <c r="AR445" s="607"/>
      <c r="AS445" s="836">
        <v>0.36000001430511475</v>
      </c>
      <c r="AU445" s="606" t="s">
        <v>208</v>
      </c>
      <c r="AV445" s="607"/>
      <c r="AW445" s="607"/>
      <c r="AX445" s="164"/>
      <c r="AY445" s="836">
        <v>0.25</v>
      </c>
      <c r="BA445" s="606" t="s">
        <v>209</v>
      </c>
      <c r="BB445" s="607"/>
      <c r="BC445" s="607"/>
      <c r="BD445" s="607"/>
      <c r="BE445" s="836">
        <v>0</v>
      </c>
      <c r="BG445" s="606" t="s">
        <v>52</v>
      </c>
      <c r="BH445" s="607"/>
      <c r="BI445" s="607"/>
      <c r="BJ445" s="179"/>
      <c r="BK445" s="836">
        <v>0.34999999403953552</v>
      </c>
      <c r="BM445" s="177" t="s">
        <v>512</v>
      </c>
      <c r="BN445" s="177"/>
      <c r="BO445" s="178"/>
      <c r="BP445" s="178"/>
      <c r="BQ445" s="836">
        <v>0</v>
      </c>
      <c r="BS445" s="606" t="s">
        <v>877</v>
      </c>
      <c r="BT445" s="607"/>
      <c r="BU445" s="607"/>
      <c r="BV445" s="179"/>
      <c r="BW445" s="836">
        <v>0.21</v>
      </c>
      <c r="BY445" s="606" t="s">
        <v>62</v>
      </c>
      <c r="BZ445" s="607"/>
      <c r="CA445" s="607"/>
      <c r="CB445" s="179"/>
      <c r="CC445" s="836">
        <v>0</v>
      </c>
      <c r="CE445" s="606" t="s">
        <v>871</v>
      </c>
      <c r="CF445" s="607"/>
      <c r="CG445" s="607"/>
      <c r="CH445" s="179"/>
      <c r="CI445" s="836">
        <v>0.2800000011920929</v>
      </c>
      <c r="CK445" s="606" t="s">
        <v>59</v>
      </c>
      <c r="CL445" s="607"/>
      <c r="CM445" s="607"/>
      <c r="CN445" s="179"/>
      <c r="CO445" s="836">
        <v>0.42</v>
      </c>
      <c r="CQ445" s="177" t="s">
        <v>59</v>
      </c>
      <c r="CR445" s="607"/>
      <c r="CS445" s="607"/>
      <c r="CT445" s="179"/>
      <c r="CU445" s="836">
        <v>0.22</v>
      </c>
    </row>
    <row r="446" spans="5:99" x14ac:dyDescent="0.3">
      <c r="E446" s="273" t="s">
        <v>472</v>
      </c>
      <c r="F446" s="213"/>
      <c r="G446" s="213"/>
      <c r="H446" s="271"/>
      <c r="I446" s="899">
        <v>0.252</v>
      </c>
      <c r="K446" s="273" t="s">
        <v>1219</v>
      </c>
      <c r="L446" s="663"/>
      <c r="M446" s="213"/>
      <c r="N446" s="271"/>
      <c r="O446" s="733">
        <v>0.25800000000000001</v>
      </c>
      <c r="Q446" s="273" t="s">
        <v>470</v>
      </c>
      <c r="R446" s="663"/>
      <c r="S446" s="213"/>
      <c r="T446" s="271"/>
      <c r="U446" s="733">
        <v>0</v>
      </c>
      <c r="W446" s="606" t="s">
        <v>471</v>
      </c>
      <c r="X446" s="607"/>
      <c r="Y446" s="215"/>
      <c r="Z446" s="216"/>
      <c r="AA446" s="835">
        <v>0</v>
      </c>
      <c r="AC446" s="606" t="s">
        <v>206</v>
      </c>
      <c r="AD446" s="607"/>
      <c r="AE446" s="607"/>
      <c r="AF446" s="607"/>
      <c r="AG446" s="835">
        <v>0.36000001430511475</v>
      </c>
      <c r="AI446" s="606" t="s">
        <v>297</v>
      </c>
      <c r="AJ446" s="664"/>
      <c r="AK446" s="607"/>
      <c r="AL446" s="163"/>
      <c r="AM446" s="836">
        <v>0</v>
      </c>
      <c r="AO446" s="606" t="s">
        <v>228</v>
      </c>
      <c r="AP446" s="607"/>
      <c r="AQ446" s="607"/>
      <c r="AR446" s="607"/>
      <c r="AS446" s="836">
        <v>0</v>
      </c>
      <c r="AU446" s="606" t="s">
        <v>130</v>
      </c>
      <c r="AV446" s="607"/>
      <c r="AW446" s="607"/>
      <c r="AX446" s="164"/>
      <c r="AY446" s="836">
        <v>0</v>
      </c>
      <c r="BA446" s="606" t="s">
        <v>210</v>
      </c>
      <c r="BB446" s="607"/>
      <c r="BC446" s="607"/>
      <c r="BD446" s="607"/>
      <c r="BE446" s="836">
        <v>0.37000000476837158</v>
      </c>
      <c r="BG446" s="606" t="s">
        <v>510</v>
      </c>
      <c r="BH446" s="607"/>
      <c r="BI446" s="607"/>
      <c r="BJ446" s="179"/>
      <c r="BK446" s="836">
        <v>0.25</v>
      </c>
      <c r="BM446" s="177" t="s">
        <v>68</v>
      </c>
      <c r="BN446" s="177"/>
      <c r="BO446" s="178"/>
      <c r="BP446" s="178"/>
      <c r="BQ446" s="836">
        <v>0</v>
      </c>
      <c r="BS446" s="606" t="s">
        <v>882</v>
      </c>
      <c r="BT446" s="607"/>
      <c r="BU446" s="607"/>
      <c r="BV446" s="179"/>
      <c r="BW446" s="836">
        <v>0</v>
      </c>
      <c r="BY446" s="606" t="s">
        <v>880</v>
      </c>
      <c r="BZ446" s="607"/>
      <c r="CA446" s="607"/>
      <c r="CB446" s="179"/>
      <c r="CC446" s="836">
        <v>0.21</v>
      </c>
      <c r="CE446" s="606" t="s">
        <v>55</v>
      </c>
      <c r="CF446" s="607"/>
      <c r="CG446" s="607"/>
      <c r="CH446" s="179"/>
      <c r="CI446" s="836">
        <v>0.25999999046325684</v>
      </c>
      <c r="CK446" s="606" t="s">
        <v>60</v>
      </c>
      <c r="CL446" s="607"/>
      <c r="CM446" s="607"/>
      <c r="CN446" s="179"/>
      <c r="CO446" s="836">
        <v>0.19</v>
      </c>
      <c r="CQ446" s="177" t="s">
        <v>60</v>
      </c>
      <c r="CR446" s="607"/>
      <c r="CS446" s="607"/>
      <c r="CT446" s="179"/>
      <c r="CU446" s="836">
        <v>0.21</v>
      </c>
    </row>
    <row r="447" spans="5:99" x14ac:dyDescent="0.3">
      <c r="E447" s="273" t="s">
        <v>1103</v>
      </c>
      <c r="F447" s="213"/>
      <c r="G447" s="213"/>
      <c r="H447" s="271"/>
      <c r="I447" s="899">
        <v>0.27200000000000002</v>
      </c>
      <c r="K447" s="273" t="s">
        <v>1220</v>
      </c>
      <c r="L447" s="663"/>
      <c r="M447" s="213"/>
      <c r="N447" s="271"/>
      <c r="O447" s="733">
        <v>0.25900000000000001</v>
      </c>
      <c r="Q447" s="273" t="s">
        <v>471</v>
      </c>
      <c r="R447" s="663"/>
      <c r="S447" s="213"/>
      <c r="T447" s="271"/>
      <c r="U447" s="733">
        <v>0</v>
      </c>
      <c r="W447" s="606" t="s">
        <v>206</v>
      </c>
      <c r="X447" s="607"/>
      <c r="Y447" s="213"/>
      <c r="Z447" s="214"/>
      <c r="AA447" s="835">
        <v>0.27000001072883606</v>
      </c>
      <c r="AC447" s="606" t="s">
        <v>297</v>
      </c>
      <c r="AD447" s="607"/>
      <c r="AE447" s="607"/>
      <c r="AF447" s="607"/>
      <c r="AG447" s="835">
        <v>0</v>
      </c>
      <c r="AI447" s="606" t="s">
        <v>383</v>
      </c>
      <c r="AJ447" s="664"/>
      <c r="AK447" s="607"/>
      <c r="AL447" s="163"/>
      <c r="AM447" s="836">
        <v>0.31999999284744263</v>
      </c>
      <c r="AO447" s="606" t="s">
        <v>298</v>
      </c>
      <c r="AP447" s="607"/>
      <c r="AQ447" s="607"/>
      <c r="AR447" s="607"/>
      <c r="AS447" s="836">
        <v>0</v>
      </c>
      <c r="AU447" s="606" t="s">
        <v>230</v>
      </c>
      <c r="AV447" s="607"/>
      <c r="AW447" s="607"/>
      <c r="AX447" s="164"/>
      <c r="AY447" s="836">
        <v>0.38999998569488525</v>
      </c>
      <c r="BA447" s="606" t="s">
        <v>132</v>
      </c>
      <c r="BB447" s="607"/>
      <c r="BC447" s="607"/>
      <c r="BD447" s="607"/>
      <c r="BE447" s="836">
        <v>0</v>
      </c>
      <c r="BG447" s="606" t="s">
        <v>133</v>
      </c>
      <c r="BH447" s="607"/>
      <c r="BI447" s="607"/>
      <c r="BJ447" s="179"/>
      <c r="BK447" s="836">
        <v>0</v>
      </c>
      <c r="BM447" s="177" t="s">
        <v>390</v>
      </c>
      <c r="BN447" s="177"/>
      <c r="BO447" s="178"/>
      <c r="BP447" s="178"/>
      <c r="BQ447" s="836">
        <v>0.37000000476837158</v>
      </c>
      <c r="BS447" s="606" t="s">
        <v>68</v>
      </c>
      <c r="BT447" s="607"/>
      <c r="BU447" s="607"/>
      <c r="BV447" s="179"/>
      <c r="BW447" s="836">
        <v>0.19</v>
      </c>
      <c r="BY447" s="606" t="s">
        <v>59</v>
      </c>
      <c r="BZ447" s="607"/>
      <c r="CA447" s="607"/>
      <c r="CB447" s="179"/>
      <c r="CC447" s="836">
        <v>0.06</v>
      </c>
      <c r="CE447" s="606" t="s">
        <v>59</v>
      </c>
      <c r="CF447" s="607"/>
      <c r="CG447" s="607"/>
      <c r="CH447" s="179"/>
      <c r="CI447" s="836">
        <v>0.14000000059604645</v>
      </c>
      <c r="CK447" s="606" t="s">
        <v>874</v>
      </c>
      <c r="CL447" s="607"/>
      <c r="CM447" s="607"/>
      <c r="CN447" s="179"/>
      <c r="CO447" s="836">
        <v>0.34</v>
      </c>
      <c r="CQ447" s="177" t="s">
        <v>873</v>
      </c>
      <c r="CR447" s="607"/>
      <c r="CS447" s="607"/>
      <c r="CT447" s="179"/>
      <c r="CU447" s="836">
        <v>0.4</v>
      </c>
    </row>
    <row r="448" spans="5:99" x14ac:dyDescent="0.3">
      <c r="E448" s="273" t="s">
        <v>1216</v>
      </c>
      <c r="F448" s="213"/>
      <c r="G448" s="213"/>
      <c r="H448" s="271"/>
      <c r="I448" s="899">
        <v>0.27200000000000002</v>
      </c>
      <c r="K448" s="273" t="s">
        <v>1222</v>
      </c>
      <c r="L448" s="663"/>
      <c r="M448" s="213"/>
      <c r="N448" s="271"/>
      <c r="O448" s="733">
        <v>0.25800000000000001</v>
      </c>
      <c r="Q448" s="273" t="s">
        <v>206</v>
      </c>
      <c r="R448" s="663"/>
      <c r="S448" s="213"/>
      <c r="T448" s="271"/>
      <c r="U448" s="733">
        <v>0.18</v>
      </c>
      <c r="W448" s="606" t="s">
        <v>297</v>
      </c>
      <c r="X448" s="607"/>
      <c r="Y448" s="607"/>
      <c r="Z448" s="214"/>
      <c r="AA448" s="835">
        <v>0</v>
      </c>
      <c r="AC448" s="606" t="s">
        <v>413</v>
      </c>
      <c r="AD448" s="607"/>
      <c r="AE448" s="607"/>
      <c r="AF448" s="607"/>
      <c r="AG448" s="835">
        <v>0.40999999642372131</v>
      </c>
      <c r="AI448" s="606" t="s">
        <v>227</v>
      </c>
      <c r="AJ448" s="664"/>
      <c r="AK448" s="607"/>
      <c r="AL448" s="163"/>
      <c r="AM448" s="836">
        <v>0.41999998688697815</v>
      </c>
      <c r="AO448" s="606" t="s">
        <v>229</v>
      </c>
      <c r="AP448" s="607"/>
      <c r="AQ448" s="607"/>
      <c r="AR448" s="607"/>
      <c r="AS448" s="836">
        <v>0.36000001430511475</v>
      </c>
      <c r="AU448" s="606" t="s">
        <v>209</v>
      </c>
      <c r="AV448" s="607"/>
      <c r="AW448" s="607"/>
      <c r="AX448" s="164"/>
      <c r="AY448" s="836">
        <v>0</v>
      </c>
      <c r="BA448" s="606" t="s">
        <v>52</v>
      </c>
      <c r="BB448" s="607"/>
      <c r="BC448" s="607"/>
      <c r="BD448" s="607"/>
      <c r="BE448" s="836">
        <v>0.36000001430511475</v>
      </c>
      <c r="BG448" s="606" t="s">
        <v>68</v>
      </c>
      <c r="BH448" s="607"/>
      <c r="BI448" s="607"/>
      <c r="BJ448" s="179"/>
      <c r="BK448" s="836">
        <v>0</v>
      </c>
      <c r="BM448" s="177" t="s">
        <v>62</v>
      </c>
      <c r="BN448" s="177"/>
      <c r="BO448" s="178"/>
      <c r="BP448" s="178"/>
      <c r="BQ448" s="836">
        <v>0</v>
      </c>
      <c r="BS448" s="606" t="s">
        <v>871</v>
      </c>
      <c r="BT448" s="607"/>
      <c r="BU448" s="607"/>
      <c r="BV448" s="179"/>
      <c r="BW448" s="836">
        <v>0.33</v>
      </c>
      <c r="BY448" s="606" t="s">
        <v>60</v>
      </c>
      <c r="BZ448" s="607"/>
      <c r="CA448" s="607"/>
      <c r="CB448" s="179"/>
      <c r="CC448" s="836">
        <v>0.05</v>
      </c>
      <c r="CE448" s="606" t="s">
        <v>60</v>
      </c>
      <c r="CF448" s="607"/>
      <c r="CG448" s="607"/>
      <c r="CH448" s="179"/>
      <c r="CI448" s="836">
        <v>0.14000000059604645</v>
      </c>
      <c r="CK448" s="606" t="s">
        <v>875</v>
      </c>
      <c r="CL448" s="607"/>
      <c r="CM448" s="607"/>
      <c r="CN448" s="179"/>
      <c r="CO448" s="836">
        <v>0.04</v>
      </c>
      <c r="CQ448" s="177" t="s">
        <v>874</v>
      </c>
      <c r="CR448" s="607"/>
      <c r="CS448" s="607"/>
      <c r="CT448" s="179"/>
      <c r="CU448" s="836">
        <v>0.35</v>
      </c>
    </row>
    <row r="449" spans="5:99" x14ac:dyDescent="0.3">
      <c r="E449" s="273" t="s">
        <v>1219</v>
      </c>
      <c r="F449" s="213"/>
      <c r="G449" s="213"/>
      <c r="H449" s="271"/>
      <c r="I449" s="899">
        <v>0.26900000000000002</v>
      </c>
      <c r="K449" s="273" t="s">
        <v>1223</v>
      </c>
      <c r="L449" s="663"/>
      <c r="M449" s="213"/>
      <c r="N449" s="271"/>
      <c r="O449" s="733">
        <v>0</v>
      </c>
      <c r="Q449" s="273" t="s">
        <v>297</v>
      </c>
      <c r="R449" s="663"/>
      <c r="S449" s="213"/>
      <c r="T449" s="271"/>
      <c r="U449" s="733">
        <v>0</v>
      </c>
      <c r="W449" s="606" t="s">
        <v>413</v>
      </c>
      <c r="X449" s="607"/>
      <c r="Y449" s="607"/>
      <c r="Z449" s="164"/>
      <c r="AA449" s="835">
        <v>0.31000000238418579</v>
      </c>
      <c r="AC449" s="606" t="s">
        <v>1103</v>
      </c>
      <c r="AD449" s="607"/>
      <c r="AE449" s="607"/>
      <c r="AF449" s="607"/>
      <c r="AG449" s="835">
        <v>0.30000001192092896</v>
      </c>
      <c r="AI449" s="606" t="s">
        <v>57</v>
      </c>
      <c r="AJ449" s="664"/>
      <c r="AK449" s="607"/>
      <c r="AL449" s="163"/>
      <c r="AM449" s="836">
        <v>5.9999998658895493E-2</v>
      </c>
      <c r="AO449" s="606" t="s">
        <v>207</v>
      </c>
      <c r="AP449" s="607"/>
      <c r="AQ449" s="607"/>
      <c r="AR449" s="607"/>
      <c r="AS449" s="836">
        <v>0</v>
      </c>
      <c r="AU449" s="606" t="s">
        <v>132</v>
      </c>
      <c r="AV449" s="607"/>
      <c r="AW449" s="607"/>
      <c r="AX449" s="164"/>
      <c r="AY449" s="836">
        <v>0</v>
      </c>
      <c r="BA449" s="606" t="s">
        <v>386</v>
      </c>
      <c r="BB449" s="607"/>
      <c r="BC449" s="607"/>
      <c r="BD449" s="607"/>
      <c r="BE449" s="836">
        <v>0</v>
      </c>
      <c r="BG449" s="606" t="s">
        <v>390</v>
      </c>
      <c r="BH449" s="607"/>
      <c r="BI449" s="607"/>
      <c r="BJ449" s="179"/>
      <c r="BK449" s="836">
        <v>0.31000000238418579</v>
      </c>
      <c r="BM449" s="177" t="s">
        <v>55</v>
      </c>
      <c r="BN449" s="177"/>
      <c r="BO449" s="178"/>
      <c r="BP449" s="178"/>
      <c r="BQ449" s="836">
        <v>0.25</v>
      </c>
      <c r="BS449" s="606" t="s">
        <v>62</v>
      </c>
      <c r="BT449" s="607"/>
      <c r="BU449" s="607"/>
      <c r="BV449" s="179"/>
      <c r="BW449" s="836">
        <v>0</v>
      </c>
      <c r="BY449" s="606" t="s">
        <v>65</v>
      </c>
      <c r="BZ449" s="607"/>
      <c r="CA449" s="607"/>
      <c r="CB449" s="179"/>
      <c r="CC449" s="836">
        <v>0</v>
      </c>
      <c r="CE449" s="606" t="s">
        <v>879</v>
      </c>
      <c r="CF449" s="607"/>
      <c r="CG449" s="607"/>
      <c r="CH449" s="179"/>
      <c r="CI449" s="836">
        <v>0.27000001072883606</v>
      </c>
      <c r="CK449" s="606" t="s">
        <v>142</v>
      </c>
      <c r="CL449" s="607"/>
      <c r="CM449" s="607"/>
      <c r="CN449" s="179"/>
      <c r="CO449" s="836">
        <v>0.35</v>
      </c>
      <c r="CQ449" s="177" t="s">
        <v>875</v>
      </c>
      <c r="CR449" s="607"/>
      <c r="CS449" s="607"/>
      <c r="CT449" s="179"/>
      <c r="CU449" s="836">
        <v>0</v>
      </c>
    </row>
    <row r="450" spans="5:99" x14ac:dyDescent="0.3">
      <c r="E450" s="273" t="s">
        <v>1220</v>
      </c>
      <c r="F450" s="213"/>
      <c r="G450" s="213"/>
      <c r="H450" s="271"/>
      <c r="I450" s="899">
        <v>0.27300000000000002</v>
      </c>
      <c r="K450" s="273" t="s">
        <v>1224</v>
      </c>
      <c r="L450" s="663"/>
      <c r="M450" s="213"/>
      <c r="N450" s="271"/>
      <c r="O450" s="733">
        <v>0.20699999999999999</v>
      </c>
      <c r="Q450" s="273" t="s">
        <v>413</v>
      </c>
      <c r="R450" s="663"/>
      <c r="S450" s="213"/>
      <c r="T450" s="271"/>
      <c r="U450" s="733">
        <v>0.25</v>
      </c>
      <c r="W450" s="606" t="s">
        <v>472</v>
      </c>
      <c r="X450" s="607"/>
      <c r="Y450" s="607"/>
      <c r="Z450" s="164"/>
      <c r="AA450" s="835">
        <v>0</v>
      </c>
      <c r="AC450" s="606" t="s">
        <v>227</v>
      </c>
      <c r="AD450" s="607"/>
      <c r="AE450" s="607"/>
      <c r="AF450" s="607"/>
      <c r="AG450" s="835">
        <v>0.40000000596046448</v>
      </c>
      <c r="AI450" s="606" t="s">
        <v>228</v>
      </c>
      <c r="AJ450" s="664"/>
      <c r="AK450" s="607"/>
      <c r="AL450" s="163"/>
      <c r="AM450" s="836">
        <v>1.9999999552965164E-2</v>
      </c>
      <c r="AO450" s="606" t="s">
        <v>208</v>
      </c>
      <c r="AP450" s="607"/>
      <c r="AQ450" s="607"/>
      <c r="AR450" s="607"/>
      <c r="AS450" s="836">
        <v>0.15000000596046448</v>
      </c>
      <c r="AU450" s="606" t="s">
        <v>52</v>
      </c>
      <c r="AV450" s="607"/>
      <c r="AW450" s="607"/>
      <c r="AX450" s="164"/>
      <c r="AY450" s="836">
        <v>0.40000000596046448</v>
      </c>
      <c r="BA450" s="606" t="s">
        <v>510</v>
      </c>
      <c r="BB450" s="607"/>
      <c r="BC450" s="607"/>
      <c r="BD450" s="607"/>
      <c r="BE450" s="836">
        <v>0.27000001072883606</v>
      </c>
      <c r="BG450" s="606" t="s">
        <v>134</v>
      </c>
      <c r="BH450" s="607"/>
      <c r="BI450" s="607"/>
      <c r="BJ450" s="179"/>
      <c r="BK450" s="836">
        <v>0.2800000011920929</v>
      </c>
      <c r="BM450" s="177" t="s">
        <v>59</v>
      </c>
      <c r="BN450" s="177"/>
      <c r="BO450" s="178"/>
      <c r="BP450" s="178"/>
      <c r="BQ450" s="836">
        <v>0.14000000059604645</v>
      </c>
      <c r="BS450" s="606" t="s">
        <v>880</v>
      </c>
      <c r="BT450" s="607"/>
      <c r="BU450" s="607"/>
      <c r="BV450" s="179"/>
      <c r="BW450" s="836">
        <v>0.23</v>
      </c>
      <c r="BY450" s="606" t="s">
        <v>874</v>
      </c>
      <c r="BZ450" s="607"/>
      <c r="CA450" s="607"/>
      <c r="CB450" s="179"/>
      <c r="CC450" s="836">
        <v>0.21</v>
      </c>
      <c r="CE450" s="606" t="s">
        <v>65</v>
      </c>
      <c r="CF450" s="607"/>
      <c r="CG450" s="607"/>
      <c r="CH450" s="179"/>
      <c r="CI450" s="836">
        <v>0</v>
      </c>
      <c r="CK450" s="606" t="s">
        <v>58</v>
      </c>
      <c r="CL450" s="607"/>
      <c r="CM450" s="607"/>
      <c r="CN450" s="179"/>
      <c r="CO450" s="836">
        <v>0.36</v>
      </c>
      <c r="CQ450" s="177" t="s">
        <v>142</v>
      </c>
      <c r="CR450" s="607"/>
      <c r="CS450" s="607"/>
      <c r="CT450" s="179"/>
      <c r="CU450" s="836">
        <v>0.35</v>
      </c>
    </row>
    <row r="451" spans="5:99" x14ac:dyDescent="0.3">
      <c r="E451" s="273" t="s">
        <v>1222</v>
      </c>
      <c r="F451" s="213"/>
      <c r="G451" s="213"/>
      <c r="H451" s="271"/>
      <c r="I451" s="899">
        <v>0.27200000000000002</v>
      </c>
      <c r="K451" s="273" t="s">
        <v>1225</v>
      </c>
      <c r="L451" s="663"/>
      <c r="M451" s="213"/>
      <c r="N451" s="271"/>
      <c r="O451" s="733">
        <v>0.16800000000000001</v>
      </c>
      <c r="Q451" s="273" t="s">
        <v>472</v>
      </c>
      <c r="R451" s="663"/>
      <c r="S451" s="213"/>
      <c r="T451" s="271"/>
      <c r="U451" s="733">
        <v>0</v>
      </c>
      <c r="W451" s="606" t="s">
        <v>532</v>
      </c>
      <c r="X451" s="607"/>
      <c r="Y451" s="607"/>
      <c r="Z451" s="164"/>
      <c r="AA451" s="835">
        <v>0.31000000238418579</v>
      </c>
      <c r="AC451" s="606" t="s">
        <v>414</v>
      </c>
      <c r="AD451" s="607"/>
      <c r="AE451" s="607"/>
      <c r="AF451" s="607"/>
      <c r="AG451" s="835">
        <v>0</v>
      </c>
      <c r="AI451" s="606" t="s">
        <v>366</v>
      </c>
      <c r="AJ451" s="664"/>
      <c r="AK451" s="607"/>
      <c r="AL451" s="163"/>
      <c r="AM451" s="836">
        <v>0</v>
      </c>
      <c r="AO451" s="606" t="s">
        <v>130</v>
      </c>
      <c r="AP451" s="607"/>
      <c r="AQ451" s="607"/>
      <c r="AR451" s="607"/>
      <c r="AS451" s="836">
        <v>0</v>
      </c>
      <c r="AU451" s="606" t="s">
        <v>231</v>
      </c>
      <c r="AV451" s="606"/>
      <c r="AW451" s="163"/>
      <c r="AX451" s="164"/>
      <c r="AY451" s="836">
        <v>0.40000000596046448</v>
      </c>
      <c r="BA451" s="606" t="s">
        <v>133</v>
      </c>
      <c r="BB451" s="607"/>
      <c r="BC451" s="607"/>
      <c r="BD451" s="607"/>
      <c r="BE451" s="836">
        <v>0.25999999046325684</v>
      </c>
      <c r="BG451" s="606" t="s">
        <v>135</v>
      </c>
      <c r="BH451" s="607"/>
      <c r="BI451" s="607"/>
      <c r="BJ451" s="179"/>
      <c r="BK451" s="836">
        <v>0.36000001430511475</v>
      </c>
      <c r="BM451" s="177" t="s">
        <v>60</v>
      </c>
      <c r="BN451" s="177"/>
      <c r="BO451" s="178"/>
      <c r="BP451" s="178"/>
      <c r="BQ451" s="836">
        <v>0.12999999523162842</v>
      </c>
      <c r="BS451" s="606" t="s">
        <v>59</v>
      </c>
      <c r="BT451" s="607"/>
      <c r="BU451" s="607"/>
      <c r="BV451" s="179"/>
      <c r="BW451" s="836">
        <v>0.08</v>
      </c>
      <c r="BY451" s="606" t="s">
        <v>67</v>
      </c>
      <c r="BZ451" s="607"/>
      <c r="CA451" s="607"/>
      <c r="CB451" s="179"/>
      <c r="CC451" s="836">
        <v>0.28000000000000003</v>
      </c>
      <c r="CE451" s="606" t="s">
        <v>874</v>
      </c>
      <c r="CF451" s="607"/>
      <c r="CG451" s="607"/>
      <c r="CH451" s="179"/>
      <c r="CI451" s="836">
        <v>0.23999999463558197</v>
      </c>
      <c r="CK451" s="112" t="s">
        <v>1469</v>
      </c>
      <c r="CQ451" s="177" t="s">
        <v>876</v>
      </c>
      <c r="CR451" s="607"/>
      <c r="CS451" s="607"/>
      <c r="CT451" s="179"/>
      <c r="CU451" s="836">
        <v>0.4</v>
      </c>
    </row>
    <row r="452" spans="5:99" x14ac:dyDescent="0.3">
      <c r="E452" s="273" t="s">
        <v>1223</v>
      </c>
      <c r="F452" s="213"/>
      <c r="G452" s="213"/>
      <c r="H452" s="271"/>
      <c r="I452" s="899">
        <v>0</v>
      </c>
      <c r="K452" s="273" t="s">
        <v>621</v>
      </c>
      <c r="L452" s="663"/>
      <c r="M452" s="213"/>
      <c r="N452" s="271"/>
      <c r="O452" s="733">
        <v>0.25800000000000001</v>
      </c>
      <c r="Q452" s="273" t="s">
        <v>532</v>
      </c>
      <c r="R452" s="663"/>
      <c r="S452" s="213"/>
      <c r="T452" s="271"/>
      <c r="U452" s="733">
        <v>0.22</v>
      </c>
      <c r="W452" s="606" t="s">
        <v>383</v>
      </c>
      <c r="X452" s="607"/>
      <c r="Y452" s="607"/>
      <c r="Z452" s="164"/>
      <c r="AA452" s="835">
        <v>0</v>
      </c>
      <c r="AC452" s="606" t="s">
        <v>1104</v>
      </c>
      <c r="AD452" s="607"/>
      <c r="AE452" s="607"/>
      <c r="AF452" s="607"/>
      <c r="AG452" s="835">
        <v>0.11999999731779099</v>
      </c>
      <c r="AI452" s="606" t="s">
        <v>298</v>
      </c>
      <c r="AJ452" s="664"/>
      <c r="AK452" s="607"/>
      <c r="AL452" s="163"/>
      <c r="AM452" s="836">
        <v>0</v>
      </c>
      <c r="AO452" s="606" t="s">
        <v>230</v>
      </c>
      <c r="AP452" s="607"/>
      <c r="AQ452" s="607"/>
      <c r="AR452" s="607"/>
      <c r="AS452" s="836">
        <v>0</v>
      </c>
      <c r="AU452" s="606" t="s">
        <v>232</v>
      </c>
      <c r="AV452" s="606"/>
      <c r="AW452" s="163"/>
      <c r="AX452" s="164"/>
      <c r="AY452" s="836">
        <v>0</v>
      </c>
      <c r="BA452" s="606" t="s">
        <v>68</v>
      </c>
      <c r="BB452" s="607"/>
      <c r="BC452" s="607"/>
      <c r="BD452" s="607"/>
      <c r="BE452" s="836">
        <v>0</v>
      </c>
      <c r="BG452" s="606" t="s">
        <v>136</v>
      </c>
      <c r="BH452" s="607"/>
      <c r="BI452" s="607"/>
      <c r="BJ452" s="179"/>
      <c r="BK452" s="836">
        <v>0.31999999284744263</v>
      </c>
      <c r="BM452" s="177" t="s">
        <v>56</v>
      </c>
      <c r="BN452" s="177"/>
      <c r="BO452" s="178"/>
      <c r="BP452" s="178"/>
      <c r="BQ452" s="836">
        <v>9.9999997764825821E-3</v>
      </c>
      <c r="BS452" s="606" t="s">
        <v>60</v>
      </c>
      <c r="BT452" s="607"/>
      <c r="BU452" s="607"/>
      <c r="BV452" s="179"/>
      <c r="BW452" s="836">
        <v>0.08</v>
      </c>
      <c r="BY452" s="606" t="s">
        <v>881</v>
      </c>
      <c r="BZ452" s="607"/>
      <c r="CA452" s="607"/>
      <c r="CB452" s="179"/>
      <c r="CC452" s="836">
        <v>0</v>
      </c>
      <c r="CE452" s="606" t="s">
        <v>53</v>
      </c>
      <c r="CF452" s="607"/>
      <c r="CG452" s="607"/>
      <c r="CH452" s="179"/>
      <c r="CI452" s="836">
        <v>0.12999999523162842</v>
      </c>
      <c r="CQ452" s="177" t="s">
        <v>58</v>
      </c>
      <c r="CR452" s="607"/>
      <c r="CS452" s="607"/>
      <c r="CT452" s="179"/>
      <c r="CU452" s="836">
        <v>0.31</v>
      </c>
    </row>
    <row r="453" spans="5:99" x14ac:dyDescent="0.3">
      <c r="E453" s="273" t="s">
        <v>1224</v>
      </c>
      <c r="F453" s="213"/>
      <c r="G453" s="213"/>
      <c r="H453" s="271"/>
      <c r="I453" s="899">
        <v>0.20399999999999999</v>
      </c>
      <c r="K453" s="273" t="s">
        <v>1229</v>
      </c>
      <c r="L453" s="663"/>
      <c r="M453" s="213"/>
      <c r="N453" s="271"/>
      <c r="O453" s="733">
        <v>0</v>
      </c>
      <c r="Q453" s="273" t="s">
        <v>614</v>
      </c>
      <c r="R453" s="663"/>
      <c r="S453" s="213"/>
      <c r="T453" s="271"/>
      <c r="U453" s="733">
        <v>0</v>
      </c>
      <c r="W453" s="606" t="s">
        <v>227</v>
      </c>
      <c r="X453" s="607"/>
      <c r="Y453" s="607"/>
      <c r="Z453" s="164"/>
      <c r="AA453" s="835">
        <v>0.30000001192092896</v>
      </c>
      <c r="AC453" s="606" t="s">
        <v>228</v>
      </c>
      <c r="AD453" s="607"/>
      <c r="AE453" s="607"/>
      <c r="AF453" s="607"/>
      <c r="AG453" s="835">
        <v>0.34999999403953552</v>
      </c>
      <c r="AI453" s="606" t="s">
        <v>381</v>
      </c>
      <c r="AJ453" s="664"/>
      <c r="AK453" s="607"/>
      <c r="AL453" s="163"/>
      <c r="AM453" s="836">
        <v>0</v>
      </c>
      <c r="AO453" s="606" t="s">
        <v>299</v>
      </c>
      <c r="AP453" s="607"/>
      <c r="AQ453" s="607"/>
      <c r="AR453" s="607"/>
      <c r="AS453" s="836">
        <v>0</v>
      </c>
      <c r="AU453" s="606" t="s">
        <v>233</v>
      </c>
      <c r="AV453" s="606"/>
      <c r="AW453" s="163"/>
      <c r="AX453" s="164"/>
      <c r="AY453" s="836">
        <v>0</v>
      </c>
      <c r="BA453" s="606" t="s">
        <v>390</v>
      </c>
      <c r="BB453" s="607"/>
      <c r="BC453" s="607"/>
      <c r="BD453" s="607"/>
      <c r="BE453" s="836">
        <v>0.33000001311302185</v>
      </c>
      <c r="BG453" s="606" t="s">
        <v>62</v>
      </c>
      <c r="BH453" s="607"/>
      <c r="BI453" s="607"/>
      <c r="BJ453" s="179"/>
      <c r="BK453" s="836">
        <v>0</v>
      </c>
      <c r="BM453" s="177" t="s">
        <v>64</v>
      </c>
      <c r="BN453" s="178"/>
      <c r="BO453" s="178"/>
      <c r="BP453" s="178"/>
      <c r="BQ453" s="836">
        <v>0</v>
      </c>
      <c r="BS453" s="606" t="s">
        <v>56</v>
      </c>
      <c r="BT453" s="607"/>
      <c r="BU453" s="607"/>
      <c r="BV453" s="179"/>
      <c r="BW453" s="836">
        <v>0</v>
      </c>
      <c r="BY453" s="606" t="s">
        <v>53</v>
      </c>
      <c r="BZ453" s="607"/>
      <c r="CA453" s="607"/>
      <c r="CB453" s="179"/>
      <c r="CC453" s="836">
        <v>0.1</v>
      </c>
      <c r="CE453" s="606" t="s">
        <v>142</v>
      </c>
      <c r="CF453" s="607"/>
      <c r="CG453" s="607"/>
      <c r="CH453" s="179"/>
      <c r="CI453" s="836">
        <v>0.28999999165534973</v>
      </c>
      <c r="CQ453" s="112" t="s">
        <v>1469</v>
      </c>
    </row>
    <row r="454" spans="5:99" x14ac:dyDescent="0.3">
      <c r="E454" s="273" t="s">
        <v>1225</v>
      </c>
      <c r="F454" s="213"/>
      <c r="G454" s="213"/>
      <c r="H454" s="271"/>
      <c r="I454" s="899">
        <v>0.26400000000000001</v>
      </c>
      <c r="K454" s="273" t="s">
        <v>1234</v>
      </c>
      <c r="L454" s="663"/>
      <c r="M454" s="213"/>
      <c r="N454" s="271"/>
      <c r="O454" s="733">
        <v>0.13100000000000001</v>
      </c>
      <c r="Q454" s="273" t="s">
        <v>615</v>
      </c>
      <c r="R454" s="663"/>
      <c r="S454" s="213"/>
      <c r="T454" s="271"/>
      <c r="U454" s="733">
        <v>0</v>
      </c>
      <c r="W454" s="606" t="s">
        <v>533</v>
      </c>
      <c r="X454" s="607"/>
      <c r="Y454" s="607"/>
      <c r="Z454" s="164"/>
      <c r="AA454" s="835">
        <v>0</v>
      </c>
      <c r="AC454" s="606" t="s">
        <v>298</v>
      </c>
      <c r="AD454" s="607"/>
      <c r="AE454" s="607"/>
      <c r="AF454" s="607"/>
      <c r="AG454" s="835">
        <v>0</v>
      </c>
      <c r="AI454" s="606" t="s">
        <v>229</v>
      </c>
      <c r="AJ454" s="664"/>
      <c r="AK454" s="607"/>
      <c r="AL454" s="163"/>
      <c r="AM454" s="836">
        <v>0.40999999642372131</v>
      </c>
      <c r="AO454" s="606" t="s">
        <v>300</v>
      </c>
      <c r="AP454" s="607"/>
      <c r="AQ454" s="607"/>
      <c r="AR454" s="607"/>
      <c r="AS454" s="836">
        <v>0.18000000715255737</v>
      </c>
      <c r="AU454" s="606" t="s">
        <v>386</v>
      </c>
      <c r="AV454" s="607"/>
      <c r="AW454" s="607"/>
      <c r="AX454" s="164"/>
      <c r="AY454" s="836">
        <v>2.9999999329447746E-2</v>
      </c>
      <c r="BA454" s="606" t="s">
        <v>134</v>
      </c>
      <c r="BB454" s="607"/>
      <c r="BC454" s="607"/>
      <c r="BD454" s="607"/>
      <c r="BE454" s="836">
        <v>0</v>
      </c>
      <c r="BG454" s="606" t="s">
        <v>55</v>
      </c>
      <c r="BH454" s="607"/>
      <c r="BI454" s="607"/>
      <c r="BJ454" s="179"/>
      <c r="BK454" s="836">
        <v>0.23999999463558197</v>
      </c>
      <c r="BM454" s="177" t="s">
        <v>65</v>
      </c>
      <c r="BN454" s="178"/>
      <c r="BO454" s="178"/>
      <c r="BP454" s="178"/>
      <c r="BQ454" s="836">
        <v>0</v>
      </c>
      <c r="BS454" s="606" t="s">
        <v>65</v>
      </c>
      <c r="BT454" s="607"/>
      <c r="BU454" s="607"/>
      <c r="BV454" s="179"/>
      <c r="BW454" s="836">
        <v>0</v>
      </c>
      <c r="BY454" s="606" t="s">
        <v>142</v>
      </c>
      <c r="BZ454" s="607"/>
      <c r="CA454" s="607"/>
      <c r="CB454" s="179"/>
      <c r="CC454" s="836">
        <v>0.23</v>
      </c>
      <c r="CE454" s="606" t="s">
        <v>876</v>
      </c>
      <c r="CF454" s="607"/>
      <c r="CG454" s="607"/>
      <c r="CH454" s="179"/>
      <c r="CI454" s="836">
        <v>0.27000001072883606</v>
      </c>
    </row>
    <row r="455" spans="5:99" x14ac:dyDescent="0.3">
      <c r="E455" s="273" t="s">
        <v>621</v>
      </c>
      <c r="F455" s="213"/>
      <c r="G455" s="213"/>
      <c r="H455" s="271"/>
      <c r="I455" s="899">
        <v>0.27</v>
      </c>
      <c r="K455" s="273" t="s">
        <v>1235</v>
      </c>
      <c r="L455" s="663"/>
      <c r="M455" s="213"/>
      <c r="N455" s="271"/>
      <c r="O455" s="733">
        <v>0.25900000000000001</v>
      </c>
      <c r="Q455" s="273" t="s">
        <v>383</v>
      </c>
      <c r="R455" s="663"/>
      <c r="S455" s="213"/>
      <c r="T455" s="271"/>
      <c r="U455" s="733">
        <v>0</v>
      </c>
      <c r="W455" s="606" t="s">
        <v>57</v>
      </c>
      <c r="X455" s="607"/>
      <c r="Y455" s="607"/>
      <c r="Z455" s="164"/>
      <c r="AA455" s="835">
        <v>0.18000000715255737</v>
      </c>
      <c r="AC455" s="606" t="s">
        <v>1105</v>
      </c>
      <c r="AD455" s="607"/>
      <c r="AE455" s="607"/>
      <c r="AF455" s="607"/>
      <c r="AG455" s="835">
        <v>0</v>
      </c>
      <c r="AI455" s="606" t="s">
        <v>207</v>
      </c>
      <c r="AJ455" s="664"/>
      <c r="AK455" s="607"/>
      <c r="AL455" s="163"/>
      <c r="AM455" s="836">
        <v>0</v>
      </c>
      <c r="AO455" s="606" t="s">
        <v>209</v>
      </c>
      <c r="AP455" s="607"/>
      <c r="AQ455" s="607"/>
      <c r="AR455" s="607"/>
      <c r="AS455" s="836">
        <v>0</v>
      </c>
      <c r="AU455" s="606" t="s">
        <v>234</v>
      </c>
      <c r="AV455" s="607"/>
      <c r="AW455" s="607"/>
      <c r="AX455" s="164"/>
      <c r="AY455" s="836">
        <v>1.9999999552965164E-2</v>
      </c>
      <c r="BA455" s="606" t="s">
        <v>211</v>
      </c>
      <c r="BB455" s="607"/>
      <c r="BC455" s="607"/>
      <c r="BD455" s="607"/>
      <c r="BE455" s="836">
        <v>0</v>
      </c>
      <c r="BG455" s="606" t="s">
        <v>514</v>
      </c>
      <c r="BH455" s="607"/>
      <c r="BI455" s="607"/>
      <c r="BJ455" s="179"/>
      <c r="BK455" s="836">
        <v>0.34999999403953552</v>
      </c>
      <c r="BM455" s="177" t="s">
        <v>513</v>
      </c>
      <c r="BN455" s="178"/>
      <c r="BO455" s="178"/>
      <c r="BP455" s="178"/>
      <c r="BQ455" s="836">
        <v>0.23999999463558197</v>
      </c>
      <c r="BS455" s="606" t="s">
        <v>874</v>
      </c>
      <c r="BT455" s="607"/>
      <c r="BU455" s="607"/>
      <c r="BV455" s="179"/>
      <c r="BW455" s="836">
        <v>0.23</v>
      </c>
      <c r="BY455" s="606" t="s">
        <v>876</v>
      </c>
      <c r="BZ455" s="607"/>
      <c r="CA455" s="607"/>
      <c r="CB455" s="179"/>
      <c r="CC455" s="836">
        <v>0.28000000000000003</v>
      </c>
      <c r="CE455" s="606" t="s">
        <v>58</v>
      </c>
      <c r="CF455" s="607"/>
      <c r="CG455" s="607"/>
      <c r="CH455" s="179"/>
      <c r="CI455" s="836">
        <v>0.30000001192092896</v>
      </c>
    </row>
    <row r="456" spans="5:99" x14ac:dyDescent="0.3">
      <c r="E456" s="273" t="s">
        <v>1534</v>
      </c>
      <c r="F456" s="213"/>
      <c r="G456" s="213"/>
      <c r="H456" s="271"/>
      <c r="I456" s="899">
        <v>0</v>
      </c>
      <c r="K456" s="273" t="s">
        <v>1241</v>
      </c>
      <c r="L456" s="663"/>
      <c r="M456" s="213"/>
      <c r="N456" s="271"/>
      <c r="O456" s="733">
        <v>0.25600000000000001</v>
      </c>
      <c r="Q456" s="273" t="s">
        <v>227</v>
      </c>
      <c r="R456" s="663"/>
      <c r="S456" s="213"/>
      <c r="T456" s="271"/>
      <c r="U456" s="733">
        <v>0</v>
      </c>
      <c r="W456" s="606" t="s">
        <v>228</v>
      </c>
      <c r="X456" s="607"/>
      <c r="Y456" s="607"/>
      <c r="Z456" s="164"/>
      <c r="AA456" s="835">
        <v>0</v>
      </c>
      <c r="AC456" s="606" t="s">
        <v>229</v>
      </c>
      <c r="AD456" s="607"/>
      <c r="AE456" s="607"/>
      <c r="AF456" s="607"/>
      <c r="AG456" s="835">
        <v>0.28999999165534973</v>
      </c>
      <c r="AI456" s="606" t="s">
        <v>367</v>
      </c>
      <c r="AJ456" s="664"/>
      <c r="AK456" s="607"/>
      <c r="AL456" s="163"/>
      <c r="AM456" s="836">
        <v>0</v>
      </c>
      <c r="AO456" s="606" t="s">
        <v>132</v>
      </c>
      <c r="AP456" s="607"/>
      <c r="AQ456" s="607"/>
      <c r="AR456" s="607"/>
      <c r="AS456" s="836">
        <v>0</v>
      </c>
      <c r="AU456" s="606" t="s">
        <v>510</v>
      </c>
      <c r="AV456" s="607"/>
      <c r="AW456" s="607"/>
      <c r="AX456" s="164"/>
      <c r="AY456" s="836">
        <v>0.34000000357627869</v>
      </c>
      <c r="BA456" s="606" t="s">
        <v>135</v>
      </c>
      <c r="BB456" s="607"/>
      <c r="BC456" s="607"/>
      <c r="BD456" s="607"/>
      <c r="BE456" s="836">
        <v>0.31000000238418579</v>
      </c>
      <c r="BG456" s="606" t="s">
        <v>59</v>
      </c>
      <c r="BH456" s="607"/>
      <c r="BI456" s="607"/>
      <c r="BJ456" s="179"/>
      <c r="BK456" s="836">
        <v>0.23000000417232513</v>
      </c>
      <c r="BM456" s="177" t="s">
        <v>67</v>
      </c>
      <c r="BN456" s="178"/>
      <c r="BO456" s="178"/>
      <c r="BP456" s="178"/>
      <c r="BQ456" s="836">
        <v>0</v>
      </c>
      <c r="BS456" s="606" t="s">
        <v>67</v>
      </c>
      <c r="BT456" s="607"/>
      <c r="BU456" s="607"/>
      <c r="BV456" s="179"/>
      <c r="BW456" s="836">
        <v>0.33</v>
      </c>
      <c r="BY456" s="606" t="s">
        <v>66</v>
      </c>
      <c r="BZ456" s="607"/>
      <c r="CA456" s="607"/>
      <c r="CB456" s="179"/>
      <c r="CC456" s="836">
        <v>0</v>
      </c>
      <c r="CE456" s="112" t="s">
        <v>1469</v>
      </c>
    </row>
    <row r="457" spans="5:99" x14ac:dyDescent="0.3">
      <c r="E457" s="273" t="s">
        <v>1231</v>
      </c>
      <c r="F457" s="213"/>
      <c r="G457" s="213"/>
      <c r="H457" s="271"/>
      <c r="I457" s="899">
        <v>0</v>
      </c>
      <c r="K457" s="273" t="s">
        <v>1252</v>
      </c>
      <c r="L457" s="663"/>
      <c r="M457" s="213"/>
      <c r="N457" s="271"/>
      <c r="O457" s="733">
        <v>0</v>
      </c>
      <c r="Q457" s="273" t="s">
        <v>616</v>
      </c>
      <c r="R457" s="663"/>
      <c r="S457" s="213"/>
      <c r="T457" s="271"/>
      <c r="U457" s="733">
        <v>0</v>
      </c>
      <c r="W457" s="606" t="s">
        <v>298</v>
      </c>
      <c r="X457" s="607"/>
      <c r="Y457" s="607"/>
      <c r="Z457" s="164"/>
      <c r="AA457" s="835">
        <v>0</v>
      </c>
      <c r="AC457" s="606" t="s">
        <v>207</v>
      </c>
      <c r="AD457" s="607"/>
      <c r="AE457" s="607"/>
      <c r="AF457" s="607"/>
      <c r="AG457" s="835">
        <v>0</v>
      </c>
      <c r="AI457" s="606" t="s">
        <v>208</v>
      </c>
      <c r="AJ457" s="664"/>
      <c r="AK457" s="607"/>
      <c r="AL457" s="163"/>
      <c r="AM457" s="836">
        <v>0.10999999940395355</v>
      </c>
      <c r="AO457" s="606" t="s">
        <v>301</v>
      </c>
      <c r="AP457" s="607"/>
      <c r="AQ457" s="607"/>
      <c r="AR457" s="607"/>
      <c r="AS457" s="836">
        <v>0</v>
      </c>
      <c r="AU457" s="606" t="s">
        <v>235</v>
      </c>
      <c r="AV457" s="163"/>
      <c r="AW457" s="163"/>
      <c r="AX457" s="164"/>
      <c r="AY457" s="836">
        <v>0</v>
      </c>
      <c r="BA457" s="606" t="s">
        <v>62</v>
      </c>
      <c r="BB457" s="607"/>
      <c r="BC457" s="607"/>
      <c r="BD457" s="607"/>
      <c r="BE457" s="836">
        <v>0</v>
      </c>
      <c r="BG457" s="606" t="s">
        <v>60</v>
      </c>
      <c r="BH457" s="607"/>
      <c r="BI457" s="607"/>
      <c r="BJ457" s="179"/>
      <c r="BK457" s="836">
        <v>0.23000000417232513</v>
      </c>
      <c r="BM457" s="177" t="s">
        <v>53</v>
      </c>
      <c r="BN457" s="178"/>
      <c r="BO457" s="178"/>
      <c r="BP457" s="178"/>
      <c r="BQ457" s="836">
        <v>0.23999999463558197</v>
      </c>
      <c r="BS457" s="606" t="s">
        <v>53</v>
      </c>
      <c r="BT457" s="607"/>
      <c r="BU457" s="607"/>
      <c r="BV457" s="179"/>
      <c r="BW457" s="836">
        <v>0.17</v>
      </c>
      <c r="BY457" s="606" t="s">
        <v>58</v>
      </c>
      <c r="BZ457" s="607"/>
      <c r="CA457" s="607"/>
      <c r="CB457" s="179"/>
      <c r="CC457" s="836">
        <v>0.26</v>
      </c>
    </row>
    <row r="458" spans="5:99" x14ac:dyDescent="0.3">
      <c r="E458" s="273" t="s">
        <v>1234</v>
      </c>
      <c r="F458" s="213"/>
      <c r="G458" s="213"/>
      <c r="H458" s="271"/>
      <c r="I458" s="899">
        <v>0.19500000000000001</v>
      </c>
      <c r="K458" s="273" t="s">
        <v>1254</v>
      </c>
      <c r="L458" s="663"/>
      <c r="M458" s="213"/>
      <c r="N458" s="271"/>
      <c r="O458" s="733">
        <v>0.254</v>
      </c>
      <c r="Q458" s="606" t="s">
        <v>57</v>
      </c>
      <c r="R458" s="664"/>
      <c r="S458" s="271"/>
      <c r="T458" s="271"/>
      <c r="U458" s="733">
        <v>0.14000000000000001</v>
      </c>
      <c r="W458" s="606" t="s">
        <v>381</v>
      </c>
      <c r="X458" s="607"/>
      <c r="Y458" s="607"/>
      <c r="Z458" s="164"/>
      <c r="AA458" s="835">
        <v>0</v>
      </c>
      <c r="AC458" s="606" t="s">
        <v>367</v>
      </c>
      <c r="AD458" s="607"/>
      <c r="AE458" s="607"/>
      <c r="AF458" s="607"/>
      <c r="AG458" s="835">
        <v>0</v>
      </c>
      <c r="AI458" s="606" t="s">
        <v>130</v>
      </c>
      <c r="AJ458" s="664"/>
      <c r="AK458" s="607"/>
      <c r="AL458" s="163"/>
      <c r="AM458" s="836">
        <v>0</v>
      </c>
      <c r="AO458" s="606" t="s">
        <v>52</v>
      </c>
      <c r="AP458" s="607"/>
      <c r="AQ458" s="607"/>
      <c r="AR458" s="607"/>
      <c r="AS458" s="836">
        <v>5.000000074505806E-2</v>
      </c>
      <c r="AU458" s="606" t="s">
        <v>236</v>
      </c>
      <c r="AV458" s="163"/>
      <c r="AW458" s="163"/>
      <c r="AX458" s="164"/>
      <c r="AY458" s="836">
        <v>0</v>
      </c>
      <c r="BA458" s="606" t="s">
        <v>55</v>
      </c>
      <c r="BB458" s="607"/>
      <c r="BC458" s="607"/>
      <c r="BD458" s="607"/>
      <c r="BE458" s="836">
        <v>0.27000001072883606</v>
      </c>
      <c r="BG458" s="606" t="s">
        <v>56</v>
      </c>
      <c r="BH458" s="607"/>
      <c r="BI458" s="607"/>
      <c r="BJ458" s="179"/>
      <c r="BK458" s="836">
        <v>0.31999999284744263</v>
      </c>
      <c r="BM458" s="177" t="s">
        <v>54</v>
      </c>
      <c r="BN458" s="178"/>
      <c r="BO458" s="178"/>
      <c r="BP458" s="178"/>
      <c r="BQ458" s="836">
        <v>0.34999999403953552</v>
      </c>
      <c r="BS458" s="606" t="s">
        <v>142</v>
      </c>
      <c r="BT458" s="607"/>
      <c r="BU458" s="607"/>
      <c r="BV458" s="179"/>
      <c r="BW458" s="836">
        <v>0.26</v>
      </c>
      <c r="BY458" s="112" t="s">
        <v>1469</v>
      </c>
    </row>
    <row r="459" spans="5:99" x14ac:dyDescent="0.3">
      <c r="E459" s="273" t="s">
        <v>1236</v>
      </c>
      <c r="F459" s="213"/>
      <c r="G459" s="213"/>
      <c r="H459" s="271"/>
      <c r="I459" s="899">
        <v>0.27200000000000002</v>
      </c>
      <c r="K459" s="273" t="s">
        <v>1255</v>
      </c>
      <c r="L459" s="663"/>
      <c r="M459" s="213"/>
      <c r="N459" s="271"/>
      <c r="O459" s="733">
        <v>0.25900000000000001</v>
      </c>
      <c r="Q459" s="606" t="s">
        <v>617</v>
      </c>
      <c r="R459" s="664"/>
      <c r="S459" s="271"/>
      <c r="T459" s="271"/>
      <c r="U459" s="733">
        <v>0</v>
      </c>
      <c r="W459" s="606" t="s">
        <v>534</v>
      </c>
      <c r="X459" s="607"/>
      <c r="Y459" s="607"/>
      <c r="Z459" s="164"/>
      <c r="AA459" s="835">
        <v>0.2800000011920929</v>
      </c>
      <c r="AC459" s="606" t="s">
        <v>208</v>
      </c>
      <c r="AD459" s="607"/>
      <c r="AE459" s="607"/>
      <c r="AF459" s="607"/>
      <c r="AG459" s="835">
        <v>0.25</v>
      </c>
      <c r="AI459" s="606" t="s">
        <v>230</v>
      </c>
      <c r="AJ459" s="664"/>
      <c r="AK459" s="607"/>
      <c r="AL459" s="163"/>
      <c r="AM459" s="836">
        <v>0</v>
      </c>
      <c r="AO459" s="606" t="s">
        <v>232</v>
      </c>
      <c r="AP459" s="607"/>
      <c r="AQ459" s="607"/>
      <c r="AR459" s="607"/>
      <c r="AS459" s="836">
        <v>0</v>
      </c>
      <c r="AU459" s="606" t="s">
        <v>133</v>
      </c>
      <c r="AV459" s="163"/>
      <c r="AW459" s="163"/>
      <c r="AX459" s="164"/>
      <c r="AY459" s="836">
        <v>0.33000001311302185</v>
      </c>
      <c r="BA459" s="606" t="s">
        <v>514</v>
      </c>
      <c r="BB459" s="607"/>
      <c r="BC459" s="607"/>
      <c r="BD459" s="607"/>
      <c r="BE459" s="836">
        <v>0.31999999284744263</v>
      </c>
      <c r="BG459" s="606" t="s">
        <v>64</v>
      </c>
      <c r="BH459" s="607"/>
      <c r="BI459" s="607"/>
      <c r="BJ459" s="179"/>
      <c r="BK459" s="836">
        <v>0</v>
      </c>
      <c r="BM459" s="177" t="s">
        <v>61</v>
      </c>
      <c r="BN459" s="178"/>
      <c r="BO459" s="178"/>
      <c r="BP459" s="178"/>
      <c r="BQ459" s="836">
        <v>0.25</v>
      </c>
      <c r="BS459" s="606" t="s">
        <v>876</v>
      </c>
      <c r="BT459" s="607"/>
      <c r="BU459" s="607"/>
      <c r="BV459" s="179"/>
      <c r="BW459" s="836">
        <v>0.36</v>
      </c>
    </row>
    <row r="460" spans="5:99" x14ac:dyDescent="0.3">
      <c r="E460" s="273" t="s">
        <v>1535</v>
      </c>
      <c r="F460" s="213"/>
      <c r="G460" s="213"/>
      <c r="H460" s="271"/>
      <c r="I460" s="899">
        <v>0.26800000000000002</v>
      </c>
      <c r="K460" s="273" t="s">
        <v>633</v>
      </c>
      <c r="L460" s="663"/>
      <c r="M460" s="213"/>
      <c r="N460" s="271"/>
      <c r="O460" s="733">
        <v>0.253</v>
      </c>
      <c r="Q460" s="606" t="s">
        <v>228</v>
      </c>
      <c r="R460" s="664"/>
      <c r="S460" s="271"/>
      <c r="T460" s="271"/>
      <c r="U460" s="733">
        <v>0</v>
      </c>
      <c r="W460" s="606" t="s">
        <v>229</v>
      </c>
      <c r="X460" s="607"/>
      <c r="Y460" s="607"/>
      <c r="Z460" s="164"/>
      <c r="AA460" s="835">
        <v>0</v>
      </c>
      <c r="AC460" s="606" t="s">
        <v>130</v>
      </c>
      <c r="AD460" s="607"/>
      <c r="AE460" s="607"/>
      <c r="AF460" s="607"/>
      <c r="AG460" s="835">
        <v>0</v>
      </c>
      <c r="AI460" s="606" t="s">
        <v>209</v>
      </c>
      <c r="AJ460" s="664"/>
      <c r="AK460" s="607"/>
      <c r="AL460" s="163"/>
      <c r="AM460" s="836">
        <v>0</v>
      </c>
      <c r="AO460" s="606" t="s">
        <v>302</v>
      </c>
      <c r="AP460" s="607"/>
      <c r="AQ460" s="607"/>
      <c r="AR460" s="607"/>
      <c r="AS460" s="836">
        <v>1.9999999552965164E-2</v>
      </c>
      <c r="AU460" s="606" t="s">
        <v>237</v>
      </c>
      <c r="AV460" s="163"/>
      <c r="AW460" s="163"/>
      <c r="AX460" s="164"/>
      <c r="AY460" s="836">
        <v>0</v>
      </c>
      <c r="BA460" s="606" t="s">
        <v>59</v>
      </c>
      <c r="BB460" s="607"/>
      <c r="BC460" s="607"/>
      <c r="BD460" s="607"/>
      <c r="BE460" s="836">
        <v>0.28999999165534973</v>
      </c>
      <c r="BG460" s="606" t="s">
        <v>65</v>
      </c>
      <c r="BH460" s="607"/>
      <c r="BI460" s="607"/>
      <c r="BJ460" s="179"/>
      <c r="BK460" s="836">
        <v>0</v>
      </c>
      <c r="BM460" s="177" t="s">
        <v>511</v>
      </c>
      <c r="BN460" s="178"/>
      <c r="BO460" s="178"/>
      <c r="BP460" s="178"/>
      <c r="BQ460" s="836">
        <v>0.30000001192092896</v>
      </c>
      <c r="BS460" s="606" t="s">
        <v>66</v>
      </c>
      <c r="BT460" s="607"/>
      <c r="BU460" s="607"/>
      <c r="BV460" s="179"/>
      <c r="BW460" s="836">
        <v>0</v>
      </c>
    </row>
    <row r="461" spans="5:99" x14ac:dyDescent="0.3">
      <c r="E461" s="273" t="s">
        <v>1241</v>
      </c>
      <c r="F461" s="213"/>
      <c r="G461" s="213"/>
      <c r="H461" s="271"/>
      <c r="I461" s="899">
        <v>0.27300000000000002</v>
      </c>
      <c r="K461" s="273" t="s">
        <v>1256</v>
      </c>
      <c r="L461" s="663"/>
      <c r="M461" s="213"/>
      <c r="N461" s="271"/>
      <c r="O461" s="733">
        <v>0.25900000000000001</v>
      </c>
      <c r="Q461" s="606" t="s">
        <v>298</v>
      </c>
      <c r="R461" s="664"/>
      <c r="S461" s="271"/>
      <c r="T461" s="271"/>
      <c r="U461" s="733">
        <v>0</v>
      </c>
      <c r="W461" s="606" t="s">
        <v>207</v>
      </c>
      <c r="X461" s="607"/>
      <c r="Y461" s="607"/>
      <c r="Z461" s="164"/>
      <c r="AA461" s="835">
        <v>0</v>
      </c>
      <c r="AC461" s="606" t="s">
        <v>230</v>
      </c>
      <c r="AD461" s="607"/>
      <c r="AE461" s="607"/>
      <c r="AF461" s="607"/>
      <c r="AG461" s="835">
        <v>0</v>
      </c>
      <c r="AI461" s="606" t="s">
        <v>132</v>
      </c>
      <c r="AJ461" s="664"/>
      <c r="AK461" s="607"/>
      <c r="AL461" s="163"/>
      <c r="AM461" s="836">
        <v>0</v>
      </c>
      <c r="AO461" s="606" t="s">
        <v>303</v>
      </c>
      <c r="AP461" s="607"/>
      <c r="AQ461" s="607"/>
      <c r="AR461" s="607"/>
      <c r="AS461" s="836">
        <v>0</v>
      </c>
      <c r="AU461" s="606" t="s">
        <v>238</v>
      </c>
      <c r="AV461" s="163"/>
      <c r="AW461" s="163"/>
      <c r="AX461" s="164"/>
      <c r="AY461" s="836">
        <v>0</v>
      </c>
      <c r="BA461" s="606" t="s">
        <v>60</v>
      </c>
      <c r="BB461" s="607"/>
      <c r="BC461" s="607"/>
      <c r="BD461" s="607"/>
      <c r="BE461" s="836">
        <v>0.28999999165534973</v>
      </c>
      <c r="BG461" s="606" t="s">
        <v>137</v>
      </c>
      <c r="BH461" s="607"/>
      <c r="BI461" s="607"/>
      <c r="BJ461" s="179"/>
      <c r="BK461" s="836">
        <v>0</v>
      </c>
      <c r="BM461" s="177" t="s">
        <v>66</v>
      </c>
      <c r="BN461" s="178"/>
      <c r="BO461" s="178"/>
      <c r="BP461" s="178"/>
      <c r="BQ461" s="836">
        <v>9.9999997764825821E-3</v>
      </c>
      <c r="BS461" s="606" t="s">
        <v>69</v>
      </c>
      <c r="BT461" s="607"/>
      <c r="BU461" s="607"/>
      <c r="BV461" s="179"/>
      <c r="BW461" s="836">
        <v>0</v>
      </c>
    </row>
    <row r="462" spans="5:99" x14ac:dyDescent="0.3">
      <c r="E462" s="273" t="s">
        <v>1250</v>
      </c>
      <c r="F462" s="213"/>
      <c r="G462" s="213"/>
      <c r="H462" s="271"/>
      <c r="I462" s="899">
        <v>0.27200000000000002</v>
      </c>
      <c r="K462" s="273" t="s">
        <v>1260</v>
      </c>
      <c r="L462" s="663"/>
      <c r="M462" s="213"/>
      <c r="N462" s="271"/>
      <c r="O462" s="733">
        <v>0.25800000000000001</v>
      </c>
      <c r="Q462" s="606" t="s">
        <v>618</v>
      </c>
      <c r="R462" s="664"/>
      <c r="S462" s="271"/>
      <c r="T462" s="271"/>
      <c r="U462" s="733">
        <v>0.24</v>
      </c>
      <c r="W462" s="606" t="s">
        <v>367</v>
      </c>
      <c r="X462" s="607"/>
      <c r="Y462" s="607"/>
      <c r="Z462" s="164"/>
      <c r="AA462" s="835">
        <v>0</v>
      </c>
      <c r="AC462" s="606" t="s">
        <v>415</v>
      </c>
      <c r="AD462" s="607"/>
      <c r="AE462" s="607"/>
      <c r="AF462" s="607"/>
      <c r="AG462" s="835">
        <v>0.40000000596046448</v>
      </c>
      <c r="AI462" s="606" t="s">
        <v>384</v>
      </c>
      <c r="AJ462" s="664"/>
      <c r="AK462" s="607"/>
      <c r="AL462" s="163"/>
      <c r="AM462" s="836">
        <v>0</v>
      </c>
      <c r="AO462" s="606" t="s">
        <v>304</v>
      </c>
      <c r="AP462" s="607"/>
      <c r="AQ462" s="607"/>
      <c r="AR462" s="607"/>
      <c r="AS462" s="836">
        <v>0</v>
      </c>
      <c r="AU462" s="606" t="s">
        <v>239</v>
      </c>
      <c r="AV462" s="163"/>
      <c r="AW462" s="163"/>
      <c r="AX462" s="164"/>
      <c r="AY462" s="836">
        <v>0.20999999344348907</v>
      </c>
      <c r="BA462" s="606" t="s">
        <v>212</v>
      </c>
      <c r="BB462" s="607"/>
      <c r="BC462" s="607"/>
      <c r="BD462" s="607"/>
      <c r="BE462" s="836">
        <v>0.34000000357627869</v>
      </c>
      <c r="BG462" s="606" t="s">
        <v>513</v>
      </c>
      <c r="BH462" s="607"/>
      <c r="BI462" s="607"/>
      <c r="BJ462" s="179"/>
      <c r="BK462" s="836">
        <v>0.17000000178813934</v>
      </c>
      <c r="BM462" s="177" t="s">
        <v>69</v>
      </c>
      <c r="BN462" s="178"/>
      <c r="BO462" s="178"/>
      <c r="BP462" s="178"/>
      <c r="BQ462" s="836">
        <v>0</v>
      </c>
      <c r="BS462" s="606" t="s">
        <v>58</v>
      </c>
      <c r="BT462" s="607"/>
      <c r="BU462" s="607"/>
      <c r="BV462" s="179"/>
      <c r="BW462" s="836">
        <v>0.33</v>
      </c>
    </row>
    <row r="463" spans="5:99" x14ac:dyDescent="0.3">
      <c r="E463" s="273" t="s">
        <v>1252</v>
      </c>
      <c r="F463" s="213"/>
      <c r="G463" s="213"/>
      <c r="H463" s="271"/>
      <c r="I463" s="899">
        <v>0</v>
      </c>
      <c r="K463" s="273" t="s">
        <v>1263</v>
      </c>
      <c r="L463" s="663"/>
      <c r="M463" s="213"/>
      <c r="N463" s="271"/>
      <c r="O463" s="733">
        <v>0.247</v>
      </c>
      <c r="Q463" s="606" t="s">
        <v>619</v>
      </c>
      <c r="R463" s="664"/>
      <c r="S463" s="271"/>
      <c r="T463" s="271"/>
      <c r="U463" s="733">
        <v>0.25</v>
      </c>
      <c r="W463" s="606" t="s">
        <v>208</v>
      </c>
      <c r="X463" s="607"/>
      <c r="Y463" s="607"/>
      <c r="Z463" s="607"/>
      <c r="AA463" s="835">
        <v>0.18999999761581421</v>
      </c>
      <c r="AC463" s="606" t="s">
        <v>300</v>
      </c>
      <c r="AD463" s="607"/>
      <c r="AE463" s="607"/>
      <c r="AF463" s="607"/>
      <c r="AG463" s="835">
        <v>0.37999999523162842</v>
      </c>
      <c r="AI463" s="606" t="s">
        <v>368</v>
      </c>
      <c r="AJ463" s="664"/>
      <c r="AK463" s="607"/>
      <c r="AL463" s="163"/>
      <c r="AM463" s="836">
        <v>0</v>
      </c>
      <c r="AO463" s="606" t="s">
        <v>305</v>
      </c>
      <c r="AP463" s="607"/>
      <c r="AQ463" s="607"/>
      <c r="AR463" s="607"/>
      <c r="AS463" s="836">
        <v>0</v>
      </c>
      <c r="AU463" s="606" t="s">
        <v>240</v>
      </c>
      <c r="AV463" s="163"/>
      <c r="AW463" s="163"/>
      <c r="AX463" s="164"/>
      <c r="AY463" s="836">
        <v>0</v>
      </c>
      <c r="BA463" s="606" t="s">
        <v>64</v>
      </c>
      <c r="BB463" s="607"/>
      <c r="BC463" s="607"/>
      <c r="BD463" s="607"/>
      <c r="BE463" s="836">
        <v>0</v>
      </c>
      <c r="BG463" s="606" t="s">
        <v>138</v>
      </c>
      <c r="BH463" s="607"/>
      <c r="BI463" s="607"/>
      <c r="BJ463" s="179"/>
      <c r="BK463" s="836">
        <v>0.14000000059604645</v>
      </c>
      <c r="BM463" s="177" t="s">
        <v>58</v>
      </c>
      <c r="BN463" s="178"/>
      <c r="BO463" s="178"/>
      <c r="BP463" s="178"/>
      <c r="BQ463" s="836">
        <v>0.38999998569488525</v>
      </c>
      <c r="BS463" s="112" t="s">
        <v>1469</v>
      </c>
    </row>
    <row r="464" spans="5:99" x14ac:dyDescent="0.3">
      <c r="E464" s="273" t="s">
        <v>633</v>
      </c>
      <c r="F464" s="213"/>
      <c r="G464" s="213"/>
      <c r="H464" s="271"/>
      <c r="I464" s="899">
        <v>0.27200000000000002</v>
      </c>
      <c r="K464" s="273" t="s">
        <v>1266</v>
      </c>
      <c r="L464" s="663"/>
      <c r="M464" s="213"/>
      <c r="N464" s="271"/>
      <c r="O464" s="733">
        <v>0.255</v>
      </c>
      <c r="Q464" s="606" t="s">
        <v>381</v>
      </c>
      <c r="R464" s="664"/>
      <c r="S464" s="271"/>
      <c r="T464" s="271"/>
      <c r="U464" s="733">
        <v>0</v>
      </c>
      <c r="W464" s="606" t="s">
        <v>130</v>
      </c>
      <c r="X464" s="607"/>
      <c r="Y464" s="607"/>
      <c r="Z464" s="607"/>
      <c r="AA464" s="835">
        <v>0</v>
      </c>
      <c r="AC464" s="606" t="s">
        <v>416</v>
      </c>
      <c r="AD464" s="607"/>
      <c r="AE464" s="607"/>
      <c r="AF464" s="607"/>
      <c r="AG464" s="835">
        <v>0</v>
      </c>
      <c r="AI464" s="606" t="s">
        <v>52</v>
      </c>
      <c r="AJ464" s="664"/>
      <c r="AK464" s="607"/>
      <c r="AL464" s="163"/>
      <c r="AM464" s="836">
        <v>0</v>
      </c>
      <c r="AO464" s="606" t="s">
        <v>306</v>
      </c>
      <c r="AP464" s="607"/>
      <c r="AQ464" s="607"/>
      <c r="AR464" s="607"/>
      <c r="AS464" s="836">
        <v>0</v>
      </c>
      <c r="AU464" s="606" t="s">
        <v>68</v>
      </c>
      <c r="AV464" s="163"/>
      <c r="AW464" s="163"/>
      <c r="AX464" s="164"/>
      <c r="AY464" s="836">
        <v>0</v>
      </c>
      <c r="BA464" s="606" t="s">
        <v>65</v>
      </c>
      <c r="BB464" s="607"/>
      <c r="BC464" s="607"/>
      <c r="BD464" s="607"/>
      <c r="BE464" s="836">
        <v>0</v>
      </c>
      <c r="BG464" s="606" t="s">
        <v>67</v>
      </c>
      <c r="BH464" s="607"/>
      <c r="BI464" s="607"/>
      <c r="BJ464" s="179"/>
      <c r="BK464" s="836">
        <v>0</v>
      </c>
      <c r="BM464" s="177" t="s">
        <v>70</v>
      </c>
      <c r="BN464" s="177"/>
      <c r="BO464" s="178"/>
      <c r="BP464" s="178"/>
      <c r="BQ464" s="836">
        <v>0</v>
      </c>
    </row>
    <row r="465" spans="5:65" x14ac:dyDescent="0.3">
      <c r="E465" s="273" t="s">
        <v>1256</v>
      </c>
      <c r="F465" s="213"/>
      <c r="G465" s="213"/>
      <c r="H465" s="271"/>
      <c r="I465" s="899">
        <v>0.27300000000000002</v>
      </c>
      <c r="K465" s="273" t="s">
        <v>428</v>
      </c>
      <c r="L465" s="663"/>
      <c r="M465" s="213"/>
      <c r="N465" s="271"/>
      <c r="O465" s="733">
        <v>0.249</v>
      </c>
      <c r="Q465" s="606" t="s">
        <v>620</v>
      </c>
      <c r="R465" s="664"/>
      <c r="S465" s="271"/>
      <c r="T465" s="271"/>
      <c r="U465" s="733">
        <v>0</v>
      </c>
      <c r="W465" s="606" t="s">
        <v>230</v>
      </c>
      <c r="X465" s="607"/>
      <c r="Y465" s="607"/>
      <c r="Z465" s="607"/>
      <c r="AA465" s="835">
        <v>0</v>
      </c>
      <c r="AC465" s="606" t="s">
        <v>209</v>
      </c>
      <c r="AD465" s="607"/>
      <c r="AE465" s="607"/>
      <c r="AF465" s="607"/>
      <c r="AG465" s="835">
        <v>0</v>
      </c>
      <c r="AI465" s="606" t="s">
        <v>232</v>
      </c>
      <c r="AJ465" s="664"/>
      <c r="AK465" s="607"/>
      <c r="AL465" s="163"/>
      <c r="AM465" s="836">
        <v>0</v>
      </c>
      <c r="AO465" s="606" t="s">
        <v>386</v>
      </c>
      <c r="AP465" s="607"/>
      <c r="AQ465" s="607"/>
      <c r="AR465" s="607"/>
      <c r="AS465" s="836">
        <v>0</v>
      </c>
      <c r="AU465" s="606" t="s">
        <v>390</v>
      </c>
      <c r="AV465" s="163"/>
      <c r="AW465" s="163"/>
      <c r="AX465" s="164"/>
      <c r="AY465" s="836">
        <v>0.37999999523162842</v>
      </c>
      <c r="BA465" s="606" t="s">
        <v>137</v>
      </c>
      <c r="BB465" s="607"/>
      <c r="BC465" s="607"/>
      <c r="BD465" s="607"/>
      <c r="BE465" s="836">
        <v>0</v>
      </c>
      <c r="BG465" s="606" t="s">
        <v>53</v>
      </c>
      <c r="BH465" s="607"/>
      <c r="BI465" s="607"/>
      <c r="BJ465" s="179"/>
      <c r="BK465" s="836">
        <v>0.15999999642372131</v>
      </c>
      <c r="BM465" s="112" t="s">
        <v>1469</v>
      </c>
    </row>
    <row r="466" spans="5:65" x14ac:dyDescent="0.3">
      <c r="E466" s="273" t="s">
        <v>1263</v>
      </c>
      <c r="F466" s="213"/>
      <c r="G466" s="213"/>
      <c r="H466" s="271"/>
      <c r="I466" s="899">
        <v>0.25600000000000001</v>
      </c>
      <c r="K466" s="273" t="s">
        <v>478</v>
      </c>
      <c r="L466" s="663"/>
      <c r="M466" s="213"/>
      <c r="N466" s="271"/>
      <c r="O466" s="733">
        <v>0.25900000000000001</v>
      </c>
      <c r="Q466" s="606" t="s">
        <v>534</v>
      </c>
      <c r="R466" s="664"/>
      <c r="S466" s="271"/>
      <c r="T466" s="271"/>
      <c r="U466" s="733">
        <v>0.21</v>
      </c>
      <c r="W466" s="606" t="s">
        <v>473</v>
      </c>
      <c r="X466" s="607"/>
      <c r="Y466" s="607"/>
      <c r="Z466" s="607"/>
      <c r="AA466" s="835">
        <v>0</v>
      </c>
      <c r="AC466" s="606" t="s">
        <v>417</v>
      </c>
      <c r="AD466" s="607"/>
      <c r="AE466" s="607"/>
      <c r="AF466" s="607"/>
      <c r="AG466" s="835">
        <v>0</v>
      </c>
      <c r="AI466" s="606" t="s">
        <v>303</v>
      </c>
      <c r="AJ466" s="664"/>
      <c r="AK466" s="607"/>
      <c r="AL466" s="163"/>
      <c r="AM466" s="836">
        <v>0</v>
      </c>
      <c r="AO466" s="606" t="s">
        <v>307</v>
      </c>
      <c r="AP466" s="607"/>
      <c r="AQ466" s="607"/>
      <c r="AR466" s="607"/>
      <c r="AS466" s="836">
        <v>0.36000001430511475</v>
      </c>
      <c r="AU466" s="606" t="s">
        <v>135</v>
      </c>
      <c r="AV466" s="163"/>
      <c r="AW466" s="163"/>
      <c r="AX466" s="164"/>
      <c r="AY466" s="836">
        <v>0.33000001311302185</v>
      </c>
      <c r="BA466" s="606" t="s">
        <v>513</v>
      </c>
      <c r="BB466" s="607"/>
      <c r="BC466" s="607"/>
      <c r="BD466" s="607"/>
      <c r="BE466" s="836">
        <v>0.18999999761581421</v>
      </c>
      <c r="BG466" s="606" t="s">
        <v>54</v>
      </c>
      <c r="BH466" s="607"/>
      <c r="BI466" s="607"/>
      <c r="BJ466" s="179"/>
      <c r="BK466" s="836">
        <v>0</v>
      </c>
    </row>
    <row r="467" spans="5:65" x14ac:dyDescent="0.3">
      <c r="E467" s="273" t="s">
        <v>1266</v>
      </c>
      <c r="F467" s="213"/>
      <c r="G467" s="213"/>
      <c r="H467" s="271"/>
      <c r="I467" s="899">
        <v>0.27300000000000002</v>
      </c>
      <c r="K467" s="273" t="s">
        <v>429</v>
      </c>
      <c r="L467" s="663"/>
      <c r="M467" s="213"/>
      <c r="N467" s="271"/>
      <c r="O467" s="733">
        <v>0.23400000000000001</v>
      </c>
      <c r="Q467" s="606" t="s">
        <v>229</v>
      </c>
      <c r="R467" s="664"/>
      <c r="S467" s="271"/>
      <c r="T467" s="271"/>
      <c r="U467" s="733">
        <v>0</v>
      </c>
      <c r="W467" s="606" t="s">
        <v>535</v>
      </c>
      <c r="X467" s="607"/>
      <c r="Y467" s="607"/>
      <c r="Z467" s="607"/>
      <c r="AA467" s="835">
        <v>0.28999999165534973</v>
      </c>
      <c r="AC467" s="606" t="s">
        <v>132</v>
      </c>
      <c r="AD467" s="607"/>
      <c r="AE467" s="607"/>
      <c r="AF467" s="607"/>
      <c r="AG467" s="835">
        <v>0</v>
      </c>
      <c r="AI467" s="606" t="s">
        <v>304</v>
      </c>
      <c r="AJ467" s="664"/>
      <c r="AK467" s="607"/>
      <c r="AL467" s="163"/>
      <c r="AM467" s="836">
        <v>0</v>
      </c>
      <c r="AO467" s="606" t="s">
        <v>234</v>
      </c>
      <c r="AP467" s="607"/>
      <c r="AQ467" s="607"/>
      <c r="AR467" s="607"/>
      <c r="AS467" s="836">
        <v>0</v>
      </c>
      <c r="AU467" s="606" t="s">
        <v>241</v>
      </c>
      <c r="AV467" s="163"/>
      <c r="AW467" s="163"/>
      <c r="AX467" s="164"/>
      <c r="AY467" s="836">
        <v>0.40000000596046448</v>
      </c>
      <c r="BA467" s="606" t="s">
        <v>138</v>
      </c>
      <c r="BB467" s="607"/>
      <c r="BC467" s="607"/>
      <c r="BD467" s="607"/>
      <c r="BE467" s="836">
        <v>0.14000000059604645</v>
      </c>
      <c r="BG467" s="606" t="s">
        <v>61</v>
      </c>
      <c r="BH467" s="607"/>
      <c r="BI467" s="607"/>
      <c r="BJ467" s="179"/>
      <c r="BK467" s="836">
        <v>0.20999999344348907</v>
      </c>
    </row>
    <row r="468" spans="5:65" x14ac:dyDescent="0.3">
      <c r="E468" s="273" t="s">
        <v>428</v>
      </c>
      <c r="F468" s="213"/>
      <c r="G468" s="213"/>
      <c r="H468" s="271"/>
      <c r="I468" s="899">
        <v>0.27200000000000002</v>
      </c>
      <c r="K468" s="273" t="s">
        <v>641</v>
      </c>
      <c r="L468" s="663"/>
      <c r="M468" s="213"/>
      <c r="N468" s="271"/>
      <c r="O468" s="733">
        <v>0</v>
      </c>
      <c r="Q468" s="606" t="s">
        <v>207</v>
      </c>
      <c r="R468" s="664"/>
      <c r="S468" s="271"/>
      <c r="T468" s="271"/>
      <c r="U468" s="733">
        <v>0</v>
      </c>
      <c r="W468" s="606" t="s">
        <v>536</v>
      </c>
      <c r="X468" s="607"/>
      <c r="Y468" s="607"/>
      <c r="Z468" s="607"/>
      <c r="AA468" s="835">
        <v>0</v>
      </c>
      <c r="AC468" s="606" t="s">
        <v>418</v>
      </c>
      <c r="AD468" s="607"/>
      <c r="AE468" s="607"/>
      <c r="AF468" s="607"/>
      <c r="AG468" s="835">
        <v>0</v>
      </c>
      <c r="AI468" s="606" t="s">
        <v>305</v>
      </c>
      <c r="AJ468" s="664"/>
      <c r="AK468" s="607"/>
      <c r="AL468" s="163"/>
      <c r="AM468" s="836">
        <v>0</v>
      </c>
      <c r="AO468" s="606" t="s">
        <v>308</v>
      </c>
      <c r="AP468" s="607"/>
      <c r="AQ468" s="607"/>
      <c r="AR468" s="607"/>
      <c r="AS468" s="836">
        <v>0</v>
      </c>
      <c r="AU468" s="606" t="s">
        <v>242</v>
      </c>
      <c r="AV468" s="163"/>
      <c r="AW468" s="163"/>
      <c r="AX468" s="164"/>
      <c r="AY468" s="836">
        <v>0</v>
      </c>
      <c r="BA468" s="606" t="s">
        <v>67</v>
      </c>
      <c r="BB468" s="607"/>
      <c r="BC468" s="607"/>
      <c r="BD468" s="607"/>
      <c r="BE468" s="836">
        <v>0</v>
      </c>
      <c r="BG468" s="606" t="s">
        <v>511</v>
      </c>
      <c r="BH468" s="607"/>
      <c r="BI468" s="607"/>
      <c r="BJ468" s="179"/>
      <c r="BK468" s="836">
        <v>0.11999999731779099</v>
      </c>
    </row>
    <row r="469" spans="5:65" x14ac:dyDescent="0.3">
      <c r="E469" s="273" t="s">
        <v>478</v>
      </c>
      <c r="F469" s="213"/>
      <c r="G469" s="213"/>
      <c r="H469" s="271"/>
      <c r="I469" s="899">
        <v>0.27300000000000002</v>
      </c>
      <c r="K469" s="273" t="s">
        <v>1273</v>
      </c>
      <c r="L469" s="663"/>
      <c r="M469" s="213"/>
      <c r="N469" s="271"/>
      <c r="O469" s="733">
        <v>0.25800000000000001</v>
      </c>
      <c r="Q469" s="606" t="s">
        <v>367</v>
      </c>
      <c r="R469" s="664"/>
      <c r="S469" s="271"/>
      <c r="T469" s="271"/>
      <c r="U469" s="733">
        <v>0</v>
      </c>
      <c r="W469" s="606" t="s">
        <v>415</v>
      </c>
      <c r="X469" s="607"/>
      <c r="Y469" s="607"/>
      <c r="Z469" s="607"/>
      <c r="AA469" s="835">
        <v>0</v>
      </c>
      <c r="AC469" s="606" t="s">
        <v>419</v>
      </c>
      <c r="AD469" s="607"/>
      <c r="AE469" s="607"/>
      <c r="AF469" s="607"/>
      <c r="AG469" s="835">
        <v>0</v>
      </c>
      <c r="AI469" s="606" t="s">
        <v>306</v>
      </c>
      <c r="AJ469" s="664"/>
      <c r="AK469" s="607"/>
      <c r="AL469" s="163"/>
      <c r="AM469" s="836">
        <v>0</v>
      </c>
      <c r="AO469" s="606" t="s">
        <v>309</v>
      </c>
      <c r="AP469" s="607"/>
      <c r="AQ469" s="607"/>
      <c r="AR469" s="607"/>
      <c r="AS469" s="836">
        <v>0.23999999463558197</v>
      </c>
      <c r="AU469" s="606" t="s">
        <v>243</v>
      </c>
      <c r="AV469" s="163"/>
      <c r="AW469" s="163"/>
      <c r="AX469" s="164"/>
      <c r="AY469" s="836">
        <v>9.9999997764825821E-3</v>
      </c>
      <c r="BA469" s="606" t="s">
        <v>213</v>
      </c>
      <c r="BB469" s="607"/>
      <c r="BC469" s="607"/>
      <c r="BD469" s="607"/>
      <c r="BE469" s="836">
        <v>0.119999997317791</v>
      </c>
      <c r="BG469" s="606" t="s">
        <v>66</v>
      </c>
      <c r="BH469" s="607"/>
      <c r="BI469" s="607"/>
      <c r="BJ469" s="179"/>
      <c r="BK469" s="836">
        <v>0</v>
      </c>
    </row>
    <row r="470" spans="5:65" x14ac:dyDescent="0.3">
      <c r="E470" s="273" t="s">
        <v>429</v>
      </c>
      <c r="F470" s="213"/>
      <c r="G470" s="213"/>
      <c r="H470" s="271"/>
      <c r="I470" s="899">
        <v>0.27300000000000002</v>
      </c>
      <c r="K470" s="273" t="s">
        <v>1275</v>
      </c>
      <c r="L470" s="663"/>
      <c r="M470" s="213"/>
      <c r="N470" s="271"/>
      <c r="O470" s="733">
        <v>0.255</v>
      </c>
      <c r="Q470" s="606" t="s">
        <v>208</v>
      </c>
      <c r="R470" s="664"/>
      <c r="S470" s="271"/>
      <c r="T470" s="271"/>
      <c r="U470" s="733">
        <v>0.2</v>
      </c>
      <c r="W470" s="606" t="s">
        <v>494</v>
      </c>
      <c r="X470" s="607"/>
      <c r="Y470" s="607"/>
      <c r="Z470" s="607"/>
      <c r="AA470" s="835">
        <v>0</v>
      </c>
      <c r="AC470" s="606" t="s">
        <v>420</v>
      </c>
      <c r="AD470" s="607"/>
      <c r="AE470" s="607"/>
      <c r="AF470" s="607"/>
      <c r="AG470" s="835">
        <v>0</v>
      </c>
      <c r="AI470" s="606" t="s">
        <v>369</v>
      </c>
      <c r="AJ470" s="664"/>
      <c r="AK470" s="607"/>
      <c r="AL470" s="163"/>
      <c r="AM470" s="836">
        <v>0</v>
      </c>
      <c r="AO470" s="606" t="s">
        <v>310</v>
      </c>
      <c r="AP470" s="607"/>
      <c r="AQ470" s="607"/>
      <c r="AR470" s="607"/>
      <c r="AS470" s="836">
        <v>0.23999999463558197</v>
      </c>
      <c r="AU470" s="606" t="s">
        <v>62</v>
      </c>
      <c r="AV470" s="163"/>
      <c r="AW470" s="163"/>
      <c r="AX470" s="164"/>
      <c r="AY470" s="836">
        <v>0</v>
      </c>
      <c r="BA470" s="606" t="s">
        <v>54</v>
      </c>
      <c r="BB470" s="607"/>
      <c r="BC470" s="607"/>
      <c r="BD470" s="607"/>
      <c r="BE470" s="836">
        <v>3.9999999105930328E-2</v>
      </c>
      <c r="BG470" s="606" t="s">
        <v>139</v>
      </c>
      <c r="BH470" s="607"/>
      <c r="BI470" s="607"/>
      <c r="BJ470" s="179"/>
      <c r="BK470" s="836">
        <v>0.34000000357627869</v>
      </c>
    </row>
    <row r="471" spans="5:65" x14ac:dyDescent="0.3">
      <c r="E471" s="273" t="s">
        <v>641</v>
      </c>
      <c r="F471" s="213"/>
      <c r="G471" s="213"/>
      <c r="H471" s="271"/>
      <c r="I471" s="899">
        <v>0</v>
      </c>
      <c r="K471" s="273" t="s">
        <v>1276</v>
      </c>
      <c r="L471" s="663"/>
      <c r="M471" s="213"/>
      <c r="N471" s="271"/>
      <c r="O471" s="733">
        <v>0.25900000000000001</v>
      </c>
      <c r="Q471" s="606" t="s">
        <v>130</v>
      </c>
      <c r="R471" s="664"/>
      <c r="S471" s="271"/>
      <c r="T471" s="271"/>
      <c r="U471" s="733">
        <v>0</v>
      </c>
      <c r="W471" s="606" t="s">
        <v>209</v>
      </c>
      <c r="X471" s="607"/>
      <c r="Y471" s="607"/>
      <c r="Z471" s="607"/>
      <c r="AA471" s="835">
        <v>0</v>
      </c>
      <c r="AC471" s="606" t="s">
        <v>368</v>
      </c>
      <c r="AD471" s="607"/>
      <c r="AE471" s="607"/>
      <c r="AF471" s="607"/>
      <c r="AG471" s="835">
        <v>0</v>
      </c>
      <c r="AI471" s="606" t="s">
        <v>385</v>
      </c>
      <c r="AJ471" s="664"/>
      <c r="AK471" s="607"/>
      <c r="AL471" s="163"/>
      <c r="AM471" s="836">
        <v>0</v>
      </c>
      <c r="AO471" s="606" t="s">
        <v>311</v>
      </c>
      <c r="AP471" s="607"/>
      <c r="AQ471" s="607"/>
      <c r="AR471" s="607"/>
      <c r="AS471" s="836">
        <v>0</v>
      </c>
      <c r="AU471" s="606" t="s">
        <v>55</v>
      </c>
      <c r="AV471" s="163"/>
      <c r="AW471" s="163"/>
      <c r="AX471" s="164"/>
      <c r="AY471" s="836">
        <v>0.31000000238418579</v>
      </c>
      <c r="BA471" s="606" t="s">
        <v>61</v>
      </c>
      <c r="BB471" s="607"/>
      <c r="BC471" s="607"/>
      <c r="BD471" s="607"/>
      <c r="BE471" s="836">
        <v>0.20000000298023224</v>
      </c>
      <c r="BG471" s="606" t="s">
        <v>69</v>
      </c>
      <c r="BH471" s="607"/>
      <c r="BI471" s="607"/>
      <c r="BJ471" s="179"/>
      <c r="BK471" s="836">
        <v>0</v>
      </c>
    </row>
    <row r="472" spans="5:65" x14ac:dyDescent="0.3">
      <c r="E472" s="273" t="s">
        <v>1273</v>
      </c>
      <c r="F472" s="213"/>
      <c r="G472" s="213"/>
      <c r="H472" s="271"/>
      <c r="I472" s="899">
        <v>0.27200000000000002</v>
      </c>
      <c r="K472" s="273" t="s">
        <v>1281</v>
      </c>
      <c r="L472" s="663"/>
      <c r="M472" s="213"/>
      <c r="N472" s="271"/>
      <c r="O472" s="733">
        <v>0.23699999999999999</v>
      </c>
      <c r="Q472" s="606" t="s">
        <v>230</v>
      </c>
      <c r="R472" s="664"/>
      <c r="S472" s="271"/>
      <c r="T472" s="271"/>
      <c r="U472" s="733">
        <v>0</v>
      </c>
      <c r="W472" s="606" t="s">
        <v>210</v>
      </c>
      <c r="X472" s="607"/>
      <c r="Y472" s="607"/>
      <c r="Z472" s="607"/>
      <c r="AA472" s="835">
        <v>0.31000000238418579</v>
      </c>
      <c r="AC472" s="606" t="s">
        <v>52</v>
      </c>
      <c r="AD472" s="607"/>
      <c r="AE472" s="607"/>
      <c r="AF472" s="607"/>
      <c r="AG472" s="835">
        <v>0</v>
      </c>
      <c r="AI472" s="606" t="s">
        <v>386</v>
      </c>
      <c r="AJ472" s="664"/>
      <c r="AK472" s="607"/>
      <c r="AL472" s="163"/>
      <c r="AM472" s="836">
        <v>0</v>
      </c>
      <c r="AO472" s="606" t="s">
        <v>516</v>
      </c>
      <c r="AP472" s="607"/>
      <c r="AQ472" s="607"/>
      <c r="AR472" s="607"/>
      <c r="AS472" s="836">
        <v>0</v>
      </c>
      <c r="AU472" s="606" t="s">
        <v>514</v>
      </c>
      <c r="AV472" s="163"/>
      <c r="AW472" s="163"/>
      <c r="AX472" s="164"/>
      <c r="AY472" s="836">
        <v>0.36000001430511475</v>
      </c>
      <c r="BA472" s="606" t="s">
        <v>511</v>
      </c>
      <c r="BB472" s="607"/>
      <c r="BC472" s="607"/>
      <c r="BD472" s="607"/>
      <c r="BE472" s="836">
        <v>0.12999999523162842</v>
      </c>
      <c r="BG472" s="606" t="s">
        <v>140</v>
      </c>
      <c r="BH472" s="607"/>
      <c r="BI472" s="607"/>
      <c r="BJ472" s="179"/>
      <c r="BK472" s="836">
        <v>0</v>
      </c>
    </row>
    <row r="473" spans="5:65" x14ac:dyDescent="0.3">
      <c r="E473" s="273" t="s">
        <v>1274</v>
      </c>
      <c r="F473" s="213"/>
      <c r="G473" s="213"/>
      <c r="H473" s="271"/>
      <c r="I473" s="899">
        <v>0.26700000000000002</v>
      </c>
      <c r="K473" s="273" t="s">
        <v>1282</v>
      </c>
      <c r="L473" s="663"/>
      <c r="M473" s="213"/>
      <c r="N473" s="271"/>
      <c r="O473" s="733">
        <v>0.11899999999999999</v>
      </c>
      <c r="Q473" s="606" t="s">
        <v>473</v>
      </c>
      <c r="R473" s="664"/>
      <c r="S473" s="271"/>
      <c r="T473" s="271"/>
      <c r="U473" s="733">
        <v>0</v>
      </c>
      <c r="W473" s="606" t="s">
        <v>132</v>
      </c>
      <c r="X473" s="607"/>
      <c r="Y473" s="607"/>
      <c r="Z473" s="607"/>
      <c r="AA473" s="835">
        <v>0</v>
      </c>
      <c r="AC473" s="606" t="s">
        <v>1106</v>
      </c>
      <c r="AD473" s="607"/>
      <c r="AE473" s="607"/>
      <c r="AF473" s="607"/>
      <c r="AG473" s="835">
        <v>0</v>
      </c>
      <c r="AI473" s="606" t="s">
        <v>307</v>
      </c>
      <c r="AJ473" s="664"/>
      <c r="AK473" s="607"/>
      <c r="AL473" s="163"/>
      <c r="AM473" s="836">
        <v>0</v>
      </c>
      <c r="AO473" s="606" t="s">
        <v>312</v>
      </c>
      <c r="AP473" s="607"/>
      <c r="AQ473" s="607"/>
      <c r="AR473" s="607"/>
      <c r="AS473" s="836">
        <v>0</v>
      </c>
      <c r="AU473" s="606" t="s">
        <v>59</v>
      </c>
      <c r="AV473" s="163"/>
      <c r="AW473" s="163"/>
      <c r="AX473" s="164"/>
      <c r="AY473" s="836">
        <v>0.34999999403953552</v>
      </c>
      <c r="BA473" s="606" t="s">
        <v>66</v>
      </c>
      <c r="BB473" s="607"/>
      <c r="BC473" s="607"/>
      <c r="BD473" s="607"/>
      <c r="BE473" s="836">
        <v>0</v>
      </c>
      <c r="BG473" s="606" t="s">
        <v>58</v>
      </c>
      <c r="BH473" s="607"/>
      <c r="BI473" s="607"/>
      <c r="BJ473" s="179"/>
      <c r="BK473" s="836">
        <v>0.36000001430511475</v>
      </c>
    </row>
    <row r="474" spans="5:65" x14ac:dyDescent="0.3">
      <c r="E474" s="273" t="s">
        <v>1276</v>
      </c>
      <c r="F474" s="213"/>
      <c r="G474" s="213"/>
      <c r="H474" s="271"/>
      <c r="I474" s="899">
        <v>0.27300000000000002</v>
      </c>
      <c r="K474" s="273" t="s">
        <v>1283</v>
      </c>
      <c r="L474" s="663"/>
      <c r="M474" s="213"/>
      <c r="N474" s="271"/>
      <c r="O474" s="733">
        <v>0.25900000000000001</v>
      </c>
      <c r="Q474" s="606" t="s">
        <v>621</v>
      </c>
      <c r="R474" s="664"/>
      <c r="S474" s="271"/>
      <c r="T474" s="271"/>
      <c r="U474" s="733">
        <v>0.24</v>
      </c>
      <c r="W474" s="606" t="s">
        <v>418</v>
      </c>
      <c r="X474" s="607"/>
      <c r="Y474" s="607"/>
      <c r="Z474" s="607"/>
      <c r="AA474" s="835">
        <v>0</v>
      </c>
      <c r="AC474" s="606" t="s">
        <v>233</v>
      </c>
      <c r="AD474" s="607"/>
      <c r="AE474" s="607"/>
      <c r="AF474" s="607"/>
      <c r="AG474" s="835">
        <v>0</v>
      </c>
      <c r="AI474" s="606" t="s">
        <v>387</v>
      </c>
      <c r="AJ474" s="664"/>
      <c r="AK474" s="607"/>
      <c r="AL474" s="163"/>
      <c r="AM474" s="836">
        <v>0</v>
      </c>
      <c r="AO474" s="606" t="s">
        <v>313</v>
      </c>
      <c r="AP474" s="607"/>
      <c r="AQ474" s="607"/>
      <c r="AR474" s="607"/>
      <c r="AS474" s="836">
        <v>0</v>
      </c>
      <c r="AU474" s="606" t="s">
        <v>60</v>
      </c>
      <c r="AV474" s="163"/>
      <c r="AW474" s="163"/>
      <c r="AX474" s="164"/>
      <c r="AY474" s="836">
        <v>0.36000001430511475</v>
      </c>
      <c r="BA474" s="606" t="s">
        <v>139</v>
      </c>
      <c r="BB474" s="607"/>
      <c r="BC474" s="607"/>
      <c r="BD474" s="607"/>
      <c r="BE474" s="836">
        <v>0.34000000357627869</v>
      </c>
      <c r="BG474" s="606" t="s">
        <v>70</v>
      </c>
      <c r="BH474" s="607"/>
      <c r="BI474" s="607"/>
      <c r="BJ474" s="269"/>
      <c r="BK474" s="836">
        <v>0</v>
      </c>
    </row>
    <row r="475" spans="5:65" x14ac:dyDescent="0.3">
      <c r="E475" s="273" t="s">
        <v>1281</v>
      </c>
      <c r="F475" s="213"/>
      <c r="G475" s="213"/>
      <c r="H475" s="271"/>
      <c r="I475" s="899">
        <v>0.27100000000000002</v>
      </c>
      <c r="K475" s="273" t="s">
        <v>1285</v>
      </c>
      <c r="L475" s="663"/>
      <c r="M475" s="213"/>
      <c r="N475" s="271"/>
      <c r="O475" s="733">
        <v>0</v>
      </c>
      <c r="Q475" s="606" t="s">
        <v>622</v>
      </c>
      <c r="R475" s="664"/>
      <c r="S475" s="271"/>
      <c r="T475" s="271"/>
      <c r="U475" s="733">
        <v>0</v>
      </c>
      <c r="W475" s="606" t="s">
        <v>420</v>
      </c>
      <c r="X475" s="607"/>
      <c r="Y475" s="607"/>
      <c r="Z475" s="607"/>
      <c r="AA475" s="835">
        <v>0</v>
      </c>
      <c r="AC475" s="606" t="s">
        <v>304</v>
      </c>
      <c r="AD475" s="607"/>
      <c r="AE475" s="607"/>
      <c r="AF475" s="607"/>
      <c r="AG475" s="835">
        <v>0</v>
      </c>
      <c r="AI475" s="606" t="s">
        <v>234</v>
      </c>
      <c r="AJ475" s="664"/>
      <c r="AK475" s="607"/>
      <c r="AL475" s="163"/>
      <c r="AM475" s="836">
        <v>0.25999999046325684</v>
      </c>
      <c r="AO475" s="606" t="s">
        <v>314</v>
      </c>
      <c r="AP475" s="607"/>
      <c r="AQ475" s="607"/>
      <c r="AR475" s="607"/>
      <c r="AS475" s="836">
        <v>2.9999999329447746E-2</v>
      </c>
      <c r="AU475" s="606" t="s">
        <v>212</v>
      </c>
      <c r="AV475" s="163"/>
      <c r="AW475" s="163"/>
      <c r="AX475" s="164"/>
      <c r="AY475" s="836">
        <v>0.34999999403953552</v>
      </c>
      <c r="BA475" s="606" t="s">
        <v>214</v>
      </c>
      <c r="BB475" s="607"/>
      <c r="BC475" s="607"/>
      <c r="BD475" s="607"/>
      <c r="BE475" s="836">
        <v>0.37000000476837158</v>
      </c>
      <c r="BG475" s="112" t="s">
        <v>1469</v>
      </c>
    </row>
    <row r="476" spans="5:65" x14ac:dyDescent="0.3">
      <c r="E476" s="273" t="s">
        <v>1282</v>
      </c>
      <c r="F476" s="213"/>
      <c r="G476" s="213"/>
      <c r="H476" s="271"/>
      <c r="I476" s="899">
        <v>0.27200000000000002</v>
      </c>
      <c r="K476" s="273" t="s">
        <v>1286</v>
      </c>
      <c r="L476" s="663"/>
      <c r="M476" s="213"/>
      <c r="N476" s="271"/>
      <c r="O476" s="733">
        <v>0.25800000000000001</v>
      </c>
      <c r="Q476" s="606" t="s">
        <v>623</v>
      </c>
      <c r="R476" s="664"/>
      <c r="S476" s="271"/>
      <c r="T476" s="271"/>
      <c r="U476" s="733">
        <v>0</v>
      </c>
      <c r="W476" s="606" t="s">
        <v>544</v>
      </c>
      <c r="X476" s="607"/>
      <c r="Y476" s="607"/>
      <c r="Z476" s="607"/>
      <c r="AA476" s="835">
        <v>0.31000000238418579</v>
      </c>
      <c r="AC476" s="606" t="s">
        <v>305</v>
      </c>
      <c r="AD476" s="607"/>
      <c r="AE476" s="607"/>
      <c r="AF476" s="607"/>
      <c r="AG476" s="835">
        <v>0</v>
      </c>
      <c r="AI476" s="606" t="s">
        <v>308</v>
      </c>
      <c r="AJ476" s="664"/>
      <c r="AK476" s="607"/>
      <c r="AL476" s="163"/>
      <c r="AM476" s="836">
        <v>1.9999999552965164E-2</v>
      </c>
      <c r="AO476" s="606" t="s">
        <v>315</v>
      </c>
      <c r="AP476" s="607"/>
      <c r="AQ476" s="607"/>
      <c r="AR476" s="607"/>
      <c r="AS476" s="836">
        <v>0</v>
      </c>
      <c r="AU476" s="606" t="s">
        <v>64</v>
      </c>
      <c r="AV476" s="163"/>
      <c r="AW476" s="163"/>
      <c r="AX476" s="164"/>
      <c r="AY476" s="836">
        <v>0.14000000059604645</v>
      </c>
      <c r="BA476" s="606" t="s">
        <v>69</v>
      </c>
      <c r="BB476" s="607"/>
      <c r="BC476" s="607"/>
      <c r="BD476" s="607"/>
      <c r="BE476" s="836">
        <v>0</v>
      </c>
    </row>
    <row r="477" spans="5:65" x14ac:dyDescent="0.3">
      <c r="E477" s="273" t="s">
        <v>1283</v>
      </c>
      <c r="F477" s="213"/>
      <c r="G477" s="213"/>
      <c r="H477" s="271"/>
      <c r="I477" s="899">
        <v>0.27300000000000002</v>
      </c>
      <c r="K477" s="273" t="s">
        <v>1287</v>
      </c>
      <c r="L477" s="663"/>
      <c r="M477" s="213"/>
      <c r="N477" s="271"/>
      <c r="O477" s="733">
        <v>0.25800000000000001</v>
      </c>
      <c r="Q477" s="606" t="s">
        <v>624</v>
      </c>
      <c r="R477" s="664"/>
      <c r="S477" s="271"/>
      <c r="T477" s="271"/>
      <c r="U477" s="733">
        <v>0</v>
      </c>
      <c r="W477" s="606" t="s">
        <v>368</v>
      </c>
      <c r="X477" s="607"/>
      <c r="Y477" s="607"/>
      <c r="Z477" s="607"/>
      <c r="AA477" s="835">
        <v>7.0000000298023224E-2</v>
      </c>
      <c r="AC477" s="606" t="s">
        <v>306</v>
      </c>
      <c r="AD477" s="607"/>
      <c r="AE477" s="607"/>
      <c r="AF477" s="607"/>
      <c r="AG477" s="835">
        <v>0</v>
      </c>
      <c r="AI477" s="606" t="s">
        <v>370</v>
      </c>
      <c r="AJ477" s="664"/>
      <c r="AK477" s="607"/>
      <c r="AL477" s="163"/>
      <c r="AM477" s="836">
        <v>0</v>
      </c>
      <c r="AO477" s="606" t="s">
        <v>316</v>
      </c>
      <c r="AP477" s="607"/>
      <c r="AQ477" s="607"/>
      <c r="AR477" s="607"/>
      <c r="AS477" s="836">
        <v>0</v>
      </c>
      <c r="AU477" s="606" t="s">
        <v>65</v>
      </c>
      <c r="AV477" s="163"/>
      <c r="AW477" s="163"/>
      <c r="AX477" s="164"/>
      <c r="AY477" s="836">
        <v>0</v>
      </c>
      <c r="BA477" s="606" t="s">
        <v>215</v>
      </c>
      <c r="BB477" s="607"/>
      <c r="BC477" s="607"/>
      <c r="BD477" s="607"/>
      <c r="BE477" s="836">
        <v>0</v>
      </c>
    </row>
    <row r="478" spans="5:65" x14ac:dyDescent="0.3">
      <c r="E478" s="273" t="s">
        <v>1285</v>
      </c>
      <c r="F478" s="213"/>
      <c r="G478" s="213"/>
      <c r="H478" s="271"/>
      <c r="I478" s="899">
        <v>0.24</v>
      </c>
      <c r="K478" s="273" t="s">
        <v>1288</v>
      </c>
      <c r="L478" s="663"/>
      <c r="M478" s="213"/>
      <c r="N478" s="271"/>
      <c r="O478" s="733">
        <v>0.255</v>
      </c>
      <c r="Q478" s="606" t="s">
        <v>415</v>
      </c>
      <c r="R478" s="664"/>
      <c r="S478" s="271"/>
      <c r="T478" s="271"/>
      <c r="U478" s="733">
        <v>0</v>
      </c>
      <c r="W478" s="606" t="s">
        <v>474</v>
      </c>
      <c r="X478" s="607"/>
      <c r="Y478" s="607"/>
      <c r="Z478" s="607"/>
      <c r="AA478" s="835">
        <v>0</v>
      </c>
      <c r="AC478" s="606" t="s">
        <v>369</v>
      </c>
      <c r="AD478" s="607"/>
      <c r="AE478" s="607"/>
      <c r="AF478" s="607"/>
      <c r="AG478" s="835">
        <v>0</v>
      </c>
      <c r="AI478" s="606" t="s">
        <v>309</v>
      </c>
      <c r="AJ478" s="664"/>
      <c r="AK478" s="607"/>
      <c r="AL478" s="163"/>
      <c r="AM478" s="836">
        <v>0.25999999046325684</v>
      </c>
      <c r="AO478" s="606" t="s">
        <v>317</v>
      </c>
      <c r="AP478" s="607"/>
      <c r="AQ478" s="607"/>
      <c r="AR478" s="607"/>
      <c r="AS478" s="836">
        <v>0</v>
      </c>
      <c r="AU478" s="606" t="s">
        <v>517</v>
      </c>
      <c r="AV478" s="163"/>
      <c r="AW478" s="163"/>
      <c r="AX478" s="164"/>
      <c r="AY478" s="836">
        <v>0</v>
      </c>
      <c r="BA478" s="606" t="s">
        <v>216</v>
      </c>
      <c r="BB478" s="607"/>
      <c r="BC478" s="607"/>
      <c r="BD478" s="607"/>
      <c r="BE478" s="836">
        <v>0</v>
      </c>
    </row>
    <row r="479" spans="5:65" x14ac:dyDescent="0.3">
      <c r="E479" s="273" t="s">
        <v>324</v>
      </c>
      <c r="F479" s="213"/>
      <c r="G479" s="213"/>
      <c r="H479" s="271"/>
      <c r="I479" s="899">
        <v>0.27100000000000002</v>
      </c>
      <c r="K479" s="273" t="s">
        <v>433</v>
      </c>
      <c r="L479" s="663"/>
      <c r="M479" s="213"/>
      <c r="N479" s="271"/>
      <c r="O479" s="733">
        <v>0.22500000000000001</v>
      </c>
      <c r="Q479" s="606" t="s">
        <v>416</v>
      </c>
      <c r="R479" s="664"/>
      <c r="S479" s="271"/>
      <c r="T479" s="271"/>
      <c r="U479" s="733">
        <v>0</v>
      </c>
      <c r="W479" s="606" t="s">
        <v>52</v>
      </c>
      <c r="X479" s="607"/>
      <c r="Y479" s="607"/>
      <c r="Z479" s="607"/>
      <c r="AA479" s="835">
        <v>9.9999997764825821E-3</v>
      </c>
      <c r="AC479" s="606" t="s">
        <v>1107</v>
      </c>
      <c r="AD479" s="607"/>
      <c r="AE479" s="607"/>
      <c r="AF479" s="607"/>
      <c r="AG479" s="835">
        <v>0</v>
      </c>
      <c r="AI479" s="606" t="s">
        <v>371</v>
      </c>
      <c r="AJ479" s="664"/>
      <c r="AK479" s="607"/>
      <c r="AL479" s="163"/>
      <c r="AM479" s="836">
        <v>0.25</v>
      </c>
      <c r="AO479" s="606" t="s">
        <v>318</v>
      </c>
      <c r="AP479" s="607"/>
      <c r="AQ479" s="607"/>
      <c r="AR479" s="607"/>
      <c r="AS479" s="836">
        <v>0</v>
      </c>
      <c r="AU479" s="606" t="s">
        <v>137</v>
      </c>
      <c r="AV479" s="163"/>
      <c r="AW479" s="163"/>
      <c r="AX479" s="164"/>
      <c r="AY479" s="836">
        <v>9.9999997764825821E-3</v>
      </c>
      <c r="BA479" s="606" t="s">
        <v>515</v>
      </c>
      <c r="BB479" s="607"/>
      <c r="BC479" s="607"/>
      <c r="BD479" s="607"/>
      <c r="BE479" s="836">
        <v>1.9999999552965164E-2</v>
      </c>
    </row>
    <row r="480" spans="5:65" x14ac:dyDescent="0.3">
      <c r="E480" s="273" t="s">
        <v>1286</v>
      </c>
      <c r="F480" s="213"/>
      <c r="G480" s="213"/>
      <c r="H480" s="271"/>
      <c r="I480" s="899">
        <v>0.27300000000000002</v>
      </c>
      <c r="K480" s="273" t="s">
        <v>328</v>
      </c>
      <c r="L480" s="663"/>
      <c r="M480" s="213"/>
      <c r="N480" s="271"/>
      <c r="O480" s="733">
        <v>0.25900000000000001</v>
      </c>
      <c r="Q480" s="606" t="s">
        <v>209</v>
      </c>
      <c r="R480" s="664"/>
      <c r="S480" s="271"/>
      <c r="T480" s="271"/>
      <c r="U480" s="733">
        <v>0</v>
      </c>
      <c r="W480" s="606" t="s">
        <v>232</v>
      </c>
      <c r="X480" s="607"/>
      <c r="Y480" s="607"/>
      <c r="Z480" s="607"/>
      <c r="AA480" s="835">
        <v>0</v>
      </c>
      <c r="AC480" s="606" t="s">
        <v>1108</v>
      </c>
      <c r="AD480" s="607"/>
      <c r="AE480" s="607"/>
      <c r="AF480" s="607"/>
      <c r="AG480" s="835">
        <v>9.9999997764825821E-3</v>
      </c>
      <c r="AI480" s="606" t="s">
        <v>311</v>
      </c>
      <c r="AJ480" s="664"/>
      <c r="AK480" s="607"/>
      <c r="AL480" s="163"/>
      <c r="AM480" s="836">
        <v>0</v>
      </c>
      <c r="AO480" s="606" t="s">
        <v>319</v>
      </c>
      <c r="AP480" s="607"/>
      <c r="AQ480" s="607"/>
      <c r="AR480" s="607"/>
      <c r="AS480" s="836">
        <v>0</v>
      </c>
      <c r="AU480" s="606" t="s">
        <v>513</v>
      </c>
      <c r="AV480" s="163"/>
      <c r="AW480" s="163"/>
      <c r="AX480" s="164"/>
      <c r="AY480" s="836">
        <v>0.23000000417232513</v>
      </c>
      <c r="BA480" s="606" t="s">
        <v>70</v>
      </c>
      <c r="BB480" s="607"/>
      <c r="BC480" s="607"/>
      <c r="BD480" s="607"/>
      <c r="BE480" s="836">
        <v>0.15999999642372131</v>
      </c>
    </row>
    <row r="481" spans="5:53" x14ac:dyDescent="0.3">
      <c r="E481" s="273" t="s">
        <v>1536</v>
      </c>
      <c r="F481" s="213"/>
      <c r="G481" s="213"/>
      <c r="H481" s="271"/>
      <c r="I481" s="899">
        <v>0.27300000000000002</v>
      </c>
      <c r="K481" s="273" t="s">
        <v>1292</v>
      </c>
      <c r="L481" s="663"/>
      <c r="M481" s="213"/>
      <c r="N481" s="271"/>
      <c r="O481" s="733">
        <v>0.251</v>
      </c>
      <c r="Q481" s="606" t="s">
        <v>417</v>
      </c>
      <c r="R481" s="664"/>
      <c r="S481" s="271"/>
      <c r="T481" s="271"/>
      <c r="U481" s="733">
        <v>0.25</v>
      </c>
      <c r="W481" s="606" t="s">
        <v>304</v>
      </c>
      <c r="X481" s="607"/>
      <c r="Y481" s="607"/>
      <c r="Z481" s="607"/>
      <c r="AA481" s="835">
        <v>0</v>
      </c>
      <c r="AC481" s="606" t="s">
        <v>307</v>
      </c>
      <c r="AD481" s="607"/>
      <c r="AE481" s="607"/>
      <c r="AF481" s="607"/>
      <c r="AG481" s="835">
        <v>0</v>
      </c>
      <c r="AI481" s="606" t="s">
        <v>523</v>
      </c>
      <c r="AJ481" s="664"/>
      <c r="AK481" s="607"/>
      <c r="AL481" s="163"/>
      <c r="AM481" s="836">
        <v>0</v>
      </c>
      <c r="AO481" s="606" t="s">
        <v>320</v>
      </c>
      <c r="AP481" s="607"/>
      <c r="AQ481" s="607"/>
      <c r="AR481" s="607"/>
      <c r="AS481" s="836">
        <v>0</v>
      </c>
      <c r="AU481" s="606" t="s">
        <v>138</v>
      </c>
      <c r="AV481" s="163"/>
      <c r="AW481" s="163"/>
      <c r="AX481" s="164"/>
      <c r="AY481" s="836">
        <v>0.30000001192092896</v>
      </c>
      <c r="BA481" s="112" t="s">
        <v>1469</v>
      </c>
    </row>
    <row r="482" spans="5:53" x14ac:dyDescent="0.3">
      <c r="E482" s="273" t="s">
        <v>1277</v>
      </c>
      <c r="F482" s="213"/>
      <c r="G482" s="213"/>
      <c r="H482" s="271"/>
      <c r="I482" s="899">
        <v>0.27</v>
      </c>
      <c r="K482" s="273" t="s">
        <v>55</v>
      </c>
      <c r="L482" s="663"/>
      <c r="M482" s="213"/>
      <c r="N482" s="271"/>
      <c r="O482" s="733">
        <v>0.215</v>
      </c>
      <c r="Q482" s="606" t="s">
        <v>210</v>
      </c>
      <c r="R482" s="664"/>
      <c r="S482" s="271"/>
      <c r="T482" s="271"/>
      <c r="U482" s="733">
        <v>0.25</v>
      </c>
      <c r="W482" s="606" t="s">
        <v>305</v>
      </c>
      <c r="X482" s="607"/>
      <c r="Y482" s="607"/>
      <c r="Z482" s="607"/>
      <c r="AA482" s="835">
        <v>9.9999997764825821E-3</v>
      </c>
      <c r="AC482" s="606" t="s">
        <v>1109</v>
      </c>
      <c r="AD482" s="607"/>
      <c r="AE482" s="607"/>
      <c r="AF482" s="607"/>
      <c r="AG482" s="835">
        <v>0</v>
      </c>
      <c r="AI482" s="606" t="s">
        <v>516</v>
      </c>
      <c r="AJ482" s="664"/>
      <c r="AK482" s="607"/>
      <c r="AL482" s="163"/>
      <c r="AM482" s="836">
        <v>0</v>
      </c>
      <c r="AO482" s="606" t="s">
        <v>237</v>
      </c>
      <c r="AP482" s="607"/>
      <c r="AQ482" s="607"/>
      <c r="AR482" s="607"/>
      <c r="AS482" s="836">
        <v>0</v>
      </c>
      <c r="AU482" s="606" t="s">
        <v>67</v>
      </c>
      <c r="AV482" s="163"/>
      <c r="AW482" s="163"/>
      <c r="AX482" s="164"/>
      <c r="AY482" s="836">
        <v>0</v>
      </c>
    </row>
    <row r="483" spans="5:53" x14ac:dyDescent="0.3">
      <c r="E483" s="273" t="s">
        <v>1537</v>
      </c>
      <c r="F483" s="213"/>
      <c r="G483" s="213"/>
      <c r="H483" s="271"/>
      <c r="I483" s="899">
        <v>0.27300000000000002</v>
      </c>
      <c r="K483" s="273" t="s">
        <v>1294</v>
      </c>
      <c r="L483" s="663"/>
      <c r="M483" s="213"/>
      <c r="N483" s="271"/>
      <c r="O483" s="733">
        <v>0</v>
      </c>
      <c r="Q483" s="606" t="s">
        <v>418</v>
      </c>
      <c r="R483" s="664"/>
      <c r="S483" s="271"/>
      <c r="T483" s="271"/>
      <c r="U483" s="733">
        <v>0</v>
      </c>
      <c r="W483" s="606" t="s">
        <v>233</v>
      </c>
      <c r="X483" s="607"/>
      <c r="Y483" s="607"/>
      <c r="Z483" s="607"/>
      <c r="AA483" s="835">
        <v>0</v>
      </c>
      <c r="AC483" s="606" t="s">
        <v>234</v>
      </c>
      <c r="AD483" s="607"/>
      <c r="AE483" s="607"/>
      <c r="AF483" s="607"/>
      <c r="AG483" s="835">
        <v>0.40000000596046448</v>
      </c>
      <c r="AI483" s="606" t="s">
        <v>312</v>
      </c>
      <c r="AJ483" s="664"/>
      <c r="AK483" s="607"/>
      <c r="AL483" s="163"/>
      <c r="AM483" s="836">
        <v>0</v>
      </c>
      <c r="AO483" s="606" t="s">
        <v>238</v>
      </c>
      <c r="AP483" s="607"/>
      <c r="AQ483" s="607"/>
      <c r="AR483" s="607"/>
      <c r="AS483" s="836">
        <v>0</v>
      </c>
      <c r="AU483" s="606" t="s">
        <v>213</v>
      </c>
      <c r="AV483" s="163"/>
      <c r="AW483" s="163"/>
      <c r="AX483" s="164"/>
      <c r="AY483" s="836">
        <v>0.20999999344348907</v>
      </c>
    </row>
    <row r="484" spans="5:53" x14ac:dyDescent="0.3">
      <c r="E484" s="273" t="s">
        <v>1287</v>
      </c>
      <c r="F484" s="213"/>
      <c r="G484" s="213"/>
      <c r="H484" s="271"/>
      <c r="I484" s="899">
        <v>0.27300000000000002</v>
      </c>
      <c r="K484" s="273" t="s">
        <v>654</v>
      </c>
      <c r="L484" s="663"/>
      <c r="M484" s="213"/>
      <c r="N484" s="271"/>
      <c r="O484" s="733">
        <v>0.24099999999999999</v>
      </c>
      <c r="Q484" s="606" t="s">
        <v>419</v>
      </c>
      <c r="R484" s="664"/>
      <c r="S484" s="271"/>
      <c r="T484" s="271"/>
      <c r="U484" s="733">
        <v>0</v>
      </c>
      <c r="W484" s="606" t="s">
        <v>306</v>
      </c>
      <c r="X484" s="607"/>
      <c r="Y484" s="607"/>
      <c r="Z484" s="607"/>
      <c r="AA484" s="835">
        <v>0</v>
      </c>
      <c r="AC484" s="606" t="s">
        <v>308</v>
      </c>
      <c r="AD484" s="607"/>
      <c r="AE484" s="607"/>
      <c r="AF484" s="607"/>
      <c r="AG484" s="835">
        <v>0</v>
      </c>
      <c r="AI484" s="606" t="s">
        <v>314</v>
      </c>
      <c r="AJ484" s="664"/>
      <c r="AK484" s="607"/>
      <c r="AL484" s="163"/>
      <c r="AM484" s="836">
        <v>0</v>
      </c>
      <c r="AO484" s="606" t="s">
        <v>239</v>
      </c>
      <c r="AP484" s="607"/>
      <c r="AQ484" s="607"/>
      <c r="AR484" s="607"/>
      <c r="AS484" s="836">
        <v>3.9999999105930328E-2</v>
      </c>
      <c r="AU484" s="606" t="s">
        <v>393</v>
      </c>
      <c r="AV484" s="163"/>
      <c r="AW484" s="163"/>
      <c r="AX484" s="164"/>
      <c r="AY484" s="836">
        <v>0.10000000149011612</v>
      </c>
    </row>
    <row r="485" spans="5:53" x14ac:dyDescent="0.3">
      <c r="E485" s="273" t="s">
        <v>1288</v>
      </c>
      <c r="F485" s="213"/>
      <c r="G485" s="213"/>
      <c r="H485" s="271"/>
      <c r="I485" s="899">
        <v>0.27200000000000002</v>
      </c>
      <c r="K485" s="273" t="s">
        <v>1295</v>
      </c>
      <c r="L485" s="663"/>
      <c r="M485" s="213"/>
      <c r="N485" s="271"/>
      <c r="O485" s="733">
        <v>0.25900000000000001</v>
      </c>
      <c r="Q485" s="606" t="s">
        <v>301</v>
      </c>
      <c r="R485" s="664"/>
      <c r="S485" s="271"/>
      <c r="T485" s="271"/>
      <c r="U485" s="733">
        <v>0</v>
      </c>
      <c r="W485" s="606" t="s">
        <v>369</v>
      </c>
      <c r="X485" s="607"/>
      <c r="Y485" s="607"/>
      <c r="Z485" s="607"/>
      <c r="AA485" s="835">
        <v>0</v>
      </c>
      <c r="AC485" s="606" t="s">
        <v>421</v>
      </c>
      <c r="AD485" s="607"/>
      <c r="AE485" s="607"/>
      <c r="AF485" s="607"/>
      <c r="AG485" s="835">
        <v>0.40000000596046448</v>
      </c>
      <c r="AI485" s="606" t="s">
        <v>315</v>
      </c>
      <c r="AJ485" s="664"/>
      <c r="AK485" s="607"/>
      <c r="AL485" s="163"/>
      <c r="AM485" s="836">
        <v>0</v>
      </c>
      <c r="AO485" s="606" t="s">
        <v>321</v>
      </c>
      <c r="AP485" s="607"/>
      <c r="AQ485" s="607"/>
      <c r="AR485" s="607"/>
      <c r="AS485" s="836">
        <v>0</v>
      </c>
      <c r="AU485" s="606" t="s">
        <v>244</v>
      </c>
      <c r="AV485" s="163"/>
      <c r="AW485" s="163"/>
      <c r="AX485" s="164"/>
      <c r="AY485" s="836">
        <v>0</v>
      </c>
    </row>
    <row r="486" spans="5:53" x14ac:dyDescent="0.3">
      <c r="E486" s="273" t="s">
        <v>1538</v>
      </c>
      <c r="F486" s="213"/>
      <c r="G486" s="213"/>
      <c r="H486" s="271"/>
      <c r="I486" s="899">
        <v>0</v>
      </c>
      <c r="K486" s="273" t="s">
        <v>1297</v>
      </c>
      <c r="L486" s="663"/>
      <c r="M486" s="213"/>
      <c r="N486" s="271"/>
      <c r="O486" s="733">
        <v>0.25600000000000001</v>
      </c>
      <c r="Q486" s="606" t="s">
        <v>625</v>
      </c>
      <c r="R486" s="664"/>
      <c r="S486" s="271"/>
      <c r="T486" s="271"/>
      <c r="U486" s="733">
        <v>0</v>
      </c>
      <c r="W486" s="606" t="s">
        <v>385</v>
      </c>
      <c r="X486" s="607"/>
      <c r="Y486" s="607"/>
      <c r="Z486" s="607"/>
      <c r="AA486" s="835">
        <v>0</v>
      </c>
      <c r="AC486" s="606" t="s">
        <v>370</v>
      </c>
      <c r="AD486" s="607"/>
      <c r="AE486" s="607"/>
      <c r="AF486" s="607"/>
      <c r="AG486" s="835">
        <v>0.15000000596046448</v>
      </c>
      <c r="AI486" s="606" t="s">
        <v>316</v>
      </c>
      <c r="AJ486" s="664"/>
      <c r="AK486" s="607"/>
      <c r="AL486" s="163"/>
      <c r="AM486" s="836">
        <v>0</v>
      </c>
      <c r="AO486" s="606" t="s">
        <v>322</v>
      </c>
      <c r="AP486" s="607"/>
      <c r="AQ486" s="607"/>
      <c r="AR486" s="607"/>
      <c r="AS486" s="836">
        <v>0</v>
      </c>
      <c r="AU486" s="606" t="s">
        <v>54</v>
      </c>
      <c r="AV486" s="163"/>
      <c r="AW486" s="163"/>
      <c r="AX486" s="164"/>
      <c r="AY486" s="836">
        <v>0</v>
      </c>
    </row>
    <row r="487" spans="5:53" x14ac:dyDescent="0.3">
      <c r="E487" s="273" t="s">
        <v>1290</v>
      </c>
      <c r="F487" s="213"/>
      <c r="G487" s="213"/>
      <c r="H487" s="271"/>
      <c r="I487" s="899">
        <v>0.27100000000000002</v>
      </c>
      <c r="K487" s="273" t="s">
        <v>1299</v>
      </c>
      <c r="L487" s="663"/>
      <c r="M487" s="213"/>
      <c r="N487" s="271"/>
      <c r="O487" s="733">
        <v>0.254</v>
      </c>
      <c r="Q487" s="606" t="s">
        <v>368</v>
      </c>
      <c r="R487" s="664"/>
      <c r="S487" s="271"/>
      <c r="T487" s="271"/>
      <c r="U487" s="733">
        <v>0</v>
      </c>
      <c r="W487" s="606" t="s">
        <v>386</v>
      </c>
      <c r="X487" s="607"/>
      <c r="Y487" s="607"/>
      <c r="Z487" s="607"/>
      <c r="AA487" s="835">
        <v>0</v>
      </c>
      <c r="AC487" s="606" t="s">
        <v>422</v>
      </c>
      <c r="AD487" s="607"/>
      <c r="AE487" s="607"/>
      <c r="AF487" s="607"/>
      <c r="AG487" s="835">
        <v>0</v>
      </c>
      <c r="AI487" s="606" t="s">
        <v>388</v>
      </c>
      <c r="AJ487" s="664"/>
      <c r="AK487" s="607"/>
      <c r="AL487" s="163"/>
      <c r="AM487" s="836">
        <v>0.30000001192092896</v>
      </c>
      <c r="AO487" s="606" t="s">
        <v>240</v>
      </c>
      <c r="AP487" s="607"/>
      <c r="AQ487" s="607"/>
      <c r="AR487" s="607"/>
      <c r="AS487" s="836">
        <v>0</v>
      </c>
      <c r="AU487" s="606" t="s">
        <v>245</v>
      </c>
      <c r="AV487" s="163"/>
      <c r="AW487" s="163"/>
      <c r="AX487" s="164"/>
      <c r="AY487" s="836">
        <v>0</v>
      </c>
    </row>
    <row r="488" spans="5:53" x14ac:dyDescent="0.3">
      <c r="E488" s="273" t="s">
        <v>328</v>
      </c>
      <c r="F488" s="213"/>
      <c r="G488" s="213"/>
      <c r="H488" s="271"/>
      <c r="I488" s="899">
        <v>0.27200000000000002</v>
      </c>
      <c r="K488" s="273" t="s">
        <v>1300</v>
      </c>
      <c r="L488" s="663"/>
      <c r="M488" s="213"/>
      <c r="N488" s="271"/>
      <c r="O488" s="733">
        <v>0.25900000000000001</v>
      </c>
      <c r="Q488" s="606" t="s">
        <v>474</v>
      </c>
      <c r="R488" s="664"/>
      <c r="S488" s="271"/>
      <c r="T488" s="271"/>
      <c r="U488" s="733">
        <v>0</v>
      </c>
      <c r="W488" s="606" t="s">
        <v>307</v>
      </c>
      <c r="X488" s="607"/>
      <c r="Y488" s="607"/>
      <c r="Z488" s="607"/>
      <c r="AA488" s="835">
        <v>0</v>
      </c>
      <c r="AC488" s="606" t="s">
        <v>309</v>
      </c>
      <c r="AD488" s="607"/>
      <c r="AE488" s="607"/>
      <c r="AF488" s="607"/>
      <c r="AG488" s="835">
        <v>0.23000000417232513</v>
      </c>
      <c r="AI488" s="606" t="s">
        <v>317</v>
      </c>
      <c r="AJ488" s="664"/>
      <c r="AK488" s="607"/>
      <c r="AL488" s="163"/>
      <c r="AM488" s="836">
        <v>5.9999998658895493E-2</v>
      </c>
      <c r="AO488" s="606" t="s">
        <v>68</v>
      </c>
      <c r="AP488" s="607"/>
      <c r="AQ488" s="607"/>
      <c r="AR488" s="607"/>
      <c r="AS488" s="836">
        <v>0</v>
      </c>
      <c r="AU488" s="606" t="s">
        <v>246</v>
      </c>
      <c r="AV488" s="163"/>
      <c r="AW488" s="163"/>
      <c r="AX488" s="164"/>
      <c r="AY488" s="836">
        <v>0.17000000178813934</v>
      </c>
    </row>
    <row r="489" spans="5:53" x14ac:dyDescent="0.3">
      <c r="E489" s="273" t="s">
        <v>1292</v>
      </c>
      <c r="F489" s="213"/>
      <c r="G489" s="213"/>
      <c r="H489" s="271"/>
      <c r="I489" s="899">
        <v>0.27200000000000002</v>
      </c>
      <c r="K489" s="273" t="s">
        <v>1303</v>
      </c>
      <c r="L489" s="663"/>
      <c r="M489" s="213"/>
      <c r="N489" s="271"/>
      <c r="O489" s="733">
        <v>0</v>
      </c>
      <c r="Q489" s="606" t="s">
        <v>52</v>
      </c>
      <c r="R489" s="664"/>
      <c r="S489" s="271"/>
      <c r="T489" s="271"/>
      <c r="U489" s="733">
        <v>0</v>
      </c>
      <c r="W489" s="606" t="s">
        <v>387</v>
      </c>
      <c r="X489" s="607"/>
      <c r="Y489" s="607"/>
      <c r="Z489" s="607"/>
      <c r="AA489" s="835">
        <v>0</v>
      </c>
      <c r="AC489" s="606" t="s">
        <v>371</v>
      </c>
      <c r="AD489" s="607"/>
      <c r="AE489" s="607"/>
      <c r="AF489" s="607"/>
      <c r="AG489" s="835">
        <v>0.23000000417232513</v>
      </c>
      <c r="AI489" s="606" t="s">
        <v>318</v>
      </c>
      <c r="AJ489" s="664"/>
      <c r="AK489" s="607"/>
      <c r="AL489" s="163"/>
      <c r="AM489" s="836">
        <v>0</v>
      </c>
      <c r="AO489" s="606" t="s">
        <v>390</v>
      </c>
      <c r="AP489" s="607"/>
      <c r="AQ489" s="607"/>
      <c r="AR489" s="607"/>
      <c r="AS489" s="836">
        <v>0.34000000357627869</v>
      </c>
      <c r="AU489" s="606" t="s">
        <v>61</v>
      </c>
      <c r="AV489" s="163"/>
      <c r="AW489" s="163"/>
      <c r="AX489" s="164"/>
      <c r="AY489" s="836">
        <v>0.23000000417232513</v>
      </c>
    </row>
    <row r="490" spans="5:53" x14ac:dyDescent="0.3">
      <c r="E490" s="273" t="s">
        <v>55</v>
      </c>
      <c r="F490" s="213"/>
      <c r="G490" s="213"/>
      <c r="H490" s="271"/>
      <c r="I490" s="899">
        <v>0.255</v>
      </c>
      <c r="K490" s="273" t="s">
        <v>1304</v>
      </c>
      <c r="L490" s="663"/>
      <c r="M490" s="213"/>
      <c r="N490" s="271"/>
      <c r="O490" s="733">
        <v>0</v>
      </c>
      <c r="Q490" s="606" t="s">
        <v>626</v>
      </c>
      <c r="R490" s="664"/>
      <c r="S490" s="271"/>
      <c r="T490" s="271"/>
      <c r="U490" s="733">
        <v>0</v>
      </c>
      <c r="W490" s="606" t="s">
        <v>234</v>
      </c>
      <c r="X490" s="607"/>
      <c r="Y490" s="607"/>
      <c r="Z490" s="607"/>
      <c r="AA490" s="835">
        <v>0.2800000011920929</v>
      </c>
      <c r="AC490" s="606" t="s">
        <v>311</v>
      </c>
      <c r="AD490" s="607"/>
      <c r="AE490" s="607"/>
      <c r="AF490" s="607"/>
      <c r="AG490" s="835">
        <v>0.34999999403953552</v>
      </c>
      <c r="AI490" s="606" t="s">
        <v>237</v>
      </c>
      <c r="AJ490" s="664"/>
      <c r="AK490" s="607"/>
      <c r="AL490" s="163"/>
      <c r="AM490" s="836">
        <v>0</v>
      </c>
      <c r="AO490" s="606" t="s">
        <v>135</v>
      </c>
      <c r="AP490" s="607"/>
      <c r="AQ490" s="607"/>
      <c r="AR490" s="607"/>
      <c r="AS490" s="836">
        <v>0.30000001192092896</v>
      </c>
      <c r="AU490" s="606" t="s">
        <v>511</v>
      </c>
      <c r="AV490" s="163"/>
      <c r="AW490" s="163"/>
      <c r="AX490" s="164"/>
      <c r="AY490" s="836">
        <v>0.11999999731779099</v>
      </c>
    </row>
    <row r="491" spans="5:53" x14ac:dyDescent="0.3">
      <c r="E491" s="273" t="s">
        <v>1294</v>
      </c>
      <c r="F491" s="213"/>
      <c r="G491" s="213"/>
      <c r="H491" s="271"/>
      <c r="I491" s="899">
        <v>0.26700000000000002</v>
      </c>
      <c r="K491" s="273" t="s">
        <v>483</v>
      </c>
      <c r="L491" s="663"/>
      <c r="M491" s="213"/>
      <c r="N491" s="271"/>
      <c r="O491" s="733">
        <v>0.25900000000000001</v>
      </c>
      <c r="Q491" s="606" t="s">
        <v>232</v>
      </c>
      <c r="R491" s="664"/>
      <c r="S491" s="271"/>
      <c r="T491" s="271"/>
      <c r="U491" s="733">
        <v>0</v>
      </c>
      <c r="W491" s="606" t="s">
        <v>308</v>
      </c>
      <c r="X491" s="607"/>
      <c r="Y491" s="607"/>
      <c r="Z491" s="607"/>
      <c r="AA491" s="835">
        <v>0.23000000417232513</v>
      </c>
      <c r="AC491" s="606" t="s">
        <v>1110</v>
      </c>
      <c r="AD491" s="607"/>
      <c r="AE491" s="607"/>
      <c r="AF491" s="607"/>
      <c r="AG491" s="835">
        <v>0.40999999642372131</v>
      </c>
      <c r="AI491" s="606" t="s">
        <v>238</v>
      </c>
      <c r="AJ491" s="664"/>
      <c r="AK491" s="607"/>
      <c r="AL491" s="163"/>
      <c r="AM491" s="836">
        <v>0</v>
      </c>
      <c r="AO491" s="606" t="s">
        <v>323</v>
      </c>
      <c r="AP491" s="607"/>
      <c r="AQ491" s="607"/>
      <c r="AR491" s="607"/>
      <c r="AS491" s="836">
        <v>0</v>
      </c>
      <c r="AU491" s="606" t="s">
        <v>66</v>
      </c>
      <c r="AV491" s="163"/>
      <c r="AW491" s="163"/>
      <c r="AX491" s="164"/>
      <c r="AY491" s="836">
        <v>1.9999999552965164E-2</v>
      </c>
    </row>
    <row r="492" spans="5:53" x14ac:dyDescent="0.3">
      <c r="E492" s="273" t="s">
        <v>654</v>
      </c>
      <c r="F492" s="213"/>
      <c r="G492" s="213"/>
      <c r="H492" s="271"/>
      <c r="I492" s="899">
        <v>0.27200000000000002</v>
      </c>
      <c r="K492" s="273" t="s">
        <v>337</v>
      </c>
      <c r="L492" s="663"/>
      <c r="M492" s="213"/>
      <c r="N492" s="271"/>
      <c r="O492" s="733">
        <v>0</v>
      </c>
      <c r="Q492" s="606" t="s">
        <v>627</v>
      </c>
      <c r="R492" s="664"/>
      <c r="S492" s="271"/>
      <c r="T492" s="271"/>
      <c r="U492" s="733">
        <v>0</v>
      </c>
      <c r="W492" s="606" t="s">
        <v>421</v>
      </c>
      <c r="X492" s="607"/>
      <c r="Y492" s="607"/>
      <c r="Z492" s="607"/>
      <c r="AA492" s="835">
        <v>0.15999999642372131</v>
      </c>
      <c r="AC492" s="606" t="s">
        <v>1111</v>
      </c>
      <c r="AD492" s="607"/>
      <c r="AE492" s="607"/>
      <c r="AF492" s="607"/>
      <c r="AG492" s="835">
        <v>0</v>
      </c>
      <c r="AI492" s="606" t="s">
        <v>239</v>
      </c>
      <c r="AJ492" s="664"/>
      <c r="AK492" s="607"/>
      <c r="AL492" s="163"/>
      <c r="AM492" s="836">
        <v>5.9999998658895493E-2</v>
      </c>
      <c r="AO492" s="606" t="s">
        <v>518</v>
      </c>
      <c r="AP492" s="607"/>
      <c r="AQ492" s="607"/>
      <c r="AR492" s="607"/>
      <c r="AS492" s="836">
        <v>0</v>
      </c>
      <c r="AU492" s="606" t="s">
        <v>214</v>
      </c>
      <c r="AV492" s="163"/>
      <c r="AW492" s="163"/>
      <c r="AX492" s="164"/>
      <c r="AY492" s="836">
        <v>3.9999999105930328E-2</v>
      </c>
    </row>
    <row r="493" spans="5:53" x14ac:dyDescent="0.3">
      <c r="E493" s="273" t="s">
        <v>1295</v>
      </c>
      <c r="F493" s="213"/>
      <c r="G493" s="213"/>
      <c r="H493" s="271"/>
      <c r="I493" s="899">
        <v>0.27200000000000002</v>
      </c>
      <c r="K493" s="273" t="s">
        <v>1310</v>
      </c>
      <c r="L493" s="663"/>
      <c r="M493" s="213"/>
      <c r="N493" s="271"/>
      <c r="O493" s="733">
        <v>0</v>
      </c>
      <c r="Q493" s="606" t="s">
        <v>303</v>
      </c>
      <c r="R493" s="664"/>
      <c r="S493" s="271"/>
      <c r="T493" s="271"/>
      <c r="U493" s="733">
        <v>0</v>
      </c>
      <c r="W493" s="606" t="s">
        <v>370</v>
      </c>
      <c r="X493" s="607"/>
      <c r="Y493" s="607"/>
      <c r="Z493" s="607"/>
      <c r="AA493" s="835">
        <v>0.30000001192092896</v>
      </c>
      <c r="AC493" s="606" t="s">
        <v>423</v>
      </c>
      <c r="AD493" s="607"/>
      <c r="AE493" s="607"/>
      <c r="AF493" s="607"/>
      <c r="AG493" s="835">
        <v>0.40999999642372131</v>
      </c>
      <c r="AI493" s="606" t="s">
        <v>240</v>
      </c>
      <c r="AJ493" s="664"/>
      <c r="AK493" s="607"/>
      <c r="AL493" s="163"/>
      <c r="AM493" s="836">
        <v>0</v>
      </c>
      <c r="AO493" s="606" t="s">
        <v>241</v>
      </c>
      <c r="AP493" s="607"/>
      <c r="AQ493" s="607"/>
      <c r="AR493" s="607"/>
      <c r="AS493" s="836">
        <v>0.31999999284744263</v>
      </c>
      <c r="AU493" s="606" t="s">
        <v>247</v>
      </c>
      <c r="AV493" s="163"/>
      <c r="AW493" s="163"/>
      <c r="AX493" s="164"/>
      <c r="AY493" s="836">
        <v>0</v>
      </c>
    </row>
    <row r="494" spans="5:53" x14ac:dyDescent="0.3">
      <c r="E494" s="273" t="s">
        <v>653</v>
      </c>
      <c r="F494" s="213"/>
      <c r="G494" s="213"/>
      <c r="H494" s="271"/>
      <c r="I494" s="899">
        <v>0.27</v>
      </c>
      <c r="K494" s="273" t="s">
        <v>213</v>
      </c>
      <c r="L494" s="663"/>
      <c r="M494" s="213"/>
      <c r="N494" s="271"/>
      <c r="O494" s="733">
        <v>0.23200000000000001</v>
      </c>
      <c r="Q494" s="606" t="s">
        <v>304</v>
      </c>
      <c r="R494" s="664"/>
      <c r="S494" s="271"/>
      <c r="T494" s="271"/>
      <c r="U494" s="733">
        <v>0</v>
      </c>
      <c r="W494" s="606" t="s">
        <v>422</v>
      </c>
      <c r="X494" s="607"/>
      <c r="Y494" s="607"/>
      <c r="Z494" s="607"/>
      <c r="AA494" s="835">
        <v>0</v>
      </c>
      <c r="AC494" s="606" t="s">
        <v>1112</v>
      </c>
      <c r="AD494" s="607"/>
      <c r="AE494" s="607"/>
      <c r="AF494" s="607"/>
      <c r="AG494" s="835">
        <v>0</v>
      </c>
      <c r="AI494" s="606" t="s">
        <v>389</v>
      </c>
      <c r="AJ494" s="664"/>
      <c r="AK494" s="607"/>
      <c r="AL494" s="163"/>
      <c r="AM494" s="836">
        <v>0.41999998688697815</v>
      </c>
      <c r="AO494" s="606" t="s">
        <v>324</v>
      </c>
      <c r="AP494" s="607"/>
      <c r="AQ494" s="607"/>
      <c r="AR494" s="607"/>
      <c r="AS494" s="836">
        <v>0.34000000357627869</v>
      </c>
      <c r="AU494" s="606" t="s">
        <v>248</v>
      </c>
      <c r="AV494" s="163"/>
      <c r="AW494" s="163"/>
      <c r="AX494" s="164"/>
      <c r="AY494" s="836">
        <v>0</v>
      </c>
    </row>
    <row r="495" spans="5:53" x14ac:dyDescent="0.3">
      <c r="E495" s="273" t="s">
        <v>1297</v>
      </c>
      <c r="F495" s="213"/>
      <c r="G495" s="213"/>
      <c r="H495" s="271"/>
      <c r="I495" s="899">
        <v>0.27300000000000002</v>
      </c>
      <c r="K495" s="273" t="s">
        <v>440</v>
      </c>
      <c r="L495" s="663"/>
      <c r="M495" s="213"/>
      <c r="N495" s="271"/>
      <c r="O495" s="733">
        <v>0</v>
      </c>
      <c r="Q495" s="606" t="s">
        <v>305</v>
      </c>
      <c r="R495" s="664"/>
      <c r="S495" s="271"/>
      <c r="T495" s="271"/>
      <c r="U495" s="733">
        <v>0</v>
      </c>
      <c r="W495" s="606" t="s">
        <v>309</v>
      </c>
      <c r="X495" s="607"/>
      <c r="Y495" s="607"/>
      <c r="Z495" s="607"/>
      <c r="AA495" s="835">
        <v>0.23000000417232513</v>
      </c>
      <c r="AC495" s="606" t="s">
        <v>1113</v>
      </c>
      <c r="AD495" s="607"/>
      <c r="AE495" s="607"/>
      <c r="AF495" s="607"/>
      <c r="AG495" s="835">
        <v>0.37000000476837158</v>
      </c>
      <c r="AI495" s="606" t="s">
        <v>68</v>
      </c>
      <c r="AJ495" s="664"/>
      <c r="AK495" s="607"/>
      <c r="AL495" s="163"/>
      <c r="AM495" s="836">
        <v>0</v>
      </c>
      <c r="AO495" s="606" t="s">
        <v>242</v>
      </c>
      <c r="AP495" s="607"/>
      <c r="AQ495" s="607"/>
      <c r="AR495" s="607"/>
      <c r="AS495" s="836">
        <v>0</v>
      </c>
      <c r="AU495" s="606" t="s">
        <v>249</v>
      </c>
      <c r="AV495" s="163"/>
      <c r="AW495" s="163"/>
      <c r="AX495" s="164"/>
      <c r="AY495" s="836">
        <v>0.31000000238418579</v>
      </c>
    </row>
    <row r="496" spans="5:53" x14ac:dyDescent="0.3">
      <c r="E496" s="273" t="s">
        <v>1299</v>
      </c>
      <c r="F496" s="213"/>
      <c r="G496" s="213"/>
      <c r="H496" s="271"/>
      <c r="I496" s="899">
        <v>0.26200000000000001</v>
      </c>
      <c r="K496" s="273" t="s">
        <v>1314</v>
      </c>
      <c r="L496" s="663"/>
      <c r="M496" s="213"/>
      <c r="N496" s="271"/>
      <c r="O496" s="733">
        <v>0.251</v>
      </c>
      <c r="Q496" s="606" t="s">
        <v>306</v>
      </c>
      <c r="R496" s="664"/>
      <c r="S496" s="271"/>
      <c r="T496" s="271"/>
      <c r="U496" s="733">
        <v>0</v>
      </c>
      <c r="W496" s="606" t="s">
        <v>543</v>
      </c>
      <c r="X496" s="607"/>
      <c r="Y496" s="607"/>
      <c r="Z496" s="607"/>
      <c r="AA496" s="835">
        <v>0.11999999731779099</v>
      </c>
      <c r="AC496" s="606" t="s">
        <v>424</v>
      </c>
      <c r="AD496" s="607"/>
      <c r="AE496" s="607"/>
      <c r="AF496" s="607"/>
      <c r="AG496" s="835">
        <v>0.40999999642372131</v>
      </c>
      <c r="AI496" s="606" t="s">
        <v>390</v>
      </c>
      <c r="AJ496" s="664"/>
      <c r="AK496" s="607"/>
      <c r="AL496" s="163"/>
      <c r="AM496" s="836">
        <v>0.38999998569488525</v>
      </c>
      <c r="AO496" s="606" t="s">
        <v>325</v>
      </c>
      <c r="AP496" s="607"/>
      <c r="AQ496" s="607"/>
      <c r="AR496" s="607"/>
      <c r="AS496" s="836">
        <v>0.36000001430511475</v>
      </c>
      <c r="AU496" s="606" t="s">
        <v>69</v>
      </c>
      <c r="AV496" s="163"/>
      <c r="AW496" s="163"/>
      <c r="AX496" s="164"/>
      <c r="AY496" s="836">
        <v>0</v>
      </c>
    </row>
    <row r="497" spans="5:51" x14ac:dyDescent="0.3">
      <c r="E497" s="273" t="s">
        <v>1300</v>
      </c>
      <c r="F497" s="213"/>
      <c r="G497" s="213"/>
      <c r="H497" s="271"/>
      <c r="I497" s="899">
        <v>0.27300000000000002</v>
      </c>
      <c r="K497" s="273" t="s">
        <v>1127</v>
      </c>
      <c r="L497" s="663"/>
      <c r="M497" s="213"/>
      <c r="N497" s="271"/>
      <c r="O497" s="733">
        <v>0.25900000000000001</v>
      </c>
      <c r="Q497" s="606" t="s">
        <v>369</v>
      </c>
      <c r="R497" s="664"/>
      <c r="S497" s="271"/>
      <c r="T497" s="271"/>
      <c r="U497" s="733">
        <v>0</v>
      </c>
      <c r="W497" s="606" t="s">
        <v>311</v>
      </c>
      <c r="X497" s="607"/>
      <c r="Y497" s="607"/>
      <c r="Z497" s="607"/>
      <c r="AA497" s="835">
        <v>0</v>
      </c>
      <c r="AC497" s="606" t="s">
        <v>425</v>
      </c>
      <c r="AD497" s="607"/>
      <c r="AE497" s="607"/>
      <c r="AF497" s="607"/>
      <c r="AG497" s="835">
        <v>0</v>
      </c>
      <c r="AI497" s="606" t="s">
        <v>135</v>
      </c>
      <c r="AJ497" s="664"/>
      <c r="AK497" s="607"/>
      <c r="AL497" s="163"/>
      <c r="AM497" s="836">
        <v>0</v>
      </c>
      <c r="AO497" s="606" t="s">
        <v>243</v>
      </c>
      <c r="AP497" s="607"/>
      <c r="AQ497" s="607"/>
      <c r="AR497" s="607"/>
      <c r="AS497" s="836">
        <v>0</v>
      </c>
      <c r="AU497" s="606" t="s">
        <v>250</v>
      </c>
      <c r="AV497" s="163"/>
      <c r="AW497" s="163"/>
      <c r="AX497" s="164"/>
      <c r="AY497" s="836">
        <v>0</v>
      </c>
    </row>
    <row r="498" spans="5:51" x14ac:dyDescent="0.3">
      <c r="E498" s="273" t="s">
        <v>1301</v>
      </c>
      <c r="F498" s="213"/>
      <c r="G498" s="213"/>
      <c r="H498" s="271"/>
      <c r="I498" s="899">
        <v>0.27300000000000002</v>
      </c>
      <c r="K498" s="273" t="s">
        <v>666</v>
      </c>
      <c r="L498" s="663"/>
      <c r="M498" s="213"/>
      <c r="N498" s="271"/>
      <c r="O498" s="733">
        <v>0.21099999999999999</v>
      </c>
      <c r="Q498" s="606" t="s">
        <v>628</v>
      </c>
      <c r="R498" s="664"/>
      <c r="S498" s="271"/>
      <c r="T498" s="271"/>
      <c r="U498" s="733">
        <v>0.19</v>
      </c>
      <c r="W498" s="606" t="s">
        <v>475</v>
      </c>
      <c r="X498" s="607"/>
      <c r="Y498" s="607"/>
      <c r="Z498" s="607"/>
      <c r="AA498" s="835">
        <v>0</v>
      </c>
      <c r="AC498" s="606" t="s">
        <v>426</v>
      </c>
      <c r="AD498" s="607"/>
      <c r="AE498" s="607"/>
      <c r="AF498" s="607"/>
      <c r="AG498" s="835">
        <v>0</v>
      </c>
      <c r="AI498" s="606" t="s">
        <v>323</v>
      </c>
      <c r="AJ498" s="664"/>
      <c r="AK498" s="607"/>
      <c r="AL498" s="163"/>
      <c r="AM498" s="836">
        <v>0</v>
      </c>
      <c r="AO498" s="606" t="s">
        <v>326</v>
      </c>
      <c r="AP498" s="607"/>
      <c r="AQ498" s="607"/>
      <c r="AR498" s="607"/>
      <c r="AS498" s="836">
        <v>0.34000000357627869</v>
      </c>
      <c r="AU498" s="606" t="s">
        <v>251</v>
      </c>
      <c r="AV498" s="163"/>
      <c r="AW498" s="163"/>
      <c r="AX498" s="164"/>
      <c r="AY498" s="836">
        <v>0</v>
      </c>
    </row>
    <row r="499" spans="5:51" x14ac:dyDescent="0.3">
      <c r="E499" s="273" t="s">
        <v>1303</v>
      </c>
      <c r="F499" s="213"/>
      <c r="G499" s="213"/>
      <c r="H499" s="271"/>
      <c r="I499" s="899">
        <v>0.191</v>
      </c>
      <c r="K499" s="273" t="s">
        <v>1322</v>
      </c>
      <c r="L499" s="663"/>
      <c r="M499" s="213"/>
      <c r="N499" s="271"/>
      <c r="O499" s="733">
        <v>0</v>
      </c>
      <c r="Q499" s="606" t="s">
        <v>629</v>
      </c>
      <c r="R499" s="664"/>
      <c r="S499" s="271"/>
      <c r="T499" s="271"/>
      <c r="U499" s="733">
        <v>0.28999999999999998</v>
      </c>
      <c r="W499" s="606" t="s">
        <v>523</v>
      </c>
      <c r="X499" s="607"/>
      <c r="Y499" s="607"/>
      <c r="Z499" s="607"/>
      <c r="AA499" s="835">
        <v>0</v>
      </c>
      <c r="AC499" s="606" t="s">
        <v>235</v>
      </c>
      <c r="AD499" s="607"/>
      <c r="AE499" s="607"/>
      <c r="AF499" s="607"/>
      <c r="AG499" s="835">
        <v>0</v>
      </c>
      <c r="AI499" s="606" t="s">
        <v>241</v>
      </c>
      <c r="AJ499" s="664"/>
      <c r="AK499" s="607"/>
      <c r="AL499" s="163"/>
      <c r="AM499" s="836">
        <v>0.37000000476837158</v>
      </c>
      <c r="AO499" s="606" t="s">
        <v>62</v>
      </c>
      <c r="AP499" s="607"/>
      <c r="AQ499" s="607"/>
      <c r="AR499" s="607"/>
      <c r="AS499" s="836">
        <v>0</v>
      </c>
      <c r="AU499" s="606" t="s">
        <v>252</v>
      </c>
      <c r="AV499" s="163"/>
      <c r="AW499" s="163"/>
      <c r="AX499" s="164"/>
      <c r="AY499" s="836">
        <v>5.000000074505806E-2</v>
      </c>
    </row>
    <row r="500" spans="5:51" x14ac:dyDescent="0.3">
      <c r="E500" s="273" t="s">
        <v>1304</v>
      </c>
      <c r="F500" s="213"/>
      <c r="G500" s="213"/>
      <c r="H500" s="271"/>
      <c r="I500" s="899">
        <v>0</v>
      </c>
      <c r="K500" s="273" t="s">
        <v>1325</v>
      </c>
      <c r="L500" s="663"/>
      <c r="M500" s="213"/>
      <c r="N500" s="271"/>
      <c r="O500" s="733">
        <v>0.25900000000000001</v>
      </c>
      <c r="Q500" s="606" t="s">
        <v>630</v>
      </c>
      <c r="R500" s="664"/>
      <c r="S500" s="271"/>
      <c r="T500" s="271"/>
      <c r="U500" s="733">
        <v>0</v>
      </c>
      <c r="W500" s="606" t="s">
        <v>516</v>
      </c>
      <c r="X500" s="607"/>
      <c r="Y500" s="607"/>
      <c r="Z500" s="607"/>
      <c r="AA500" s="835">
        <v>0</v>
      </c>
      <c r="AC500" s="606" t="s">
        <v>236</v>
      </c>
      <c r="AD500" s="607"/>
      <c r="AE500" s="607"/>
      <c r="AF500" s="607"/>
      <c r="AG500" s="835">
        <v>0</v>
      </c>
      <c r="AI500" s="606" t="s">
        <v>242</v>
      </c>
      <c r="AJ500" s="664"/>
      <c r="AK500" s="607"/>
      <c r="AL500" s="163"/>
      <c r="AM500" s="836">
        <v>0</v>
      </c>
      <c r="AO500" s="606" t="s">
        <v>519</v>
      </c>
      <c r="AP500" s="607"/>
      <c r="AQ500" s="607"/>
      <c r="AR500" s="607"/>
      <c r="AS500" s="836">
        <v>0</v>
      </c>
      <c r="AU500" s="606" t="s">
        <v>215</v>
      </c>
      <c r="AV500" s="163"/>
      <c r="AW500" s="163"/>
      <c r="AX500" s="164"/>
      <c r="AY500" s="836">
        <v>0</v>
      </c>
    </row>
    <row r="501" spans="5:51" x14ac:dyDescent="0.3">
      <c r="E501" s="273" t="s">
        <v>1123</v>
      </c>
      <c r="F501" s="213"/>
      <c r="G501" s="213"/>
      <c r="H501" s="271"/>
      <c r="I501" s="899">
        <v>0.27300000000000002</v>
      </c>
      <c r="K501" s="273" t="s">
        <v>489</v>
      </c>
      <c r="L501" s="663"/>
      <c r="M501" s="213"/>
      <c r="N501" s="271"/>
      <c r="O501" s="733">
        <v>0.25900000000000001</v>
      </c>
      <c r="Q501" s="606" t="s">
        <v>386</v>
      </c>
      <c r="R501" s="664"/>
      <c r="S501" s="271"/>
      <c r="T501" s="271"/>
      <c r="U501" s="733">
        <v>0</v>
      </c>
      <c r="W501" s="606" t="s">
        <v>526</v>
      </c>
      <c r="X501" s="607"/>
      <c r="Y501" s="607"/>
      <c r="Z501" s="607"/>
      <c r="AA501" s="835">
        <v>0</v>
      </c>
      <c r="AC501" s="606" t="s">
        <v>1114</v>
      </c>
      <c r="AD501" s="607"/>
      <c r="AE501" s="607"/>
      <c r="AF501" s="607"/>
      <c r="AG501" s="835">
        <v>0.34999999403953552</v>
      </c>
      <c r="AI501" s="606" t="s">
        <v>325</v>
      </c>
      <c r="AJ501" s="664"/>
      <c r="AK501" s="607"/>
      <c r="AL501" s="163"/>
      <c r="AM501" s="836">
        <v>0.43000000715255737</v>
      </c>
      <c r="AO501" s="606" t="s">
        <v>327</v>
      </c>
      <c r="AP501" s="607"/>
      <c r="AQ501" s="607"/>
      <c r="AR501" s="607"/>
      <c r="AS501" s="836">
        <v>0</v>
      </c>
      <c r="AU501" s="606" t="s">
        <v>216</v>
      </c>
      <c r="AV501" s="163"/>
      <c r="AW501" s="163"/>
      <c r="AX501" s="164"/>
      <c r="AY501" s="836">
        <v>0</v>
      </c>
    </row>
    <row r="502" spans="5:51" x14ac:dyDescent="0.3">
      <c r="E502" s="273" t="s">
        <v>337</v>
      </c>
      <c r="F502" s="213"/>
      <c r="G502" s="213"/>
      <c r="H502" s="271"/>
      <c r="I502" s="899">
        <v>0.27300000000000002</v>
      </c>
      <c r="K502" s="273" t="s">
        <v>672</v>
      </c>
      <c r="L502" s="663"/>
      <c r="M502" s="213"/>
      <c r="N502" s="271"/>
      <c r="O502" s="733">
        <v>0.254</v>
      </c>
      <c r="Q502" s="606" t="s">
        <v>307</v>
      </c>
      <c r="R502" s="664"/>
      <c r="S502" s="271"/>
      <c r="T502" s="271"/>
      <c r="U502" s="733">
        <v>0</v>
      </c>
      <c r="W502" s="606" t="s">
        <v>424</v>
      </c>
      <c r="X502" s="607"/>
      <c r="Y502" s="607"/>
      <c r="Z502" s="607"/>
      <c r="AA502" s="835">
        <v>0.28999999165534973</v>
      </c>
      <c r="AC502" s="606" t="s">
        <v>427</v>
      </c>
      <c r="AD502" s="607"/>
      <c r="AE502" s="607"/>
      <c r="AF502" s="607"/>
      <c r="AG502" s="835">
        <v>0</v>
      </c>
      <c r="AI502" s="606" t="s">
        <v>243</v>
      </c>
      <c r="AJ502" s="664"/>
      <c r="AK502" s="607"/>
      <c r="AL502" s="163"/>
      <c r="AM502" s="836">
        <v>0.33000001311302185</v>
      </c>
      <c r="AO502" s="606" t="s">
        <v>328</v>
      </c>
      <c r="AP502" s="607"/>
      <c r="AQ502" s="607"/>
      <c r="AR502" s="607"/>
      <c r="AS502" s="836">
        <v>0.2800000011920929</v>
      </c>
      <c r="AU502" s="606" t="s">
        <v>515</v>
      </c>
      <c r="AV502" s="163"/>
      <c r="AW502" s="163"/>
      <c r="AX502" s="164"/>
      <c r="AY502" s="836">
        <v>0</v>
      </c>
    </row>
    <row r="503" spans="5:51" x14ac:dyDescent="0.3">
      <c r="E503" s="273" t="s">
        <v>1310</v>
      </c>
      <c r="F503" s="213"/>
      <c r="G503" s="213"/>
      <c r="H503" s="271"/>
      <c r="I503" s="899">
        <v>0</v>
      </c>
      <c r="K503" s="273" t="s">
        <v>1328</v>
      </c>
      <c r="L503" s="663"/>
      <c r="M503" s="213"/>
      <c r="N503" s="271"/>
      <c r="O503" s="733">
        <v>0</v>
      </c>
      <c r="Q503" s="606" t="s">
        <v>387</v>
      </c>
      <c r="R503" s="664"/>
      <c r="S503" s="271"/>
      <c r="T503" s="271"/>
      <c r="U503" s="733">
        <v>0</v>
      </c>
      <c r="W503" s="606" t="s">
        <v>425</v>
      </c>
      <c r="X503" s="607"/>
      <c r="Y503" s="607"/>
      <c r="Z503" s="607"/>
      <c r="AA503" s="835">
        <v>0</v>
      </c>
      <c r="AC503" s="606" t="s">
        <v>428</v>
      </c>
      <c r="AD503" s="607"/>
      <c r="AE503" s="607"/>
      <c r="AF503" s="607"/>
      <c r="AG503" s="835">
        <v>0.38999998569488525</v>
      </c>
      <c r="AI503" s="606" t="s">
        <v>326</v>
      </c>
      <c r="AJ503" s="664"/>
      <c r="AK503" s="607"/>
      <c r="AL503" s="163"/>
      <c r="AM503" s="836">
        <v>0.37999999523162842</v>
      </c>
      <c r="AO503" s="606" t="s">
        <v>329</v>
      </c>
      <c r="AP503" s="607"/>
      <c r="AQ503" s="607"/>
      <c r="AR503" s="607"/>
      <c r="AS503" s="836">
        <v>0</v>
      </c>
      <c r="AU503" s="606" t="s">
        <v>253</v>
      </c>
      <c r="AV503" s="163"/>
      <c r="AW503" s="163"/>
      <c r="AX503" s="164"/>
      <c r="AY503" s="836">
        <v>0</v>
      </c>
    </row>
    <row r="504" spans="5:51" x14ac:dyDescent="0.3">
      <c r="E504" s="273" t="s">
        <v>213</v>
      </c>
      <c r="F504" s="213"/>
      <c r="G504" s="213"/>
      <c r="H504" s="271"/>
      <c r="I504" s="899">
        <v>0.27</v>
      </c>
      <c r="K504" s="273" t="s">
        <v>1332</v>
      </c>
      <c r="L504" s="663"/>
      <c r="M504" s="213"/>
      <c r="N504" s="271"/>
      <c r="O504" s="733">
        <v>0.25600000000000001</v>
      </c>
      <c r="Q504" s="606" t="s">
        <v>631</v>
      </c>
      <c r="R504" s="664"/>
      <c r="S504" s="271"/>
      <c r="T504" s="271"/>
      <c r="U504" s="733">
        <v>0</v>
      </c>
      <c r="W504" s="606" t="s">
        <v>426</v>
      </c>
      <c r="X504" s="607"/>
      <c r="Y504" s="607"/>
      <c r="Z504" s="607"/>
      <c r="AA504" s="835">
        <v>0</v>
      </c>
      <c r="AC504" s="606" t="s">
        <v>133</v>
      </c>
      <c r="AD504" s="607"/>
      <c r="AE504" s="607"/>
      <c r="AF504" s="607"/>
      <c r="AG504" s="835">
        <v>0</v>
      </c>
      <c r="AI504" s="606" t="s">
        <v>62</v>
      </c>
      <c r="AJ504" s="664"/>
      <c r="AK504" s="607"/>
      <c r="AL504" s="163"/>
      <c r="AM504" s="836">
        <v>0</v>
      </c>
      <c r="AO504" s="606" t="s">
        <v>55</v>
      </c>
      <c r="AP504" s="607"/>
      <c r="AQ504" s="607"/>
      <c r="AR504" s="607"/>
      <c r="AS504" s="836">
        <v>0.28999999165534973</v>
      </c>
      <c r="AU504" s="606" t="s">
        <v>70</v>
      </c>
      <c r="AV504" s="165"/>
      <c r="AW504" s="165"/>
      <c r="AX504" s="164"/>
      <c r="AY504" s="836">
        <v>0</v>
      </c>
    </row>
    <row r="505" spans="5:51" x14ac:dyDescent="0.3">
      <c r="E505" s="273" t="s">
        <v>440</v>
      </c>
      <c r="F505" s="213"/>
      <c r="G505" s="213"/>
      <c r="H505" s="271"/>
      <c r="I505" s="899">
        <v>0</v>
      </c>
      <c r="K505" s="273" t="s">
        <v>1334</v>
      </c>
      <c r="L505" s="663"/>
      <c r="M505" s="213"/>
      <c r="N505" s="271"/>
      <c r="O505" s="733">
        <v>0.18</v>
      </c>
      <c r="Q505" s="606" t="s">
        <v>234</v>
      </c>
      <c r="R505" s="664"/>
      <c r="S505" s="271"/>
      <c r="T505" s="271"/>
      <c r="U505" s="733">
        <v>0.21</v>
      </c>
      <c r="W505" s="606" t="s">
        <v>235</v>
      </c>
      <c r="X505" s="607"/>
      <c r="Y505" s="607"/>
      <c r="Z505" s="607"/>
      <c r="AA505" s="835">
        <v>0</v>
      </c>
      <c r="AC505" s="606" t="s">
        <v>1115</v>
      </c>
      <c r="AD505" s="607"/>
      <c r="AE505" s="607"/>
      <c r="AF505" s="607"/>
      <c r="AG505" s="835">
        <v>0</v>
      </c>
      <c r="AI505" s="606" t="s">
        <v>327</v>
      </c>
      <c r="AJ505" s="664"/>
      <c r="AK505" s="607"/>
      <c r="AL505" s="163"/>
      <c r="AM505" s="836">
        <v>0</v>
      </c>
      <c r="AO505" s="606" t="s">
        <v>514</v>
      </c>
      <c r="AP505" s="607"/>
      <c r="AQ505" s="607"/>
      <c r="AR505" s="607"/>
      <c r="AS505" s="836">
        <v>0</v>
      </c>
      <c r="AU505" s="112" t="s">
        <v>1469</v>
      </c>
    </row>
    <row r="506" spans="5:51" x14ac:dyDescent="0.3">
      <c r="E506" s="273" t="s">
        <v>1314</v>
      </c>
      <c r="F506" s="213"/>
      <c r="G506" s="213"/>
      <c r="H506" s="271"/>
      <c r="I506" s="899">
        <v>0.27</v>
      </c>
      <c r="K506" s="273" t="s">
        <v>1129</v>
      </c>
      <c r="L506" s="663"/>
      <c r="M506" s="213"/>
      <c r="N506" s="271"/>
      <c r="O506" s="733">
        <v>0.25900000000000001</v>
      </c>
      <c r="Q506" s="606" t="s">
        <v>308</v>
      </c>
      <c r="R506" s="664"/>
      <c r="S506" s="271"/>
      <c r="T506" s="271"/>
      <c r="U506" s="733">
        <v>0</v>
      </c>
      <c r="W506" s="606" t="s">
        <v>236</v>
      </c>
      <c r="X506" s="607"/>
      <c r="Y506" s="607"/>
      <c r="Z506" s="607"/>
      <c r="AA506" s="835">
        <v>0</v>
      </c>
      <c r="AC506" s="606" t="s">
        <v>237</v>
      </c>
      <c r="AD506" s="607"/>
      <c r="AE506" s="607"/>
      <c r="AF506" s="607"/>
      <c r="AG506" s="835">
        <v>0</v>
      </c>
      <c r="AI506" s="606" t="s">
        <v>328</v>
      </c>
      <c r="AJ506" s="664"/>
      <c r="AK506" s="607"/>
      <c r="AL506" s="163"/>
      <c r="AM506" s="836">
        <v>0.31999999284744263</v>
      </c>
      <c r="AO506" s="606" t="s">
        <v>330</v>
      </c>
      <c r="AP506" s="607"/>
      <c r="AQ506" s="607"/>
      <c r="AR506" s="607"/>
      <c r="AS506" s="836">
        <v>0</v>
      </c>
    </row>
    <row r="507" spans="5:51" x14ac:dyDescent="0.3">
      <c r="E507" s="273" t="s">
        <v>1539</v>
      </c>
      <c r="F507" s="213"/>
      <c r="G507" s="213"/>
      <c r="H507" s="271"/>
      <c r="I507" s="899">
        <v>0.26600000000000001</v>
      </c>
      <c r="K507" s="273" t="s">
        <v>675</v>
      </c>
      <c r="L507" s="663"/>
      <c r="M507" s="213"/>
      <c r="N507" s="271"/>
      <c r="O507" s="733">
        <v>0.25900000000000001</v>
      </c>
      <c r="Q507" s="606" t="s">
        <v>632</v>
      </c>
      <c r="R507" s="664"/>
      <c r="S507" s="271"/>
      <c r="T507" s="271"/>
      <c r="U507" s="733">
        <v>0</v>
      </c>
      <c r="W507" s="606" t="s">
        <v>456</v>
      </c>
      <c r="X507" s="607"/>
      <c r="Y507" s="607"/>
      <c r="Z507" s="607"/>
      <c r="AA507" s="835">
        <v>0.18000000715255737</v>
      </c>
      <c r="AC507" s="606" t="s">
        <v>238</v>
      </c>
      <c r="AD507" s="607"/>
      <c r="AE507" s="607"/>
      <c r="AF507" s="607"/>
      <c r="AG507" s="835">
        <v>0</v>
      </c>
      <c r="AI507" s="606" t="s">
        <v>55</v>
      </c>
      <c r="AJ507" s="664"/>
      <c r="AK507" s="607"/>
      <c r="AL507" s="163"/>
      <c r="AM507" s="836">
        <v>0.31999999284744263</v>
      </c>
      <c r="AO507" s="606" t="s">
        <v>331</v>
      </c>
      <c r="AP507" s="607"/>
      <c r="AQ507" s="607"/>
      <c r="AR507" s="607"/>
      <c r="AS507" s="836">
        <v>0.36000001430511475</v>
      </c>
    </row>
    <row r="508" spans="5:51" x14ac:dyDescent="0.3">
      <c r="E508" s="273" t="s">
        <v>1127</v>
      </c>
      <c r="F508" s="213"/>
      <c r="G508" s="213"/>
      <c r="H508" s="271"/>
      <c r="I508" s="899">
        <v>0.27300000000000002</v>
      </c>
      <c r="K508" s="273" t="s">
        <v>1339</v>
      </c>
      <c r="L508" s="663"/>
      <c r="M508" s="213"/>
      <c r="N508" s="271"/>
      <c r="O508" s="733">
        <v>0.25900000000000001</v>
      </c>
      <c r="Q508" s="606" t="s">
        <v>421</v>
      </c>
      <c r="R508" s="664"/>
      <c r="S508" s="271"/>
      <c r="T508" s="271"/>
      <c r="U508" s="733">
        <v>0.24</v>
      </c>
      <c r="W508" s="606" t="s">
        <v>237</v>
      </c>
      <c r="X508" s="607"/>
      <c r="Y508" s="607"/>
      <c r="Z508" s="607"/>
      <c r="AA508" s="835">
        <v>0</v>
      </c>
      <c r="AC508" s="606" t="s">
        <v>239</v>
      </c>
      <c r="AD508" s="607"/>
      <c r="AE508" s="607"/>
      <c r="AF508" s="607"/>
      <c r="AG508" s="835">
        <v>0</v>
      </c>
      <c r="AI508" s="606" t="s">
        <v>514</v>
      </c>
      <c r="AJ508" s="664"/>
      <c r="AK508" s="607"/>
      <c r="AL508" s="163"/>
      <c r="AM508" s="836">
        <v>0</v>
      </c>
      <c r="AO508" s="606" t="s">
        <v>332</v>
      </c>
      <c r="AP508" s="607"/>
      <c r="AQ508" s="607"/>
      <c r="AR508" s="607"/>
      <c r="AS508" s="836">
        <v>0</v>
      </c>
    </row>
    <row r="509" spans="5:51" x14ac:dyDescent="0.3">
      <c r="E509" s="273" t="s">
        <v>1315</v>
      </c>
      <c r="F509" s="213"/>
      <c r="G509" s="213"/>
      <c r="H509" s="271"/>
      <c r="I509" s="899">
        <v>0.26900000000000002</v>
      </c>
      <c r="K509" s="273" t="s">
        <v>1341</v>
      </c>
      <c r="L509" s="663"/>
      <c r="M509" s="213"/>
      <c r="N509" s="271"/>
      <c r="O509" s="733">
        <v>0.25900000000000001</v>
      </c>
      <c r="Q509" s="606" t="s">
        <v>370</v>
      </c>
      <c r="R509" s="664"/>
      <c r="S509" s="271"/>
      <c r="T509" s="271"/>
      <c r="U509" s="733">
        <v>0.25</v>
      </c>
      <c r="W509" s="606" t="s">
        <v>238</v>
      </c>
      <c r="X509" s="607"/>
      <c r="Y509" s="607"/>
      <c r="Z509" s="607"/>
      <c r="AA509" s="835">
        <v>0</v>
      </c>
      <c r="AC509" s="606" t="s">
        <v>322</v>
      </c>
      <c r="AD509" s="607"/>
      <c r="AE509" s="607"/>
      <c r="AF509" s="607"/>
      <c r="AG509" s="835">
        <v>0.37000000476837158</v>
      </c>
      <c r="AI509" s="606" t="s">
        <v>331</v>
      </c>
      <c r="AJ509" s="664"/>
      <c r="AK509" s="607"/>
      <c r="AL509" s="163"/>
      <c r="AM509" s="836">
        <v>0.36000001430511475</v>
      </c>
      <c r="AO509" s="606" t="s">
        <v>333</v>
      </c>
      <c r="AP509" s="607"/>
      <c r="AQ509" s="607"/>
      <c r="AR509" s="607"/>
      <c r="AS509" s="836">
        <v>0.34000000357627869</v>
      </c>
    </row>
    <row r="510" spans="5:51" x14ac:dyDescent="0.3">
      <c r="E510" s="273" t="s">
        <v>1316</v>
      </c>
      <c r="F510" s="213"/>
      <c r="G510" s="213"/>
      <c r="H510" s="271"/>
      <c r="I510" s="899">
        <v>0.26700000000000002</v>
      </c>
      <c r="K510" s="273" t="s">
        <v>1343</v>
      </c>
      <c r="L510" s="663"/>
      <c r="M510" s="213"/>
      <c r="N510" s="271"/>
      <c r="O510" s="733">
        <v>0</v>
      </c>
      <c r="Q510" s="606" t="s">
        <v>422</v>
      </c>
      <c r="R510" s="664"/>
      <c r="S510" s="271"/>
      <c r="T510" s="271"/>
      <c r="U510" s="733">
        <v>0</v>
      </c>
      <c r="W510" s="606" t="s">
        <v>428</v>
      </c>
      <c r="X510" s="607"/>
      <c r="Y510" s="607"/>
      <c r="Z510" s="607"/>
      <c r="AA510" s="835">
        <v>0.28999999165534973</v>
      </c>
      <c r="AC510" s="606" t="s">
        <v>240</v>
      </c>
      <c r="AD510" s="607"/>
      <c r="AE510" s="607"/>
      <c r="AF510" s="607"/>
      <c r="AG510" s="835">
        <v>0</v>
      </c>
      <c r="AI510" s="606" t="s">
        <v>391</v>
      </c>
      <c r="AJ510" s="664"/>
      <c r="AK510" s="607"/>
      <c r="AL510" s="163"/>
      <c r="AM510" s="836">
        <v>0.40999999642372131</v>
      </c>
      <c r="AO510" s="606" t="s">
        <v>59</v>
      </c>
      <c r="AP510" s="607"/>
      <c r="AQ510" s="607"/>
      <c r="AR510" s="607"/>
      <c r="AS510" s="836">
        <v>0.28999999165534973</v>
      </c>
    </row>
    <row r="511" spans="5:51" x14ac:dyDescent="0.3">
      <c r="E511" s="273" t="s">
        <v>666</v>
      </c>
      <c r="F511" s="213"/>
      <c r="G511" s="213"/>
      <c r="H511" s="271"/>
      <c r="I511" s="899">
        <v>0.223</v>
      </c>
      <c r="K511" s="273" t="s">
        <v>1346</v>
      </c>
      <c r="L511" s="663"/>
      <c r="M511" s="213"/>
      <c r="N511" s="271"/>
      <c r="O511" s="733">
        <v>0.25900000000000001</v>
      </c>
      <c r="Q511" s="606" t="s">
        <v>633</v>
      </c>
      <c r="R511" s="664"/>
      <c r="S511" s="271"/>
      <c r="T511" s="271"/>
      <c r="U511" s="733">
        <v>0.12</v>
      </c>
      <c r="W511" s="606" t="s">
        <v>133</v>
      </c>
      <c r="X511" s="607"/>
      <c r="Y511" s="607"/>
      <c r="Z511" s="607"/>
      <c r="AA511" s="835">
        <v>0</v>
      </c>
      <c r="AC511" s="606" t="s">
        <v>429</v>
      </c>
      <c r="AD511" s="607"/>
      <c r="AE511" s="607"/>
      <c r="AF511" s="607"/>
      <c r="AG511" s="835">
        <v>0.40999999642372131</v>
      </c>
      <c r="AI511" s="606" t="s">
        <v>333</v>
      </c>
      <c r="AJ511" s="664"/>
      <c r="AK511" s="607"/>
      <c r="AL511" s="163"/>
      <c r="AM511" s="836">
        <v>0</v>
      </c>
      <c r="AO511" s="606" t="s">
        <v>60</v>
      </c>
      <c r="AP511" s="607"/>
      <c r="AQ511" s="607"/>
      <c r="AR511" s="607"/>
      <c r="AS511" s="836">
        <v>0.28999999165534973</v>
      </c>
    </row>
    <row r="512" spans="5:51" x14ac:dyDescent="0.3">
      <c r="E512" s="273" t="s">
        <v>1326</v>
      </c>
      <c r="F512" s="213"/>
      <c r="G512" s="213"/>
      <c r="H512" s="271"/>
      <c r="I512" s="899">
        <v>0.26600000000000001</v>
      </c>
      <c r="K512" s="273" t="s">
        <v>1348</v>
      </c>
      <c r="L512" s="663"/>
      <c r="M512" s="213"/>
      <c r="N512" s="271"/>
      <c r="O512" s="733">
        <v>0.25900000000000001</v>
      </c>
      <c r="Q512" s="606" t="s">
        <v>309</v>
      </c>
      <c r="R512" s="664"/>
      <c r="S512" s="271"/>
      <c r="T512" s="271"/>
      <c r="U512" s="733">
        <v>0.21</v>
      </c>
      <c r="W512" s="606" t="s">
        <v>495</v>
      </c>
      <c r="X512" s="607"/>
      <c r="Y512" s="607"/>
      <c r="Z512" s="607"/>
      <c r="AA512" s="835">
        <v>0</v>
      </c>
      <c r="AC512" s="606" t="s">
        <v>68</v>
      </c>
      <c r="AD512" s="607"/>
      <c r="AE512" s="607"/>
      <c r="AF512" s="607"/>
      <c r="AG512" s="835">
        <v>0</v>
      </c>
      <c r="AI512" s="606" t="s">
        <v>59</v>
      </c>
      <c r="AJ512" s="664"/>
      <c r="AK512" s="607"/>
      <c r="AL512" s="163"/>
      <c r="AM512" s="836">
        <v>0.34999999403953552</v>
      </c>
      <c r="AO512" s="606" t="s">
        <v>334</v>
      </c>
      <c r="AP512" s="607"/>
      <c r="AQ512" s="607"/>
      <c r="AR512" s="607"/>
      <c r="AS512" s="836">
        <v>0</v>
      </c>
    </row>
    <row r="513" spans="5:45" x14ac:dyDescent="0.3">
      <c r="E513" s="273" t="s">
        <v>1540</v>
      </c>
      <c r="F513" s="213"/>
      <c r="G513" s="213"/>
      <c r="H513" s="271"/>
      <c r="I513" s="899">
        <v>0</v>
      </c>
      <c r="K513" s="273" t="s">
        <v>1349</v>
      </c>
      <c r="L513" s="663"/>
      <c r="M513" s="213"/>
      <c r="N513" s="271"/>
      <c r="O513" s="733">
        <v>0.252</v>
      </c>
      <c r="Q513" s="606" t="s">
        <v>371</v>
      </c>
      <c r="R513" s="664"/>
      <c r="S513" s="271"/>
      <c r="T513" s="271"/>
      <c r="U513" s="733">
        <v>0.22</v>
      </c>
      <c r="W513" s="606" t="s">
        <v>476</v>
      </c>
      <c r="X513" s="607"/>
      <c r="Y513" s="607"/>
      <c r="Z513" s="607"/>
      <c r="AA513" s="835">
        <v>0</v>
      </c>
      <c r="AC513" s="606" t="s">
        <v>871</v>
      </c>
      <c r="AD513" s="607"/>
      <c r="AE513" s="607"/>
      <c r="AF513" s="607"/>
      <c r="AG513" s="835">
        <v>0.37999999523162842</v>
      </c>
      <c r="AI513" s="606" t="s">
        <v>372</v>
      </c>
      <c r="AJ513" s="664"/>
      <c r="AK513" s="607"/>
      <c r="AL513" s="163"/>
      <c r="AM513" s="836">
        <v>0</v>
      </c>
      <c r="AO513" s="606" t="s">
        <v>64</v>
      </c>
      <c r="AP513" s="607"/>
      <c r="AQ513" s="607"/>
      <c r="AR513" s="607"/>
      <c r="AS513" s="836">
        <v>0</v>
      </c>
    </row>
    <row r="514" spans="5:45" x14ac:dyDescent="0.3">
      <c r="E514" s="273" t="s">
        <v>489</v>
      </c>
      <c r="F514" s="213"/>
      <c r="G514" s="213"/>
      <c r="H514" s="271"/>
      <c r="I514" s="899">
        <v>0.27100000000000002</v>
      </c>
      <c r="K514" s="273" t="s">
        <v>1350</v>
      </c>
      <c r="L514" s="663"/>
      <c r="M514" s="213"/>
      <c r="N514" s="271"/>
      <c r="O514" s="733">
        <v>0.254</v>
      </c>
      <c r="Q514" s="606" t="s">
        <v>311</v>
      </c>
      <c r="R514" s="664"/>
      <c r="S514" s="271"/>
      <c r="T514" s="271"/>
      <c r="U514" s="733">
        <v>0.23</v>
      </c>
      <c r="W514" s="606" t="s">
        <v>477</v>
      </c>
      <c r="X514" s="607"/>
      <c r="Y514" s="607"/>
      <c r="Z514" s="607"/>
      <c r="AA514" s="835">
        <v>0</v>
      </c>
      <c r="AC514" s="606" t="s">
        <v>134</v>
      </c>
      <c r="AD514" s="607"/>
      <c r="AE514" s="607"/>
      <c r="AF514" s="607"/>
      <c r="AG514" s="835">
        <v>0</v>
      </c>
      <c r="AI514" s="606" t="s">
        <v>60</v>
      </c>
      <c r="AJ514" s="664"/>
      <c r="AK514" s="607"/>
      <c r="AL514" s="163"/>
      <c r="AM514" s="836">
        <v>0.38999998569488525</v>
      </c>
      <c r="AO514" s="606" t="s">
        <v>65</v>
      </c>
      <c r="AP514" s="607"/>
      <c r="AQ514" s="607"/>
      <c r="AR514" s="607"/>
      <c r="AS514" s="836">
        <v>0</v>
      </c>
    </row>
    <row r="515" spans="5:45" x14ac:dyDescent="0.3">
      <c r="E515" s="273" t="s">
        <v>1541</v>
      </c>
      <c r="F515" s="213"/>
      <c r="G515" s="213"/>
      <c r="H515" s="271"/>
      <c r="I515" s="899">
        <v>0.27300000000000002</v>
      </c>
      <c r="K515" s="273" t="s">
        <v>1351</v>
      </c>
      <c r="L515" s="663"/>
      <c r="M515" s="213"/>
      <c r="N515" s="271"/>
      <c r="O515" s="733">
        <v>0.25900000000000001</v>
      </c>
      <c r="Q515" s="606" t="s">
        <v>475</v>
      </c>
      <c r="R515" s="664"/>
      <c r="S515" s="271"/>
      <c r="T515" s="271"/>
      <c r="U515" s="733">
        <v>0</v>
      </c>
      <c r="W515" s="606" t="s">
        <v>478</v>
      </c>
      <c r="X515" s="607"/>
      <c r="Y515" s="607"/>
      <c r="Z515" s="607"/>
      <c r="AA515" s="835">
        <v>0</v>
      </c>
      <c r="AC515" s="606" t="s">
        <v>135</v>
      </c>
      <c r="AD515" s="607"/>
      <c r="AE515" s="607"/>
      <c r="AF515" s="607"/>
      <c r="AG515" s="835">
        <v>0.15999999642372131</v>
      </c>
      <c r="AI515" s="606" t="s">
        <v>334</v>
      </c>
      <c r="AJ515" s="664"/>
      <c r="AK515" s="607"/>
      <c r="AL515" s="163"/>
      <c r="AM515" s="836">
        <v>0</v>
      </c>
      <c r="AO515" s="606" t="s">
        <v>335</v>
      </c>
      <c r="AP515" s="607"/>
      <c r="AQ515" s="607"/>
      <c r="AR515" s="607"/>
      <c r="AS515" s="836">
        <v>7.0000000298023224E-2</v>
      </c>
    </row>
    <row r="516" spans="5:45" x14ac:dyDescent="0.3">
      <c r="E516" s="273" t="s">
        <v>1328</v>
      </c>
      <c r="F516" s="213"/>
      <c r="G516" s="213"/>
      <c r="H516" s="271"/>
      <c r="I516" s="899">
        <v>0</v>
      </c>
      <c r="K516" s="273" t="s">
        <v>1352</v>
      </c>
      <c r="L516" s="663"/>
      <c r="M516" s="213"/>
      <c r="N516" s="271"/>
      <c r="O516" s="733">
        <v>0.25900000000000001</v>
      </c>
      <c r="Q516" s="606" t="s">
        <v>523</v>
      </c>
      <c r="R516" s="664"/>
      <c r="S516" s="271"/>
      <c r="T516" s="271"/>
      <c r="U516" s="733">
        <v>0</v>
      </c>
      <c r="W516" s="606" t="s">
        <v>537</v>
      </c>
      <c r="X516" s="607"/>
      <c r="Y516" s="607"/>
      <c r="Z516" s="607"/>
      <c r="AA516" s="835">
        <v>0.23999999463558197</v>
      </c>
      <c r="AC516" s="606" t="s">
        <v>323</v>
      </c>
      <c r="AD516" s="607"/>
      <c r="AE516" s="607"/>
      <c r="AF516" s="607"/>
      <c r="AG516" s="835">
        <v>0</v>
      </c>
      <c r="AI516" s="606" t="s">
        <v>64</v>
      </c>
      <c r="AJ516" s="664"/>
      <c r="AK516" s="607"/>
      <c r="AL516" s="163"/>
      <c r="AM516" s="836">
        <v>0</v>
      </c>
      <c r="AO516" s="606" t="s">
        <v>336</v>
      </c>
      <c r="AP516" s="607"/>
      <c r="AQ516" s="607"/>
      <c r="AR516" s="607"/>
      <c r="AS516" s="836">
        <v>0.31999999284744263</v>
      </c>
    </row>
    <row r="517" spans="5:45" x14ac:dyDescent="0.3">
      <c r="E517" s="273" t="s">
        <v>1329</v>
      </c>
      <c r="F517" s="213"/>
      <c r="G517" s="213"/>
      <c r="H517" s="271"/>
      <c r="I517" s="899">
        <v>0.27100000000000002</v>
      </c>
      <c r="K517" s="273" t="s">
        <v>1353</v>
      </c>
      <c r="L517" s="663"/>
      <c r="M517" s="213"/>
      <c r="N517" s="271"/>
      <c r="O517" s="733">
        <v>0.25800000000000001</v>
      </c>
      <c r="Q517" s="606" t="s">
        <v>516</v>
      </c>
      <c r="R517" s="664"/>
      <c r="S517" s="271"/>
      <c r="T517" s="271"/>
      <c r="U517" s="733">
        <v>0</v>
      </c>
      <c r="W517" s="606" t="s">
        <v>496</v>
      </c>
      <c r="X517" s="607"/>
      <c r="Y517" s="607"/>
      <c r="Z517" s="607"/>
      <c r="AA517" s="835">
        <v>0</v>
      </c>
      <c r="AC517" s="606" t="s">
        <v>1116</v>
      </c>
      <c r="AD517" s="607"/>
      <c r="AE517" s="607"/>
      <c r="AF517" s="607"/>
      <c r="AG517" s="835">
        <v>0.25</v>
      </c>
      <c r="AI517" s="606" t="s">
        <v>65</v>
      </c>
      <c r="AJ517" s="664"/>
      <c r="AK517" s="607"/>
      <c r="AL517" s="163"/>
      <c r="AM517" s="836">
        <v>0</v>
      </c>
      <c r="AO517" s="606" t="s">
        <v>520</v>
      </c>
      <c r="AP517" s="607"/>
      <c r="AQ517" s="607"/>
      <c r="AR517" s="607"/>
      <c r="AS517" s="836">
        <v>0</v>
      </c>
    </row>
    <row r="518" spans="5:45" x14ac:dyDescent="0.3">
      <c r="E518" s="273" t="s">
        <v>1332</v>
      </c>
      <c r="F518" s="213"/>
      <c r="G518" s="213"/>
      <c r="H518" s="271"/>
      <c r="I518" s="899">
        <v>0.26800000000000002</v>
      </c>
      <c r="K518" s="273" t="s">
        <v>1360</v>
      </c>
      <c r="L518" s="663"/>
      <c r="M518" s="213"/>
      <c r="N518" s="271"/>
      <c r="O518" s="733">
        <v>0.20100000000000001</v>
      </c>
      <c r="Q518" s="606" t="s">
        <v>526</v>
      </c>
      <c r="R518" s="664"/>
      <c r="S518" s="271"/>
      <c r="T518" s="271"/>
      <c r="U518" s="733">
        <v>0</v>
      </c>
      <c r="W518" s="606" t="s">
        <v>240</v>
      </c>
      <c r="X518" s="607"/>
      <c r="Y518" s="607"/>
      <c r="Z518" s="607"/>
      <c r="AA518" s="835">
        <v>0</v>
      </c>
      <c r="AC518" s="606" t="s">
        <v>241</v>
      </c>
      <c r="AD518" s="607"/>
      <c r="AE518" s="607"/>
      <c r="AF518" s="607"/>
      <c r="AG518" s="835">
        <v>0.20000000298023224</v>
      </c>
      <c r="AI518" s="606" t="s">
        <v>335</v>
      </c>
      <c r="AJ518" s="664"/>
      <c r="AK518" s="607"/>
      <c r="AL518" s="163"/>
      <c r="AM518" s="836">
        <v>0</v>
      </c>
      <c r="AO518" s="606" t="s">
        <v>137</v>
      </c>
      <c r="AP518" s="607"/>
      <c r="AQ518" s="607"/>
      <c r="AR518" s="607"/>
      <c r="AS518" s="836">
        <v>0</v>
      </c>
    </row>
    <row r="519" spans="5:45" x14ac:dyDescent="0.3">
      <c r="E519" s="273" t="s">
        <v>1334</v>
      </c>
      <c r="F519" s="213"/>
      <c r="G519" s="213"/>
      <c r="H519" s="271"/>
      <c r="I519" s="899">
        <v>0.27200000000000002</v>
      </c>
      <c r="K519" s="273" t="s">
        <v>1362</v>
      </c>
      <c r="L519" s="663"/>
      <c r="M519" s="213"/>
      <c r="N519" s="271"/>
      <c r="O519" s="733">
        <v>0</v>
      </c>
      <c r="Q519" s="606" t="s">
        <v>424</v>
      </c>
      <c r="R519" s="664"/>
      <c r="S519" s="271"/>
      <c r="T519" s="271"/>
      <c r="U519" s="733">
        <v>0.23</v>
      </c>
      <c r="W519" s="606" t="s">
        <v>68</v>
      </c>
      <c r="X519" s="607"/>
      <c r="Y519" s="607"/>
      <c r="Z519" s="607"/>
      <c r="AA519" s="835">
        <v>0</v>
      </c>
      <c r="AC519" s="606" t="s">
        <v>324</v>
      </c>
      <c r="AD519" s="607"/>
      <c r="AE519" s="607"/>
      <c r="AF519" s="607"/>
      <c r="AG519" s="835">
        <v>0.40999999642372131</v>
      </c>
      <c r="AI519" s="606" t="s">
        <v>392</v>
      </c>
      <c r="AJ519" s="664"/>
      <c r="AK519" s="607"/>
      <c r="AL519" s="163"/>
      <c r="AM519" s="836">
        <v>0</v>
      </c>
      <c r="AO519" s="606" t="s">
        <v>337</v>
      </c>
      <c r="AP519" s="607"/>
      <c r="AQ519" s="607"/>
      <c r="AR519" s="607"/>
      <c r="AS519" s="836">
        <v>0</v>
      </c>
    </row>
    <row r="520" spans="5:45" x14ac:dyDescent="0.3">
      <c r="E520" s="273" t="s">
        <v>1542</v>
      </c>
      <c r="F520" s="213"/>
      <c r="G520" s="213"/>
      <c r="H520" s="271"/>
      <c r="I520" s="899">
        <v>0</v>
      </c>
      <c r="K520" s="273" t="s">
        <v>1363</v>
      </c>
      <c r="L520" s="663"/>
      <c r="M520" s="213"/>
      <c r="N520" s="271"/>
      <c r="O520" s="733">
        <v>0</v>
      </c>
      <c r="Q520" s="606" t="s">
        <v>634</v>
      </c>
      <c r="R520" s="664"/>
      <c r="S520" s="271"/>
      <c r="T520" s="271"/>
      <c r="U520" s="733">
        <v>0</v>
      </c>
      <c r="W520" s="606" t="s">
        <v>390</v>
      </c>
      <c r="X520" s="607"/>
      <c r="Y520" s="607"/>
      <c r="Z520" s="607"/>
      <c r="AA520" s="835">
        <v>0.27000001072883606</v>
      </c>
      <c r="AC520" s="606" t="s">
        <v>1117</v>
      </c>
      <c r="AD520" s="607"/>
      <c r="AE520" s="607"/>
      <c r="AF520" s="607"/>
      <c r="AG520" s="835">
        <v>0</v>
      </c>
      <c r="AI520" s="606" t="s">
        <v>137</v>
      </c>
      <c r="AJ520" s="664"/>
      <c r="AK520" s="607"/>
      <c r="AL520" s="163"/>
      <c r="AM520" s="836">
        <v>0</v>
      </c>
      <c r="AO520" s="606" t="s">
        <v>67</v>
      </c>
      <c r="AP520" s="607"/>
      <c r="AQ520" s="607"/>
      <c r="AR520" s="607"/>
      <c r="AS520" s="836">
        <v>0</v>
      </c>
    </row>
    <row r="521" spans="5:45" x14ac:dyDescent="0.3">
      <c r="E521" s="273" t="s">
        <v>1129</v>
      </c>
      <c r="F521" s="213"/>
      <c r="G521" s="213"/>
      <c r="H521" s="271"/>
      <c r="I521" s="899">
        <v>0.25</v>
      </c>
      <c r="K521" s="273" t="s">
        <v>1364</v>
      </c>
      <c r="L521" s="663"/>
      <c r="M521" s="213"/>
      <c r="N521" s="271"/>
      <c r="O521" s="733">
        <v>0.25900000000000001</v>
      </c>
      <c r="Q521" s="606" t="s">
        <v>312</v>
      </c>
      <c r="R521" s="664"/>
      <c r="S521" s="271"/>
      <c r="T521" s="271"/>
      <c r="U521" s="733">
        <v>0</v>
      </c>
      <c r="W521" s="606" t="s">
        <v>134</v>
      </c>
      <c r="X521" s="607"/>
      <c r="Y521" s="607"/>
      <c r="Z521" s="607"/>
      <c r="AA521" s="835">
        <v>0.31000000238418579</v>
      </c>
      <c r="AC521" s="606" t="s">
        <v>242</v>
      </c>
      <c r="AD521" s="607"/>
      <c r="AE521" s="607"/>
      <c r="AF521" s="607"/>
      <c r="AG521" s="835">
        <v>0</v>
      </c>
      <c r="AI521" s="606" t="s">
        <v>337</v>
      </c>
      <c r="AJ521" s="664"/>
      <c r="AK521" s="607"/>
      <c r="AL521" s="163"/>
      <c r="AM521" s="836">
        <v>0</v>
      </c>
      <c r="AO521" s="606" t="s">
        <v>213</v>
      </c>
      <c r="AP521" s="607"/>
      <c r="AQ521" s="607"/>
      <c r="AR521" s="607"/>
      <c r="AS521" s="836">
        <v>0.15000000596046448</v>
      </c>
    </row>
    <row r="522" spans="5:45" x14ac:dyDescent="0.3">
      <c r="E522" s="273" t="s">
        <v>675</v>
      </c>
      <c r="F522" s="213"/>
      <c r="G522" s="213"/>
      <c r="H522" s="271"/>
      <c r="I522" s="899">
        <v>0.27300000000000002</v>
      </c>
      <c r="K522" s="273" t="s">
        <v>1365</v>
      </c>
      <c r="L522" s="663"/>
      <c r="M522" s="213"/>
      <c r="N522" s="271"/>
      <c r="O522" s="733">
        <v>0.25900000000000001</v>
      </c>
      <c r="Q522" s="606" t="s">
        <v>314</v>
      </c>
      <c r="R522" s="664"/>
      <c r="S522" s="271"/>
      <c r="T522" s="271"/>
      <c r="U522" s="733">
        <v>0</v>
      </c>
      <c r="W522" s="606" t="s">
        <v>497</v>
      </c>
      <c r="X522" s="607"/>
      <c r="Y522" s="607"/>
      <c r="Z522" s="607"/>
      <c r="AA522" s="835">
        <v>0</v>
      </c>
      <c r="AC522" s="606" t="s">
        <v>325</v>
      </c>
      <c r="AD522" s="607"/>
      <c r="AE522" s="607"/>
      <c r="AF522" s="607"/>
      <c r="AG522" s="835">
        <v>0.40999999642372131</v>
      </c>
      <c r="AI522" s="606" t="s">
        <v>67</v>
      </c>
      <c r="AJ522" s="664"/>
      <c r="AK522" s="607"/>
      <c r="AL522" s="163"/>
      <c r="AM522" s="836">
        <v>0</v>
      </c>
      <c r="AO522" s="606" t="s">
        <v>393</v>
      </c>
      <c r="AP522" s="607"/>
      <c r="AQ522" s="607"/>
      <c r="AR522" s="607"/>
      <c r="AS522" s="836">
        <v>0.10999999940395355</v>
      </c>
    </row>
    <row r="523" spans="5:45" x14ac:dyDescent="0.3">
      <c r="E523" s="273" t="s">
        <v>1339</v>
      </c>
      <c r="F523" s="213"/>
      <c r="G523" s="213"/>
      <c r="H523" s="271"/>
      <c r="I523" s="899">
        <v>0.27300000000000002</v>
      </c>
      <c r="K523" s="273" t="s">
        <v>1366</v>
      </c>
      <c r="L523" s="663"/>
      <c r="M523" s="213"/>
      <c r="N523" s="271"/>
      <c r="O523" s="733">
        <v>0.25900000000000001</v>
      </c>
      <c r="Q523" s="606" t="s">
        <v>315</v>
      </c>
      <c r="R523" s="664"/>
      <c r="S523" s="271"/>
      <c r="T523" s="271"/>
      <c r="U523" s="733">
        <v>0</v>
      </c>
      <c r="W523" s="606" t="s">
        <v>479</v>
      </c>
      <c r="X523" s="607"/>
      <c r="Y523" s="607"/>
      <c r="Z523" s="607"/>
      <c r="AA523" s="835">
        <v>0</v>
      </c>
      <c r="AC523" s="606" t="s">
        <v>430</v>
      </c>
      <c r="AD523" s="607"/>
      <c r="AE523" s="607"/>
      <c r="AF523" s="607"/>
      <c r="AG523" s="835">
        <v>0</v>
      </c>
      <c r="AI523" s="606" t="s">
        <v>213</v>
      </c>
      <c r="AJ523" s="664"/>
      <c r="AK523" s="607"/>
      <c r="AL523" s="163"/>
      <c r="AM523" s="836">
        <v>0.2800000011920929</v>
      </c>
      <c r="AO523" s="606" t="s">
        <v>244</v>
      </c>
      <c r="AP523" s="607"/>
      <c r="AQ523" s="607"/>
      <c r="AR523" s="607"/>
      <c r="AS523" s="836">
        <v>0</v>
      </c>
    </row>
    <row r="524" spans="5:45" x14ac:dyDescent="0.3">
      <c r="E524" s="273" t="s">
        <v>1341</v>
      </c>
      <c r="F524" s="213"/>
      <c r="G524" s="213"/>
      <c r="H524" s="271"/>
      <c r="I524" s="899">
        <v>0.26900000000000002</v>
      </c>
      <c r="K524" s="273" t="s">
        <v>1367</v>
      </c>
      <c r="L524" s="663"/>
      <c r="M524" s="213"/>
      <c r="N524" s="271"/>
      <c r="O524" s="733">
        <v>0.23300000000000001</v>
      </c>
      <c r="Q524" s="606" t="s">
        <v>316</v>
      </c>
      <c r="R524" s="664"/>
      <c r="S524" s="271"/>
      <c r="T524" s="271"/>
      <c r="U524" s="733">
        <v>0</v>
      </c>
      <c r="W524" s="606" t="s">
        <v>135</v>
      </c>
      <c r="X524" s="607"/>
      <c r="Y524" s="607"/>
      <c r="Z524" s="607"/>
      <c r="AA524" s="835">
        <v>0.25999999046325684</v>
      </c>
      <c r="AC524" s="606" t="s">
        <v>431</v>
      </c>
      <c r="AD524" s="607"/>
      <c r="AE524" s="607"/>
      <c r="AF524" s="607"/>
      <c r="AG524" s="835">
        <v>0</v>
      </c>
      <c r="AI524" s="606" t="s">
        <v>373</v>
      </c>
      <c r="AJ524" s="664"/>
      <c r="AK524" s="607"/>
      <c r="AL524" s="163"/>
      <c r="AM524" s="836">
        <v>0</v>
      </c>
      <c r="AO524" s="606" t="s">
        <v>380</v>
      </c>
      <c r="AP524" s="607"/>
      <c r="AQ524" s="607"/>
      <c r="AR524" s="607"/>
      <c r="AS524" s="836">
        <v>0.36000001430511475</v>
      </c>
    </row>
    <row r="525" spans="5:45" x14ac:dyDescent="0.3">
      <c r="E525" s="273" t="s">
        <v>1343</v>
      </c>
      <c r="F525" s="213"/>
      <c r="G525" s="213"/>
      <c r="H525" s="271"/>
      <c r="I525" s="899">
        <v>0</v>
      </c>
      <c r="K525" s="273" t="s">
        <v>1368</v>
      </c>
      <c r="L525" s="663"/>
      <c r="M525" s="213"/>
      <c r="N525" s="271"/>
      <c r="O525" s="733">
        <v>0</v>
      </c>
      <c r="Q525" s="606" t="s">
        <v>635</v>
      </c>
      <c r="R525" s="664"/>
      <c r="S525" s="271"/>
      <c r="T525" s="271"/>
      <c r="U525" s="733">
        <v>0.17</v>
      </c>
      <c r="W525" s="606" t="s">
        <v>498</v>
      </c>
      <c r="X525" s="607"/>
      <c r="Y525" s="607"/>
      <c r="Z525" s="607"/>
      <c r="AA525" s="835">
        <v>0</v>
      </c>
      <c r="AC525" s="606" t="s">
        <v>243</v>
      </c>
      <c r="AD525" s="607"/>
      <c r="AE525" s="607"/>
      <c r="AF525" s="607"/>
      <c r="AG525" s="835">
        <v>0.2800000011920929</v>
      </c>
      <c r="AI525" s="606" t="s">
        <v>393</v>
      </c>
      <c r="AJ525" s="664"/>
      <c r="AK525" s="607"/>
      <c r="AL525" s="163"/>
      <c r="AM525" s="836">
        <v>0.23000000417232513</v>
      </c>
      <c r="AO525" s="606" t="s">
        <v>54</v>
      </c>
      <c r="AP525" s="607"/>
      <c r="AQ525" s="607"/>
      <c r="AR525" s="607"/>
      <c r="AS525" s="836">
        <v>0</v>
      </c>
    </row>
    <row r="526" spans="5:45" x14ac:dyDescent="0.3">
      <c r="E526" s="273" t="s">
        <v>1344</v>
      </c>
      <c r="F526" s="213"/>
      <c r="G526" s="213"/>
      <c r="H526" s="271"/>
      <c r="I526" s="899">
        <v>0.27200000000000002</v>
      </c>
      <c r="K526" s="273" t="s">
        <v>1371</v>
      </c>
      <c r="L526" s="663"/>
      <c r="M526" s="213"/>
      <c r="N526" s="271"/>
      <c r="O526" s="733">
        <v>0.25900000000000001</v>
      </c>
      <c r="Q526" s="606" t="s">
        <v>318</v>
      </c>
      <c r="R526" s="664"/>
      <c r="S526" s="271"/>
      <c r="T526" s="271"/>
      <c r="U526" s="733">
        <v>0</v>
      </c>
      <c r="W526" s="606" t="s">
        <v>242</v>
      </c>
      <c r="X526" s="607"/>
      <c r="Y526" s="607"/>
      <c r="Z526" s="607"/>
      <c r="AA526" s="835">
        <v>0</v>
      </c>
      <c r="AC526" s="606" t="s">
        <v>432</v>
      </c>
      <c r="AD526" s="607"/>
      <c r="AE526" s="607"/>
      <c r="AF526" s="607"/>
      <c r="AG526" s="835">
        <v>0</v>
      </c>
      <c r="AI526" s="606" t="s">
        <v>244</v>
      </c>
      <c r="AJ526" s="664"/>
      <c r="AK526" s="607"/>
      <c r="AL526" s="163"/>
      <c r="AM526" s="836">
        <v>9.9999997764825821E-3</v>
      </c>
      <c r="AO526" s="606" t="s">
        <v>338</v>
      </c>
      <c r="AP526" s="607"/>
      <c r="AQ526" s="607"/>
      <c r="AR526" s="607"/>
      <c r="AS526" s="836">
        <v>0.28999999165534973</v>
      </c>
    </row>
    <row r="527" spans="5:45" x14ac:dyDescent="0.3">
      <c r="E527" s="273" t="s">
        <v>1345</v>
      </c>
      <c r="F527" s="213"/>
      <c r="G527" s="213"/>
      <c r="H527" s="271"/>
      <c r="I527" s="899">
        <v>0.112</v>
      </c>
      <c r="K527" s="273" t="s">
        <v>1372</v>
      </c>
      <c r="L527" s="663"/>
      <c r="M527" s="213"/>
      <c r="N527" s="271"/>
      <c r="O527" s="733">
        <v>0.25800000000000001</v>
      </c>
      <c r="Q527" s="606" t="s">
        <v>636</v>
      </c>
      <c r="R527" s="664"/>
      <c r="S527" s="271"/>
      <c r="T527" s="271"/>
      <c r="U527" s="733">
        <v>0</v>
      </c>
      <c r="W527" s="606" t="s">
        <v>325</v>
      </c>
      <c r="X527" s="607"/>
      <c r="Y527" s="607"/>
      <c r="Z527" s="607"/>
      <c r="AA527" s="835">
        <v>0.30000001192092896</v>
      </c>
      <c r="AC527" s="606" t="s">
        <v>1118</v>
      </c>
      <c r="AD527" s="607"/>
      <c r="AE527" s="607"/>
      <c r="AF527" s="607"/>
      <c r="AG527" s="835">
        <v>0.34999999403953552</v>
      </c>
      <c r="AI527" s="606" t="s">
        <v>394</v>
      </c>
      <c r="AJ527" s="664"/>
      <c r="AK527" s="607"/>
      <c r="AL527" s="163"/>
      <c r="AM527" s="836">
        <v>0.43000000715255737</v>
      </c>
      <c r="AO527" s="606" t="s">
        <v>339</v>
      </c>
      <c r="AP527" s="607"/>
      <c r="AQ527" s="607"/>
      <c r="AR527" s="607"/>
      <c r="AS527" s="836">
        <v>0</v>
      </c>
    </row>
    <row r="528" spans="5:45" x14ac:dyDescent="0.3">
      <c r="E528" s="273" t="s">
        <v>1346</v>
      </c>
      <c r="F528" s="213"/>
      <c r="G528" s="213"/>
      <c r="H528" s="271"/>
      <c r="I528" s="899">
        <v>0.27300000000000002</v>
      </c>
      <c r="K528" s="273" t="s">
        <v>1375</v>
      </c>
      <c r="L528" s="663"/>
      <c r="M528" s="213"/>
      <c r="N528" s="271"/>
      <c r="O528" s="733">
        <v>0.25900000000000001</v>
      </c>
      <c r="Q528" s="606" t="s">
        <v>637</v>
      </c>
      <c r="R528" s="664"/>
      <c r="S528" s="271"/>
      <c r="T528" s="271"/>
      <c r="U528" s="733">
        <v>0</v>
      </c>
      <c r="W528" s="606" t="s">
        <v>430</v>
      </c>
      <c r="X528" s="607"/>
      <c r="Y528" s="607"/>
      <c r="Z528" s="607"/>
      <c r="AA528" s="835">
        <v>0</v>
      </c>
      <c r="AC528" s="606" t="s">
        <v>433</v>
      </c>
      <c r="AD528" s="607"/>
      <c r="AE528" s="607"/>
      <c r="AF528" s="607"/>
      <c r="AG528" s="835">
        <v>0.40000000596046448</v>
      </c>
      <c r="AI528" s="606" t="s">
        <v>380</v>
      </c>
      <c r="AJ528" s="664"/>
      <c r="AK528" s="607"/>
      <c r="AL528" s="163"/>
      <c r="AM528" s="836">
        <v>0.43000000715255737</v>
      </c>
      <c r="AO528" s="606" t="s">
        <v>511</v>
      </c>
      <c r="AP528" s="607"/>
      <c r="AQ528" s="607"/>
      <c r="AR528" s="607"/>
      <c r="AS528" s="836">
        <v>1.9999999552965164E-2</v>
      </c>
    </row>
    <row r="529" spans="5:45" x14ac:dyDescent="0.3">
      <c r="E529" s="273" t="s">
        <v>1348</v>
      </c>
      <c r="F529" s="213"/>
      <c r="G529" s="213"/>
      <c r="H529" s="271"/>
      <c r="I529" s="899">
        <v>0.27100000000000002</v>
      </c>
      <c r="K529" s="273" t="s">
        <v>253</v>
      </c>
      <c r="L529" s="663"/>
      <c r="M529" s="213"/>
      <c r="N529" s="271"/>
      <c r="O529" s="733">
        <v>0.25900000000000001</v>
      </c>
      <c r="Q529" s="606" t="s">
        <v>478</v>
      </c>
      <c r="R529" s="664"/>
      <c r="S529" s="271"/>
      <c r="T529" s="271"/>
      <c r="U529" s="733">
        <v>0.17</v>
      </c>
      <c r="W529" s="606" t="s">
        <v>518</v>
      </c>
      <c r="X529" s="607"/>
      <c r="Y529" s="607"/>
      <c r="Z529" s="607"/>
      <c r="AA529" s="835">
        <v>0</v>
      </c>
      <c r="AC529" s="606" t="s">
        <v>62</v>
      </c>
      <c r="AD529" s="607"/>
      <c r="AE529" s="607"/>
      <c r="AF529" s="607"/>
      <c r="AG529" s="835">
        <v>0.14000000059604645</v>
      </c>
      <c r="AI529" s="606" t="s">
        <v>374</v>
      </c>
      <c r="AJ529" s="664"/>
      <c r="AK529" s="607"/>
      <c r="AL529" s="163"/>
      <c r="AM529" s="836">
        <v>0.11999999731779099</v>
      </c>
      <c r="AO529" s="606" t="s">
        <v>66</v>
      </c>
      <c r="AP529" s="607"/>
      <c r="AQ529" s="607"/>
      <c r="AR529" s="607"/>
      <c r="AS529" s="836">
        <v>0</v>
      </c>
    </row>
    <row r="530" spans="5:45" x14ac:dyDescent="0.3">
      <c r="E530" s="273" t="s">
        <v>1349</v>
      </c>
      <c r="F530" s="213"/>
      <c r="G530" s="213"/>
      <c r="H530" s="271"/>
      <c r="I530" s="899">
        <v>0.26900000000000002</v>
      </c>
      <c r="K530" s="273" t="s">
        <v>1376</v>
      </c>
      <c r="L530" s="663"/>
      <c r="M530" s="213"/>
      <c r="N530" s="271"/>
      <c r="O530" s="733">
        <v>0.25900000000000001</v>
      </c>
      <c r="Q530" s="606" t="s">
        <v>638</v>
      </c>
      <c r="R530" s="664"/>
      <c r="S530" s="271"/>
      <c r="T530" s="271"/>
      <c r="U530" s="733">
        <v>0</v>
      </c>
      <c r="W530" s="606" t="s">
        <v>457</v>
      </c>
      <c r="X530" s="607"/>
      <c r="Y530" s="607"/>
      <c r="Z530" s="607"/>
      <c r="AA530" s="835">
        <v>0.25999999046325684</v>
      </c>
      <c r="AC530" s="606" t="s">
        <v>1119</v>
      </c>
      <c r="AD530" s="607"/>
      <c r="AE530" s="607"/>
      <c r="AF530" s="607"/>
      <c r="AG530" s="835">
        <v>0</v>
      </c>
      <c r="AI530" s="606" t="s">
        <v>395</v>
      </c>
      <c r="AJ530" s="664"/>
      <c r="AK530" s="607"/>
      <c r="AL530" s="163"/>
      <c r="AM530" s="836">
        <v>0</v>
      </c>
      <c r="AO530" s="606" t="s">
        <v>340</v>
      </c>
      <c r="AP530" s="607"/>
      <c r="AQ530" s="607"/>
      <c r="AR530" s="607"/>
      <c r="AS530" s="836">
        <v>0.27000001072883606</v>
      </c>
    </row>
    <row r="531" spans="5:45" x14ac:dyDescent="0.3">
      <c r="E531" s="273" t="s">
        <v>1350</v>
      </c>
      <c r="F531" s="213"/>
      <c r="G531" s="213"/>
      <c r="H531" s="271"/>
      <c r="I531" s="899">
        <v>0.26700000000000002</v>
      </c>
      <c r="K531" s="112" t="s">
        <v>1099</v>
      </c>
      <c r="L531" s="644"/>
      <c r="Q531" s="606" t="s">
        <v>639</v>
      </c>
      <c r="R531" s="664"/>
      <c r="S531" s="271"/>
      <c r="T531" s="271"/>
      <c r="U531" s="733">
        <v>0.21</v>
      </c>
      <c r="W531" s="606" t="s">
        <v>538</v>
      </c>
      <c r="X531" s="607"/>
      <c r="Y531" s="607"/>
      <c r="Z531" s="607"/>
      <c r="AA531" s="835">
        <v>0.27000001072883606</v>
      </c>
      <c r="AC531" s="606" t="s">
        <v>327</v>
      </c>
      <c r="AD531" s="607"/>
      <c r="AE531" s="607"/>
      <c r="AF531" s="607"/>
      <c r="AG531" s="835">
        <v>0</v>
      </c>
      <c r="AI531" s="606" t="s">
        <v>338</v>
      </c>
      <c r="AJ531" s="664"/>
      <c r="AK531" s="607"/>
      <c r="AL531" s="163"/>
      <c r="AM531" s="836">
        <v>0.31000000238418579</v>
      </c>
      <c r="AO531" s="606" t="s">
        <v>341</v>
      </c>
      <c r="AP531" s="607"/>
      <c r="AQ531" s="607"/>
      <c r="AR531" s="607"/>
      <c r="AS531" s="836">
        <v>0</v>
      </c>
    </row>
    <row r="532" spans="5:45" x14ac:dyDescent="0.3">
      <c r="E532" s="273" t="s">
        <v>1353</v>
      </c>
      <c r="F532" s="213"/>
      <c r="G532" s="213"/>
      <c r="H532" s="271"/>
      <c r="I532" s="899">
        <v>0.27300000000000002</v>
      </c>
      <c r="Q532" s="606" t="s">
        <v>640</v>
      </c>
      <c r="R532" s="664"/>
      <c r="S532" s="271"/>
      <c r="T532" s="271"/>
      <c r="U532" s="733">
        <v>0</v>
      </c>
      <c r="W532" s="606" t="s">
        <v>241</v>
      </c>
      <c r="X532" s="607"/>
      <c r="Y532" s="607"/>
      <c r="Z532" s="607"/>
      <c r="AA532" s="835">
        <v>0.10000000149011612</v>
      </c>
      <c r="AC532" s="606" t="s">
        <v>328</v>
      </c>
      <c r="AD532" s="607"/>
      <c r="AE532" s="607"/>
      <c r="AF532" s="607"/>
      <c r="AG532" s="835">
        <v>7.9999998211860657E-2</v>
      </c>
      <c r="AI532" s="606" t="s">
        <v>375</v>
      </c>
      <c r="AJ532" s="664"/>
      <c r="AK532" s="607"/>
      <c r="AL532" s="163"/>
      <c r="AM532" s="836">
        <v>0</v>
      </c>
      <c r="AO532" s="606" t="s">
        <v>342</v>
      </c>
      <c r="AP532" s="607"/>
      <c r="AQ532" s="607"/>
      <c r="AR532" s="607"/>
      <c r="AS532" s="836">
        <v>0</v>
      </c>
    </row>
    <row r="533" spans="5:45" x14ac:dyDescent="0.3">
      <c r="E533" s="273" t="s">
        <v>1543</v>
      </c>
      <c r="F533" s="213"/>
      <c r="G533" s="213"/>
      <c r="H533" s="271"/>
      <c r="I533" s="899">
        <v>0</v>
      </c>
      <c r="K533" s="169" t="s">
        <v>1386</v>
      </c>
      <c r="L533" s="644"/>
      <c r="Q533" s="606" t="s">
        <v>237</v>
      </c>
      <c r="R533" s="664"/>
      <c r="S533" s="271"/>
      <c r="T533" s="271"/>
      <c r="U533" s="733">
        <v>0</v>
      </c>
      <c r="W533" s="606" t="s">
        <v>62</v>
      </c>
      <c r="X533" s="607"/>
      <c r="Y533" s="607"/>
      <c r="Z533" s="607"/>
      <c r="AA533" s="835">
        <v>0.17000000178813934</v>
      </c>
      <c r="AC533" s="606" t="s">
        <v>434</v>
      </c>
      <c r="AD533" s="607"/>
      <c r="AE533" s="607"/>
      <c r="AF533" s="607"/>
      <c r="AG533" s="835">
        <v>0.40000000596046448</v>
      </c>
      <c r="AI533" s="606" t="s">
        <v>527</v>
      </c>
      <c r="AJ533" s="664"/>
      <c r="AK533" s="607"/>
      <c r="AL533" s="163"/>
      <c r="AM533" s="836">
        <v>0.34000000357627869</v>
      </c>
      <c r="AO533" s="606" t="s">
        <v>343</v>
      </c>
      <c r="AP533" s="607"/>
      <c r="AQ533" s="607"/>
      <c r="AR533" s="607"/>
      <c r="AS533" s="836">
        <v>0</v>
      </c>
    </row>
    <row r="534" spans="5:45" x14ac:dyDescent="0.3">
      <c r="E534" s="273" t="s">
        <v>1544</v>
      </c>
      <c r="F534" s="213"/>
      <c r="G534" s="213"/>
      <c r="H534" s="271"/>
      <c r="I534" s="899">
        <v>0.25</v>
      </c>
      <c r="K534" s="1167" t="s">
        <v>51</v>
      </c>
      <c r="L534" s="1168"/>
      <c r="M534" s="1168"/>
      <c r="N534" s="1169"/>
      <c r="O534" s="665" t="s">
        <v>1136</v>
      </c>
      <c r="Q534" s="606" t="s">
        <v>238</v>
      </c>
      <c r="R534" s="664"/>
      <c r="S534" s="271"/>
      <c r="T534" s="271"/>
      <c r="U534" s="733">
        <v>0</v>
      </c>
      <c r="W534" s="606" t="s">
        <v>432</v>
      </c>
      <c r="X534" s="607"/>
      <c r="Y534" s="607"/>
      <c r="Z534" s="607"/>
      <c r="AA534" s="835">
        <v>0</v>
      </c>
      <c r="AC534" s="606" t="s">
        <v>55</v>
      </c>
      <c r="AD534" s="607"/>
      <c r="AE534" s="607"/>
      <c r="AF534" s="607"/>
      <c r="AG534" s="835">
        <v>0.2800000011920929</v>
      </c>
      <c r="AI534" s="606" t="s">
        <v>511</v>
      </c>
      <c r="AJ534" s="664"/>
      <c r="AK534" s="607"/>
      <c r="AL534" s="163"/>
      <c r="AM534" s="836">
        <v>0</v>
      </c>
      <c r="AO534" s="606" t="s">
        <v>344</v>
      </c>
      <c r="AP534" s="607"/>
      <c r="AQ534" s="607"/>
      <c r="AR534" s="607"/>
      <c r="AS534" s="836">
        <v>0</v>
      </c>
    </row>
    <row r="535" spans="5:45" x14ac:dyDescent="0.3">
      <c r="E535" s="273" t="s">
        <v>1358</v>
      </c>
      <c r="F535" s="213"/>
      <c r="G535" s="213"/>
      <c r="H535" s="271"/>
      <c r="I535" s="899">
        <v>0.27300000000000002</v>
      </c>
      <c r="K535" s="606" t="s">
        <v>1207</v>
      </c>
      <c r="L535" s="664"/>
      <c r="M535" s="271"/>
      <c r="N535" s="271"/>
      <c r="O535" s="733">
        <v>6.8000000000000005E-2</v>
      </c>
      <c r="Q535" s="606" t="s">
        <v>240</v>
      </c>
      <c r="R535" s="664"/>
      <c r="S535" s="271"/>
      <c r="T535" s="271"/>
      <c r="U535" s="733">
        <v>0</v>
      </c>
      <c r="W535" s="606" t="s">
        <v>326</v>
      </c>
      <c r="X535" s="607"/>
      <c r="Y535" s="607"/>
      <c r="Z535" s="607"/>
      <c r="AA535" s="835">
        <v>0.25999999046325684</v>
      </c>
      <c r="AC535" s="606" t="s">
        <v>1120</v>
      </c>
      <c r="AD535" s="607"/>
      <c r="AE535" s="607"/>
      <c r="AF535" s="607"/>
      <c r="AG535" s="835">
        <v>0</v>
      </c>
      <c r="AI535" s="606" t="s">
        <v>340</v>
      </c>
      <c r="AJ535" s="664"/>
      <c r="AK535" s="607"/>
      <c r="AL535" s="163"/>
      <c r="AM535" s="836">
        <v>0.40000000596046448</v>
      </c>
      <c r="AO535" s="606" t="s">
        <v>345</v>
      </c>
      <c r="AP535" s="607"/>
      <c r="AQ535" s="607"/>
      <c r="AR535" s="607"/>
      <c r="AS535" s="836">
        <v>0</v>
      </c>
    </row>
    <row r="536" spans="5:45" x14ac:dyDescent="0.3">
      <c r="E536" s="273" t="s">
        <v>1360</v>
      </c>
      <c r="F536" s="213"/>
      <c r="G536" s="213"/>
      <c r="H536" s="271"/>
      <c r="I536" s="899">
        <v>0.25800000000000001</v>
      </c>
      <c r="K536" s="606" t="s">
        <v>382</v>
      </c>
      <c r="L536" s="664"/>
      <c r="M536" s="271"/>
      <c r="N536" s="271"/>
      <c r="O536" s="733">
        <v>0</v>
      </c>
      <c r="Q536" s="606" t="s">
        <v>429</v>
      </c>
      <c r="R536" s="664"/>
      <c r="S536" s="271"/>
      <c r="T536" s="271"/>
      <c r="U536" s="733">
        <v>0.25</v>
      </c>
      <c r="W536" s="606" t="s">
        <v>433</v>
      </c>
      <c r="X536" s="607"/>
      <c r="Y536" s="607"/>
      <c r="Z536" s="607"/>
      <c r="AA536" s="835">
        <v>0.30000001192092896</v>
      </c>
      <c r="AC536" s="606" t="s">
        <v>331</v>
      </c>
      <c r="AD536" s="607"/>
      <c r="AE536" s="607"/>
      <c r="AF536" s="607"/>
      <c r="AG536" s="835">
        <v>0.36000001430511475</v>
      </c>
      <c r="AI536" s="606" t="s">
        <v>341</v>
      </c>
      <c r="AJ536" s="664"/>
      <c r="AK536" s="607"/>
      <c r="AL536" s="163"/>
      <c r="AM536" s="836">
        <v>0</v>
      </c>
      <c r="AO536" s="606" t="s">
        <v>396</v>
      </c>
      <c r="AP536" s="607"/>
      <c r="AQ536" s="607"/>
      <c r="AR536" s="607"/>
      <c r="AS536" s="836">
        <v>0.25999999046325684</v>
      </c>
    </row>
    <row r="537" spans="5:45" x14ac:dyDescent="0.3">
      <c r="E537" s="273" t="s">
        <v>1362</v>
      </c>
      <c r="F537" s="213"/>
      <c r="G537" s="213"/>
      <c r="H537" s="271"/>
      <c r="I537" s="899">
        <v>0</v>
      </c>
      <c r="K537" s="606" t="s">
        <v>1209</v>
      </c>
      <c r="L537" s="664"/>
      <c r="M537" s="271"/>
      <c r="N537" s="271"/>
      <c r="O537" s="733">
        <v>0.16900000000000001</v>
      </c>
      <c r="Q537" s="606" t="s">
        <v>68</v>
      </c>
      <c r="R537" s="664"/>
      <c r="S537" s="271"/>
      <c r="T537" s="271"/>
      <c r="U537" s="733">
        <v>0</v>
      </c>
      <c r="W537" s="606" t="s">
        <v>327</v>
      </c>
      <c r="X537" s="607"/>
      <c r="Y537" s="607"/>
      <c r="Z537" s="607"/>
      <c r="AA537" s="835">
        <v>0</v>
      </c>
      <c r="AC537" s="606" t="s">
        <v>435</v>
      </c>
      <c r="AD537" s="607"/>
      <c r="AE537" s="607"/>
      <c r="AF537" s="607"/>
      <c r="AG537" s="835">
        <v>9.0000003576278687E-2</v>
      </c>
      <c r="AI537" s="606" t="s">
        <v>342</v>
      </c>
      <c r="AJ537" s="664"/>
      <c r="AK537" s="607"/>
      <c r="AL537" s="163"/>
      <c r="AM537" s="836">
        <v>0</v>
      </c>
      <c r="AO537" s="606" t="s">
        <v>346</v>
      </c>
      <c r="AP537" s="607"/>
      <c r="AQ537" s="607"/>
      <c r="AR537" s="607"/>
      <c r="AS537" s="836">
        <v>0</v>
      </c>
    </row>
    <row r="538" spans="5:45" x14ac:dyDescent="0.3">
      <c r="E538" s="273" t="s">
        <v>1364</v>
      </c>
      <c r="F538" s="213"/>
      <c r="G538" s="213"/>
      <c r="H538" s="271"/>
      <c r="I538" s="899">
        <v>0.27300000000000002</v>
      </c>
      <c r="K538" s="606" t="s">
        <v>1212</v>
      </c>
      <c r="L538" s="664"/>
      <c r="M538" s="271"/>
      <c r="N538" s="271"/>
      <c r="O538" s="733">
        <v>0</v>
      </c>
      <c r="Q538" s="606" t="s">
        <v>390</v>
      </c>
      <c r="R538" s="664"/>
      <c r="S538" s="271"/>
      <c r="T538" s="271"/>
      <c r="U538" s="733">
        <v>0.2</v>
      </c>
      <c r="W538" s="606" t="s">
        <v>328</v>
      </c>
      <c r="X538" s="607"/>
      <c r="Y538" s="607"/>
      <c r="Z538" s="607"/>
      <c r="AA538" s="835">
        <v>0.17000000178813934</v>
      </c>
      <c r="AC538" s="606" t="s">
        <v>332</v>
      </c>
      <c r="AD538" s="607"/>
      <c r="AE538" s="607"/>
      <c r="AF538" s="607"/>
      <c r="AG538" s="835">
        <v>0</v>
      </c>
      <c r="AI538" s="606" t="s">
        <v>376</v>
      </c>
      <c r="AJ538" s="664"/>
      <c r="AK538" s="607"/>
      <c r="AL538" s="163"/>
      <c r="AM538" s="836">
        <v>0.40000000596046448</v>
      </c>
      <c r="AO538" s="606" t="s">
        <v>247</v>
      </c>
      <c r="AP538" s="607"/>
      <c r="AQ538" s="607"/>
      <c r="AR538" s="607"/>
      <c r="AS538" s="836">
        <v>0</v>
      </c>
    </row>
    <row r="539" spans="5:45" x14ac:dyDescent="0.3">
      <c r="E539" s="273" t="s">
        <v>1365</v>
      </c>
      <c r="F539" s="213"/>
      <c r="G539" s="213"/>
      <c r="H539" s="271"/>
      <c r="I539" s="899">
        <v>5.0999999999999997E-2</v>
      </c>
      <c r="K539" s="606" t="s">
        <v>1213</v>
      </c>
      <c r="L539" s="664"/>
      <c r="M539" s="271"/>
      <c r="N539" s="271"/>
      <c r="O539" s="733">
        <v>0</v>
      </c>
      <c r="Q539" s="606" t="s">
        <v>641</v>
      </c>
      <c r="R539" s="664"/>
      <c r="S539" s="271"/>
      <c r="T539" s="271"/>
      <c r="U539" s="733">
        <v>0</v>
      </c>
      <c r="W539" s="606" t="s">
        <v>434</v>
      </c>
      <c r="X539" s="607"/>
      <c r="Y539" s="607"/>
      <c r="Z539" s="607"/>
      <c r="AA539" s="835">
        <v>0.31000000238418579</v>
      </c>
      <c r="AC539" s="606" t="s">
        <v>1121</v>
      </c>
      <c r="AD539" s="607"/>
      <c r="AE539" s="607"/>
      <c r="AF539" s="607"/>
      <c r="AG539" s="835">
        <v>0.34999999403953552</v>
      </c>
      <c r="AI539" s="606" t="s">
        <v>343</v>
      </c>
      <c r="AJ539" s="664"/>
      <c r="AK539" s="607"/>
      <c r="AL539" s="163"/>
      <c r="AM539" s="836">
        <v>0</v>
      </c>
      <c r="AO539" s="606" t="s">
        <v>347</v>
      </c>
      <c r="AP539" s="607"/>
      <c r="AQ539" s="607"/>
      <c r="AR539" s="607"/>
      <c r="AS539" s="836">
        <v>0</v>
      </c>
    </row>
    <row r="540" spans="5:45" x14ac:dyDescent="0.3">
      <c r="E540" s="273" t="s">
        <v>1366</v>
      </c>
      <c r="F540" s="213"/>
      <c r="G540" s="213"/>
      <c r="H540" s="271"/>
      <c r="I540" s="899">
        <v>0.27</v>
      </c>
      <c r="K540" s="606" t="s">
        <v>1214</v>
      </c>
      <c r="L540" s="664"/>
      <c r="M540" s="271"/>
      <c r="N540" s="271"/>
      <c r="O540" s="733">
        <v>0</v>
      </c>
      <c r="Q540" s="606" t="s">
        <v>642</v>
      </c>
      <c r="R540" s="664"/>
      <c r="S540" s="271"/>
      <c r="T540" s="271"/>
      <c r="U540" s="733">
        <v>0</v>
      </c>
      <c r="W540" s="606" t="s">
        <v>55</v>
      </c>
      <c r="X540" s="607"/>
      <c r="Y540" s="607"/>
      <c r="Z540" s="607"/>
      <c r="AA540" s="835">
        <v>0.20999999344348907</v>
      </c>
      <c r="AC540" s="606" t="s">
        <v>333</v>
      </c>
      <c r="AD540" s="607"/>
      <c r="AE540" s="607"/>
      <c r="AF540" s="607"/>
      <c r="AG540" s="835">
        <v>0</v>
      </c>
      <c r="AI540" s="606" t="s">
        <v>344</v>
      </c>
      <c r="AJ540" s="664"/>
      <c r="AK540" s="607"/>
      <c r="AL540" s="163"/>
      <c r="AM540" s="836">
        <v>5.9999998658895493E-2</v>
      </c>
      <c r="AO540" s="606" t="s">
        <v>248</v>
      </c>
      <c r="AP540" s="607"/>
      <c r="AQ540" s="607"/>
      <c r="AR540" s="607"/>
      <c r="AS540" s="836">
        <v>0</v>
      </c>
    </row>
    <row r="541" spans="5:45" x14ac:dyDescent="0.3">
      <c r="E541" s="273" t="s">
        <v>1367</v>
      </c>
      <c r="F541" s="213"/>
      <c r="G541" s="213"/>
      <c r="H541" s="271"/>
      <c r="I541" s="899">
        <v>0.23</v>
      </c>
      <c r="K541" s="606" t="s">
        <v>472</v>
      </c>
      <c r="L541" s="664"/>
      <c r="M541" s="271"/>
      <c r="N541" s="271"/>
      <c r="O541" s="733">
        <v>0</v>
      </c>
      <c r="Q541" s="606" t="s">
        <v>479</v>
      </c>
      <c r="R541" s="664"/>
      <c r="S541" s="271"/>
      <c r="T541" s="271"/>
      <c r="U541" s="733">
        <v>0</v>
      </c>
      <c r="W541" s="606" t="s">
        <v>480</v>
      </c>
      <c r="X541" s="607"/>
      <c r="Y541" s="607"/>
      <c r="Z541" s="607"/>
      <c r="AA541" s="835">
        <v>0</v>
      </c>
      <c r="AC541" s="606" t="s">
        <v>59</v>
      </c>
      <c r="AD541" s="607"/>
      <c r="AE541" s="607"/>
      <c r="AF541" s="607"/>
      <c r="AG541" s="835">
        <v>0.25</v>
      </c>
      <c r="AI541" s="606" t="s">
        <v>345</v>
      </c>
      <c r="AJ541" s="664"/>
      <c r="AK541" s="607"/>
      <c r="AL541" s="163"/>
      <c r="AM541" s="836">
        <v>0</v>
      </c>
      <c r="AO541" s="606" t="s">
        <v>521</v>
      </c>
      <c r="AP541" s="607"/>
      <c r="AQ541" s="607"/>
      <c r="AR541" s="607"/>
      <c r="AS541" s="836">
        <v>7.0000000298023224E-2</v>
      </c>
    </row>
    <row r="542" spans="5:45" x14ac:dyDescent="0.3">
      <c r="E542" s="273" t="s">
        <v>1372</v>
      </c>
      <c r="F542" s="213"/>
      <c r="G542" s="213"/>
      <c r="H542" s="271"/>
      <c r="I542" s="899">
        <v>0.27300000000000002</v>
      </c>
      <c r="K542" s="606" t="s">
        <v>614</v>
      </c>
      <c r="L542" s="664"/>
      <c r="M542" s="271"/>
      <c r="N542" s="271"/>
      <c r="O542" s="733">
        <v>0</v>
      </c>
      <c r="Q542" s="606" t="s">
        <v>135</v>
      </c>
      <c r="R542" s="664"/>
      <c r="S542" s="271"/>
      <c r="T542" s="271"/>
      <c r="U542" s="733">
        <v>0.21</v>
      </c>
      <c r="W542" s="606" t="s">
        <v>514</v>
      </c>
      <c r="X542" s="607"/>
      <c r="Y542" s="607"/>
      <c r="Z542" s="607"/>
      <c r="AA542" s="835">
        <v>0</v>
      </c>
      <c r="AC542" s="606" t="s">
        <v>372</v>
      </c>
      <c r="AD542" s="607"/>
      <c r="AE542" s="607"/>
      <c r="AF542" s="607"/>
      <c r="AG542" s="835">
        <v>0</v>
      </c>
      <c r="AI542" s="606" t="s">
        <v>377</v>
      </c>
      <c r="AJ542" s="664"/>
      <c r="AK542" s="607"/>
      <c r="AL542" s="163"/>
      <c r="AM542" s="836">
        <v>0</v>
      </c>
      <c r="AO542" s="606" t="s">
        <v>348</v>
      </c>
      <c r="AP542" s="607"/>
      <c r="AQ542" s="607"/>
      <c r="AR542" s="607"/>
      <c r="AS542" s="836">
        <v>0</v>
      </c>
    </row>
    <row r="543" spans="5:45" x14ac:dyDescent="0.3">
      <c r="E543" s="273" t="s">
        <v>1373</v>
      </c>
      <c r="F543" s="213"/>
      <c r="G543" s="213"/>
      <c r="H543" s="271"/>
      <c r="I543" s="899">
        <v>0.27200000000000002</v>
      </c>
      <c r="K543" s="606" t="s">
        <v>615</v>
      </c>
      <c r="L543" s="664"/>
      <c r="M543" s="271"/>
      <c r="N543" s="271"/>
      <c r="O543" s="733">
        <v>0.25900000000000001</v>
      </c>
      <c r="Q543" s="606" t="s">
        <v>643</v>
      </c>
      <c r="R543" s="664"/>
      <c r="S543" s="271"/>
      <c r="T543" s="271"/>
      <c r="U543" s="733">
        <v>0</v>
      </c>
      <c r="W543" s="606" t="s">
        <v>481</v>
      </c>
      <c r="X543" s="607"/>
      <c r="Y543" s="607"/>
      <c r="Z543" s="607"/>
      <c r="AA543" s="835">
        <v>0.2800000011920929</v>
      </c>
      <c r="AC543" s="606" t="s">
        <v>60</v>
      </c>
      <c r="AD543" s="607"/>
      <c r="AE543" s="607"/>
      <c r="AF543" s="607"/>
      <c r="AG543" s="835">
        <v>0.40999999642372131</v>
      </c>
      <c r="AI543" s="606" t="s">
        <v>396</v>
      </c>
      <c r="AJ543" s="664"/>
      <c r="AK543" s="607"/>
      <c r="AL543" s="163"/>
      <c r="AM543" s="836">
        <v>0.38999998569488525</v>
      </c>
      <c r="AO543" s="606" t="s">
        <v>249</v>
      </c>
      <c r="AP543" s="607"/>
      <c r="AQ543" s="607"/>
      <c r="AR543" s="607"/>
      <c r="AS543" s="836">
        <v>0.30000001192092896</v>
      </c>
    </row>
    <row r="544" spans="5:45" x14ac:dyDescent="0.3">
      <c r="E544" s="273" t="s">
        <v>1375</v>
      </c>
      <c r="F544" s="213"/>
      <c r="G544" s="213"/>
      <c r="H544" s="271"/>
      <c r="I544" s="899">
        <v>0.27300000000000002</v>
      </c>
      <c r="K544" s="606" t="s">
        <v>1103</v>
      </c>
      <c r="L544" s="664"/>
      <c r="M544" s="271"/>
      <c r="N544" s="271"/>
      <c r="O544" s="733">
        <v>7.0000000000000001E-3</v>
      </c>
      <c r="Q544" s="606" t="s">
        <v>644</v>
      </c>
      <c r="R544" s="664"/>
      <c r="S544" s="271"/>
      <c r="T544" s="271"/>
      <c r="U544" s="733">
        <v>0.03</v>
      </c>
      <c r="W544" s="606" t="s">
        <v>435</v>
      </c>
      <c r="X544" s="607"/>
      <c r="Y544" s="607"/>
      <c r="Z544" s="607"/>
      <c r="AA544" s="835">
        <v>0</v>
      </c>
      <c r="AC544" s="606" t="s">
        <v>334</v>
      </c>
      <c r="AD544" s="607"/>
      <c r="AE544" s="607"/>
      <c r="AF544" s="607"/>
      <c r="AG544" s="835">
        <v>0</v>
      </c>
      <c r="AI544" s="606" t="s">
        <v>397</v>
      </c>
      <c r="AJ544" s="664"/>
      <c r="AK544" s="607"/>
      <c r="AL544" s="163"/>
      <c r="AM544" s="836">
        <v>0</v>
      </c>
      <c r="AO544" s="606" t="s">
        <v>69</v>
      </c>
      <c r="AP544" s="607"/>
      <c r="AQ544" s="607"/>
      <c r="AR544" s="607"/>
      <c r="AS544" s="836">
        <v>0</v>
      </c>
    </row>
    <row r="545" spans="5:45" x14ac:dyDescent="0.3">
      <c r="E545" s="273" t="s">
        <v>253</v>
      </c>
      <c r="F545" s="213"/>
      <c r="G545" s="213"/>
      <c r="H545" s="271"/>
      <c r="I545" s="899">
        <v>0.27300000000000002</v>
      </c>
      <c r="K545" s="606" t="s">
        <v>1215</v>
      </c>
      <c r="L545" s="664"/>
      <c r="M545" s="271"/>
      <c r="N545" s="271"/>
      <c r="O545" s="733">
        <v>0</v>
      </c>
      <c r="Q545" s="606" t="s">
        <v>538</v>
      </c>
      <c r="R545" s="664"/>
      <c r="S545" s="271"/>
      <c r="T545" s="271"/>
      <c r="U545" s="733">
        <v>0</v>
      </c>
      <c r="W545" s="606" t="s">
        <v>499</v>
      </c>
      <c r="X545" s="607"/>
      <c r="Y545" s="607"/>
      <c r="Z545" s="607"/>
      <c r="AA545" s="835">
        <v>0.31000000238418579</v>
      </c>
      <c r="AC545" s="606" t="s">
        <v>64</v>
      </c>
      <c r="AD545" s="607"/>
      <c r="AE545" s="607"/>
      <c r="AF545" s="607"/>
      <c r="AG545" s="835">
        <v>0</v>
      </c>
      <c r="AI545" s="606" t="s">
        <v>247</v>
      </c>
      <c r="AJ545" s="664"/>
      <c r="AK545" s="607"/>
      <c r="AL545" s="163"/>
      <c r="AM545" s="836">
        <v>0</v>
      </c>
      <c r="AO545" s="606" t="s">
        <v>250</v>
      </c>
      <c r="AP545" s="607"/>
      <c r="AQ545" s="607"/>
      <c r="AR545" s="607"/>
      <c r="AS545" s="836">
        <v>0</v>
      </c>
    </row>
    <row r="546" spans="5:45" x14ac:dyDescent="0.3">
      <c r="E546" s="273" t="s">
        <v>1376</v>
      </c>
      <c r="F546" s="213"/>
      <c r="G546" s="213"/>
      <c r="H546" s="271"/>
      <c r="I546" s="899">
        <v>0.26100000000000001</v>
      </c>
      <c r="K546" s="606" t="s">
        <v>617</v>
      </c>
      <c r="L546" s="664"/>
      <c r="M546" s="271"/>
      <c r="N546" s="271"/>
      <c r="O546" s="733">
        <v>0</v>
      </c>
      <c r="Q546" s="606" t="s">
        <v>645</v>
      </c>
      <c r="R546" s="664"/>
      <c r="S546" s="271"/>
      <c r="T546" s="271"/>
      <c r="U546" s="733">
        <v>0</v>
      </c>
      <c r="W546" s="606" t="s">
        <v>332</v>
      </c>
      <c r="X546" s="607"/>
      <c r="Y546" s="607"/>
      <c r="Z546" s="607"/>
      <c r="AA546" s="835">
        <v>0</v>
      </c>
      <c r="AC546" s="606" t="s">
        <v>436</v>
      </c>
      <c r="AD546" s="607"/>
      <c r="AE546" s="607"/>
      <c r="AF546" s="607"/>
      <c r="AG546" s="835">
        <v>0</v>
      </c>
      <c r="AI546" s="606" t="s">
        <v>398</v>
      </c>
      <c r="AJ546" s="664"/>
      <c r="AK546" s="607"/>
      <c r="AL546" s="163"/>
      <c r="AM546" s="836">
        <v>0</v>
      </c>
      <c r="AO546" s="606" t="s">
        <v>349</v>
      </c>
      <c r="AP546" s="607"/>
      <c r="AQ546" s="607"/>
      <c r="AR546" s="607"/>
      <c r="AS546" s="836">
        <v>0.31000000238418579</v>
      </c>
    </row>
    <row r="547" spans="5:45" x14ac:dyDescent="0.3">
      <c r="E547" s="900" t="s">
        <v>1545</v>
      </c>
      <c r="F547" s="644"/>
      <c r="K547" s="606" t="s">
        <v>1217</v>
      </c>
      <c r="L547" s="664"/>
      <c r="M547" s="271"/>
      <c r="N547" s="271"/>
      <c r="O547" s="733">
        <v>0</v>
      </c>
      <c r="Q547" s="606" t="s">
        <v>136</v>
      </c>
      <c r="R547" s="664"/>
      <c r="S547" s="271"/>
      <c r="T547" s="271"/>
      <c r="U547" s="733">
        <v>0.26</v>
      </c>
      <c r="W547" s="606" t="s">
        <v>482</v>
      </c>
      <c r="X547" s="607"/>
      <c r="Y547" s="607"/>
      <c r="Z547" s="607"/>
      <c r="AA547" s="835">
        <v>0</v>
      </c>
      <c r="AC547" s="606" t="s">
        <v>65</v>
      </c>
      <c r="AD547" s="607"/>
      <c r="AE547" s="607"/>
      <c r="AF547" s="607"/>
      <c r="AG547" s="835">
        <v>0</v>
      </c>
      <c r="AI547" s="606" t="s">
        <v>248</v>
      </c>
      <c r="AJ547" s="664"/>
      <c r="AK547" s="607"/>
      <c r="AL547" s="163"/>
      <c r="AM547" s="836">
        <v>0</v>
      </c>
      <c r="AO547" s="606" t="s">
        <v>251</v>
      </c>
      <c r="AP547" s="607"/>
      <c r="AQ547" s="607"/>
      <c r="AR547" s="607"/>
      <c r="AS547" s="836">
        <v>0</v>
      </c>
    </row>
    <row r="548" spans="5:45" x14ac:dyDescent="0.3">
      <c r="E548" s="644"/>
      <c r="F548" s="644"/>
      <c r="G548" s="644"/>
      <c r="H548" s="644"/>
      <c r="I548" s="644"/>
      <c r="K548" s="606" t="s">
        <v>1218</v>
      </c>
      <c r="L548" s="664"/>
      <c r="M548" s="271"/>
      <c r="N548" s="271"/>
      <c r="O548" s="733">
        <v>0.23799999999999999</v>
      </c>
      <c r="Q548" s="606" t="s">
        <v>241</v>
      </c>
      <c r="R548" s="664"/>
      <c r="S548" s="271"/>
      <c r="T548" s="271"/>
      <c r="U548" s="733">
        <v>0</v>
      </c>
      <c r="W548" s="606" t="s">
        <v>391</v>
      </c>
      <c r="X548" s="607"/>
      <c r="Y548" s="607"/>
      <c r="Z548" s="607"/>
      <c r="AA548" s="835">
        <v>0.27000001072883606</v>
      </c>
      <c r="AC548" s="606" t="s">
        <v>336</v>
      </c>
      <c r="AD548" s="607"/>
      <c r="AE548" s="607"/>
      <c r="AF548" s="607"/>
      <c r="AG548" s="835">
        <v>0</v>
      </c>
      <c r="AI548" s="606" t="s">
        <v>249</v>
      </c>
      <c r="AJ548" s="664"/>
      <c r="AK548" s="607"/>
      <c r="AL548" s="163"/>
      <c r="AM548" s="836">
        <v>0.31999999284744263</v>
      </c>
      <c r="AO548" s="606" t="s">
        <v>252</v>
      </c>
      <c r="AP548" s="607"/>
      <c r="AQ548" s="607"/>
      <c r="AR548" s="607"/>
      <c r="AS548" s="836">
        <v>0</v>
      </c>
    </row>
    <row r="549" spans="5:45" x14ac:dyDescent="0.3">
      <c r="E549" s="169" t="s">
        <v>1380</v>
      </c>
      <c r="F549" s="644"/>
      <c r="K549" s="606" t="s">
        <v>1221</v>
      </c>
      <c r="L549" s="664"/>
      <c r="M549" s="271"/>
      <c r="N549" s="271"/>
      <c r="O549" s="733">
        <v>0</v>
      </c>
      <c r="Q549" s="606" t="s">
        <v>242</v>
      </c>
      <c r="R549" s="664"/>
      <c r="S549" s="271"/>
      <c r="T549" s="271"/>
      <c r="U549" s="733">
        <v>0</v>
      </c>
      <c r="W549" s="606" t="s">
        <v>333</v>
      </c>
      <c r="X549" s="607"/>
      <c r="Y549" s="607"/>
      <c r="Z549" s="607"/>
      <c r="AA549" s="835">
        <v>0</v>
      </c>
      <c r="AC549" s="606" t="s">
        <v>1122</v>
      </c>
      <c r="AD549" s="607"/>
      <c r="AE549" s="607"/>
      <c r="AF549" s="607"/>
      <c r="AG549" s="835">
        <v>0</v>
      </c>
      <c r="AI549" s="606" t="s">
        <v>69</v>
      </c>
      <c r="AJ549" s="664"/>
      <c r="AK549" s="607"/>
      <c r="AL549" s="163"/>
      <c r="AM549" s="836">
        <v>0</v>
      </c>
      <c r="AO549" s="606" t="s">
        <v>215</v>
      </c>
      <c r="AP549" s="607"/>
      <c r="AQ549" s="607"/>
      <c r="AR549" s="607"/>
      <c r="AS549" s="836">
        <v>0</v>
      </c>
    </row>
    <row r="550" spans="5:45" ht="28.5" x14ac:dyDescent="0.3">
      <c r="E550" s="1167" t="s">
        <v>51</v>
      </c>
      <c r="F550" s="1168"/>
      <c r="G550" s="1168"/>
      <c r="H550" s="1169"/>
      <c r="I550" s="901" t="s">
        <v>1135</v>
      </c>
      <c r="K550" s="606" t="s">
        <v>1226</v>
      </c>
      <c r="L550" s="664"/>
      <c r="M550" s="271"/>
      <c r="N550" s="271"/>
      <c r="O550" s="733">
        <v>0.113</v>
      </c>
      <c r="Q550" s="606" t="s">
        <v>646</v>
      </c>
      <c r="R550" s="664"/>
      <c r="S550" s="271"/>
      <c r="T550" s="271"/>
      <c r="U550" s="733">
        <v>0</v>
      </c>
      <c r="W550" s="606" t="s">
        <v>59</v>
      </c>
      <c r="X550" s="607"/>
      <c r="Y550" s="607"/>
      <c r="Z550" s="607"/>
      <c r="AA550" s="835">
        <v>0.20999999344348907</v>
      </c>
      <c r="AC550" s="606" t="s">
        <v>137</v>
      </c>
      <c r="AD550" s="607"/>
      <c r="AE550" s="607"/>
      <c r="AF550" s="607"/>
      <c r="AG550" s="835">
        <v>0</v>
      </c>
      <c r="AI550" s="606" t="s">
        <v>399</v>
      </c>
      <c r="AJ550" s="664"/>
      <c r="AK550" s="607"/>
      <c r="AL550" s="163"/>
      <c r="AM550" s="836">
        <v>0</v>
      </c>
      <c r="AO550" s="606" t="s">
        <v>350</v>
      </c>
      <c r="AP550" s="607"/>
      <c r="AQ550" s="607"/>
      <c r="AR550" s="607"/>
      <c r="AS550" s="836">
        <v>0</v>
      </c>
    </row>
    <row r="551" spans="5:45" x14ac:dyDescent="0.3">
      <c r="E551" s="606" t="s">
        <v>1212</v>
      </c>
      <c r="F551" s="607"/>
      <c r="G551" s="271"/>
      <c r="H551" s="271"/>
      <c r="I551" s="899">
        <v>1E-3</v>
      </c>
      <c r="K551" s="606" t="s">
        <v>1227</v>
      </c>
      <c r="L551" s="664"/>
      <c r="M551" s="271"/>
      <c r="N551" s="271"/>
      <c r="O551" s="733">
        <v>0</v>
      </c>
      <c r="Q551" s="606" t="s">
        <v>325</v>
      </c>
      <c r="R551" s="664"/>
      <c r="S551" s="271"/>
      <c r="T551" s="271"/>
      <c r="U551" s="733">
        <v>0.22</v>
      </c>
      <c r="W551" s="606" t="s">
        <v>334</v>
      </c>
      <c r="X551" s="607"/>
      <c r="Y551" s="607"/>
      <c r="Z551" s="607"/>
      <c r="AA551" s="835">
        <v>0</v>
      </c>
      <c r="AC551" s="606" t="s">
        <v>437</v>
      </c>
      <c r="AD551" s="607"/>
      <c r="AE551" s="607"/>
      <c r="AF551" s="607"/>
      <c r="AG551" s="835">
        <v>0.40999999642372131</v>
      </c>
      <c r="AI551" s="606" t="s">
        <v>250</v>
      </c>
      <c r="AJ551" s="664"/>
      <c r="AK551" s="607"/>
      <c r="AL551" s="163"/>
      <c r="AM551" s="836">
        <v>0</v>
      </c>
      <c r="AO551" s="606" t="s">
        <v>351</v>
      </c>
      <c r="AP551" s="607"/>
      <c r="AQ551" s="607"/>
      <c r="AR551" s="607"/>
      <c r="AS551" s="836">
        <v>0</v>
      </c>
    </row>
    <row r="552" spans="5:45" x14ac:dyDescent="0.3">
      <c r="E552" s="606" t="s">
        <v>1546</v>
      </c>
      <c r="F552" s="607"/>
      <c r="G552" s="271"/>
      <c r="H552" s="271"/>
      <c r="I552" s="899">
        <v>0</v>
      </c>
      <c r="K552" s="606" t="s">
        <v>1228</v>
      </c>
      <c r="L552" s="664"/>
      <c r="M552" s="271"/>
      <c r="N552" s="271"/>
      <c r="O552" s="733">
        <v>0</v>
      </c>
      <c r="Q552" s="606" t="s">
        <v>430</v>
      </c>
      <c r="R552" s="664"/>
      <c r="S552" s="271"/>
      <c r="T552" s="271"/>
      <c r="U552" s="733">
        <v>0</v>
      </c>
      <c r="W552" s="606" t="s">
        <v>64</v>
      </c>
      <c r="X552" s="607"/>
      <c r="Y552" s="607"/>
      <c r="Z552" s="607"/>
      <c r="AA552" s="835">
        <v>0</v>
      </c>
      <c r="AC552" s="606" t="s">
        <v>438</v>
      </c>
      <c r="AD552" s="607"/>
      <c r="AE552" s="607"/>
      <c r="AF552" s="607"/>
      <c r="AG552" s="835">
        <v>0</v>
      </c>
      <c r="AI552" s="606" t="s">
        <v>400</v>
      </c>
      <c r="AJ552" s="664"/>
      <c r="AK552" s="607"/>
      <c r="AL552" s="163"/>
      <c r="AM552" s="836">
        <v>0.38999998569488525</v>
      </c>
      <c r="AO552" s="606" t="s">
        <v>216</v>
      </c>
      <c r="AP552" s="607"/>
      <c r="AQ552" s="607"/>
      <c r="AR552" s="607"/>
      <c r="AS552" s="836">
        <v>0</v>
      </c>
    </row>
    <row r="553" spans="5:45" x14ac:dyDescent="0.3">
      <c r="E553" s="606" t="s">
        <v>1217</v>
      </c>
      <c r="F553" s="607"/>
      <c r="G553" s="271"/>
      <c r="H553" s="271"/>
      <c r="I553" s="899">
        <v>0</v>
      </c>
      <c r="K553" s="606" t="s">
        <v>622</v>
      </c>
      <c r="L553" s="664"/>
      <c r="M553" s="271"/>
      <c r="N553" s="271"/>
      <c r="O553" s="733">
        <v>0</v>
      </c>
      <c r="Q553" s="606" t="s">
        <v>457</v>
      </c>
      <c r="R553" s="664"/>
      <c r="S553" s="271"/>
      <c r="T553" s="271"/>
      <c r="U553" s="733">
        <v>0.25</v>
      </c>
      <c r="W553" s="606" t="s">
        <v>436</v>
      </c>
      <c r="X553" s="607"/>
      <c r="Y553" s="607"/>
      <c r="Z553" s="607"/>
      <c r="AA553" s="835">
        <v>0</v>
      </c>
      <c r="AC553" s="606" t="s">
        <v>1123</v>
      </c>
      <c r="AD553" s="607"/>
      <c r="AE553" s="607"/>
      <c r="AF553" s="607"/>
      <c r="AG553" s="835">
        <v>0</v>
      </c>
      <c r="AI553" s="606" t="s">
        <v>251</v>
      </c>
      <c r="AJ553" s="664"/>
      <c r="AK553" s="607"/>
      <c r="AL553" s="163"/>
      <c r="AM553" s="836">
        <v>0</v>
      </c>
      <c r="AO553" s="606" t="s">
        <v>352</v>
      </c>
      <c r="AP553" s="607"/>
      <c r="AQ553" s="607"/>
      <c r="AR553" s="607"/>
      <c r="AS553" s="836">
        <v>0.2800000011920929</v>
      </c>
    </row>
    <row r="554" spans="5:45" x14ac:dyDescent="0.3">
      <c r="E554" s="606" t="s">
        <v>1547</v>
      </c>
      <c r="F554" s="607"/>
      <c r="G554" s="271"/>
      <c r="H554" s="271"/>
      <c r="I554" s="899">
        <v>0</v>
      </c>
      <c r="K554" s="606" t="s">
        <v>1230</v>
      </c>
      <c r="L554" s="664"/>
      <c r="M554" s="271"/>
      <c r="N554" s="271"/>
      <c r="O554" s="733">
        <v>0</v>
      </c>
      <c r="Q554" s="606" t="s">
        <v>647</v>
      </c>
      <c r="R554" s="664"/>
      <c r="S554" s="271"/>
      <c r="T554" s="271"/>
      <c r="U554" s="733">
        <v>0</v>
      </c>
      <c r="W554" s="606" t="s">
        <v>65</v>
      </c>
      <c r="X554" s="607"/>
      <c r="Y554" s="607"/>
      <c r="Z554" s="607"/>
      <c r="AA554" s="835">
        <v>0</v>
      </c>
      <c r="AC554" s="606" t="s">
        <v>138</v>
      </c>
      <c r="AD554" s="607"/>
      <c r="AE554" s="607"/>
      <c r="AF554" s="607"/>
      <c r="AG554" s="835">
        <v>0</v>
      </c>
      <c r="AI554" s="606" t="s">
        <v>252</v>
      </c>
      <c r="AJ554" s="664"/>
      <c r="AK554" s="607"/>
      <c r="AL554" s="163"/>
      <c r="AM554" s="836">
        <v>0</v>
      </c>
      <c r="AO554" s="606" t="s">
        <v>353</v>
      </c>
      <c r="AP554" s="607"/>
      <c r="AQ554" s="607"/>
      <c r="AR554" s="607"/>
      <c r="AS554" s="836">
        <v>0.25999999046325684</v>
      </c>
    </row>
    <row r="555" spans="5:45" x14ac:dyDescent="0.3">
      <c r="E555" s="606" t="s">
        <v>1548</v>
      </c>
      <c r="F555" s="607"/>
      <c r="G555" s="271"/>
      <c r="H555" s="271"/>
      <c r="I555" s="899">
        <v>0</v>
      </c>
      <c r="K555" s="606" t="s">
        <v>624</v>
      </c>
      <c r="L555" s="664"/>
      <c r="M555" s="271"/>
      <c r="N555" s="271"/>
      <c r="O555" s="733">
        <v>0</v>
      </c>
      <c r="Q555" s="606" t="s">
        <v>243</v>
      </c>
      <c r="R555" s="664"/>
      <c r="S555" s="271"/>
      <c r="T555" s="271"/>
      <c r="U555" s="733">
        <v>0.23</v>
      </c>
      <c r="W555" s="606" t="s">
        <v>336</v>
      </c>
      <c r="X555" s="607"/>
      <c r="Y555" s="607"/>
      <c r="Z555" s="607"/>
      <c r="AA555" s="835">
        <v>0</v>
      </c>
      <c r="AC555" s="606" t="s">
        <v>67</v>
      </c>
      <c r="AD555" s="607"/>
      <c r="AE555" s="607"/>
      <c r="AF555" s="607"/>
      <c r="AG555" s="835">
        <v>0</v>
      </c>
      <c r="AI555" s="606" t="s">
        <v>215</v>
      </c>
      <c r="AJ555" s="664"/>
      <c r="AK555" s="607"/>
      <c r="AL555" s="163"/>
      <c r="AM555" s="836">
        <v>0</v>
      </c>
      <c r="AO555" s="606" t="s">
        <v>253</v>
      </c>
      <c r="AP555" s="607"/>
      <c r="AQ555" s="607"/>
      <c r="AR555" s="607"/>
      <c r="AS555" s="836">
        <v>0</v>
      </c>
    </row>
    <row r="556" spans="5:45" x14ac:dyDescent="0.3">
      <c r="E556" s="606" t="s">
        <v>1549</v>
      </c>
      <c r="F556" s="607"/>
      <c r="G556" s="271"/>
      <c r="H556" s="271"/>
      <c r="I556" s="899">
        <v>3.5999999999999997E-2</v>
      </c>
      <c r="K556" s="606" t="s">
        <v>1231</v>
      </c>
      <c r="L556" s="664"/>
      <c r="M556" s="271"/>
      <c r="N556" s="271"/>
      <c r="O556" s="733">
        <v>0</v>
      </c>
      <c r="Q556" s="606" t="s">
        <v>326</v>
      </c>
      <c r="R556" s="664"/>
      <c r="S556" s="271"/>
      <c r="T556" s="271"/>
      <c r="U556" s="733">
        <v>0.2</v>
      </c>
      <c r="W556" s="606" t="s">
        <v>483</v>
      </c>
      <c r="X556" s="607"/>
      <c r="Y556" s="607"/>
      <c r="Z556" s="607"/>
      <c r="AA556" s="835">
        <v>0.2199999988079071</v>
      </c>
      <c r="AC556" s="606" t="s">
        <v>213</v>
      </c>
      <c r="AD556" s="607"/>
      <c r="AE556" s="607"/>
      <c r="AF556" s="607"/>
      <c r="AG556" s="835">
        <v>0.27000001072883606</v>
      </c>
      <c r="AI556" s="606" t="s">
        <v>350</v>
      </c>
      <c r="AJ556" s="664"/>
      <c r="AK556" s="607"/>
      <c r="AL556" s="163"/>
      <c r="AM556" s="836">
        <v>0</v>
      </c>
      <c r="AO556" s="606" t="s">
        <v>354</v>
      </c>
      <c r="AP556" s="607"/>
      <c r="AQ556" s="607"/>
      <c r="AR556" s="607"/>
      <c r="AS556" s="836">
        <v>0</v>
      </c>
    </row>
    <row r="557" spans="5:45" x14ac:dyDescent="0.3">
      <c r="E557" s="606" t="s">
        <v>1227</v>
      </c>
      <c r="F557" s="607"/>
      <c r="G557" s="271"/>
      <c r="H557" s="271"/>
      <c r="I557" s="899">
        <v>0</v>
      </c>
      <c r="K557" s="606" t="s">
        <v>1232</v>
      </c>
      <c r="L557" s="664"/>
      <c r="M557" s="271"/>
      <c r="N557" s="271"/>
      <c r="O557" s="733">
        <v>0.25900000000000001</v>
      </c>
      <c r="Q557" s="606" t="s">
        <v>433</v>
      </c>
      <c r="R557" s="664"/>
      <c r="S557" s="271"/>
      <c r="T557" s="271"/>
      <c r="U557" s="733">
        <v>0.24</v>
      </c>
      <c r="W557" s="606" t="s">
        <v>517</v>
      </c>
      <c r="X557" s="607"/>
      <c r="Y557" s="607"/>
      <c r="Z557" s="607"/>
      <c r="AA557" s="835">
        <v>0</v>
      </c>
      <c r="AC557" s="606" t="s">
        <v>439</v>
      </c>
      <c r="AD557" s="607"/>
      <c r="AE557" s="607"/>
      <c r="AF557" s="607"/>
      <c r="AG557" s="835">
        <v>0</v>
      </c>
      <c r="AI557" s="606" t="s">
        <v>216</v>
      </c>
      <c r="AJ557" s="664"/>
      <c r="AK557" s="607"/>
      <c r="AL557" s="163"/>
      <c r="AM557" s="836">
        <v>0</v>
      </c>
      <c r="AO557" s="606" t="s">
        <v>70</v>
      </c>
      <c r="AP557" s="607"/>
      <c r="AQ557" s="607"/>
      <c r="AR557" s="607"/>
      <c r="AS557" s="836">
        <v>0</v>
      </c>
    </row>
    <row r="558" spans="5:45" x14ac:dyDescent="0.3">
      <c r="E558" s="606" t="s">
        <v>1550</v>
      </c>
      <c r="F558" s="607"/>
      <c r="G558" s="271"/>
      <c r="H558" s="271"/>
      <c r="I558" s="899">
        <v>0.193</v>
      </c>
      <c r="K558" s="606" t="s">
        <v>1233</v>
      </c>
      <c r="L558" s="664"/>
      <c r="M558" s="271"/>
      <c r="N558" s="271"/>
      <c r="O558" s="733">
        <v>0</v>
      </c>
      <c r="Q558" s="606" t="s">
        <v>648</v>
      </c>
      <c r="R558" s="664"/>
      <c r="S558" s="271"/>
      <c r="T558" s="271"/>
      <c r="U558" s="733">
        <v>0.2</v>
      </c>
      <c r="W558" s="606" t="s">
        <v>137</v>
      </c>
      <c r="X558" s="607"/>
      <c r="Y558" s="607"/>
      <c r="Z558" s="607"/>
      <c r="AA558" s="835">
        <v>0</v>
      </c>
      <c r="AC558" s="606" t="s">
        <v>440</v>
      </c>
      <c r="AD558" s="607"/>
      <c r="AE558" s="607"/>
      <c r="AF558" s="607"/>
      <c r="AG558" s="835">
        <v>0</v>
      </c>
      <c r="AI558" s="606" t="s">
        <v>352</v>
      </c>
      <c r="AJ558" s="664"/>
      <c r="AK558" s="607"/>
      <c r="AL558" s="163"/>
      <c r="AM558" s="836">
        <v>0.37000000476837158</v>
      </c>
      <c r="AO558" s="112" t="s">
        <v>1469</v>
      </c>
      <c r="AP558" s="204"/>
      <c r="AQ558" s="204"/>
      <c r="AR558" s="204"/>
    </row>
    <row r="559" spans="5:45" x14ac:dyDescent="0.3">
      <c r="E559" s="606" t="s">
        <v>622</v>
      </c>
      <c r="F559" s="607"/>
      <c r="G559" s="271"/>
      <c r="H559" s="271"/>
      <c r="I559" s="899">
        <v>0</v>
      </c>
      <c r="K559" s="606" t="s">
        <v>1236</v>
      </c>
      <c r="L559" s="664"/>
      <c r="M559" s="271"/>
      <c r="N559" s="271"/>
      <c r="O559" s="733">
        <v>0</v>
      </c>
      <c r="Q559" s="606" t="s">
        <v>519</v>
      </c>
      <c r="R559" s="664"/>
      <c r="S559" s="271"/>
      <c r="T559" s="271"/>
      <c r="U559" s="733">
        <v>0</v>
      </c>
      <c r="W559" s="606" t="s">
        <v>437</v>
      </c>
      <c r="X559" s="607"/>
      <c r="Y559" s="607"/>
      <c r="Z559" s="607"/>
      <c r="AA559" s="835">
        <v>0.31000000238418579</v>
      </c>
      <c r="AC559" s="606" t="s">
        <v>441</v>
      </c>
      <c r="AD559" s="607"/>
      <c r="AE559" s="607"/>
      <c r="AF559" s="607"/>
      <c r="AG559" s="835">
        <v>0.40999999642372131</v>
      </c>
      <c r="AI559" s="606" t="s">
        <v>378</v>
      </c>
      <c r="AJ559" s="664"/>
      <c r="AK559" s="607"/>
      <c r="AL559" s="163"/>
      <c r="AM559" s="836">
        <v>0.31999999284744263</v>
      </c>
    </row>
    <row r="560" spans="5:45" x14ac:dyDescent="0.3">
      <c r="E560" s="606" t="s">
        <v>1235</v>
      </c>
      <c r="F560" s="607"/>
      <c r="G560" s="271"/>
      <c r="H560" s="271"/>
      <c r="I560" s="899">
        <v>0.26500000000000001</v>
      </c>
      <c r="K560" s="606" t="s">
        <v>1237</v>
      </c>
      <c r="L560" s="664"/>
      <c r="M560" s="271"/>
      <c r="N560" s="271"/>
      <c r="O560" s="733">
        <v>0</v>
      </c>
      <c r="Q560" s="606" t="s">
        <v>327</v>
      </c>
      <c r="R560" s="664"/>
      <c r="S560" s="271"/>
      <c r="T560" s="271"/>
      <c r="U560" s="733">
        <v>0</v>
      </c>
      <c r="W560" s="606" t="s">
        <v>438</v>
      </c>
      <c r="X560" s="607"/>
      <c r="Y560" s="607"/>
      <c r="Z560" s="607"/>
      <c r="AA560" s="835">
        <v>0</v>
      </c>
      <c r="AC560" s="606" t="s">
        <v>373</v>
      </c>
      <c r="AD560" s="607"/>
      <c r="AE560" s="607"/>
      <c r="AF560" s="607"/>
      <c r="AG560" s="835">
        <v>0.31000000238418579</v>
      </c>
      <c r="AI560" s="606" t="s">
        <v>253</v>
      </c>
      <c r="AJ560" s="664"/>
      <c r="AK560" s="607"/>
      <c r="AL560" s="163"/>
      <c r="AM560" s="836">
        <v>0</v>
      </c>
    </row>
    <row r="561" spans="5:39" x14ac:dyDescent="0.3">
      <c r="E561" s="606" t="s">
        <v>1551</v>
      </c>
      <c r="F561" s="607"/>
      <c r="G561" s="271"/>
      <c r="H561" s="271"/>
      <c r="I561" s="899">
        <v>0</v>
      </c>
      <c r="K561" s="606" t="s">
        <v>1238</v>
      </c>
      <c r="L561" s="664"/>
      <c r="M561" s="271"/>
      <c r="N561" s="271"/>
      <c r="O561" s="733">
        <v>3.0000000000000001E-3</v>
      </c>
      <c r="Q561" s="606" t="s">
        <v>328</v>
      </c>
      <c r="R561" s="664"/>
      <c r="S561" s="271"/>
      <c r="T561" s="271"/>
      <c r="U561" s="733">
        <v>0.18</v>
      </c>
      <c r="W561" s="606" t="s">
        <v>528</v>
      </c>
      <c r="X561" s="607"/>
      <c r="Y561" s="607"/>
      <c r="Z561" s="607"/>
      <c r="AA561" s="835">
        <v>0</v>
      </c>
      <c r="AC561" s="606" t="s">
        <v>1124</v>
      </c>
      <c r="AD561" s="607"/>
      <c r="AE561" s="607"/>
      <c r="AF561" s="607"/>
      <c r="AG561" s="835">
        <v>0.31000000238418579</v>
      </c>
      <c r="AI561" s="606" t="s">
        <v>354</v>
      </c>
      <c r="AJ561" s="664"/>
      <c r="AK561" s="607"/>
      <c r="AL561" s="607"/>
      <c r="AM561" s="836">
        <v>0.18000000715255737</v>
      </c>
    </row>
    <row r="562" spans="5:39" x14ac:dyDescent="0.3">
      <c r="E562" s="606" t="s">
        <v>1237</v>
      </c>
      <c r="F562" s="607"/>
      <c r="G562" s="271"/>
      <c r="H562" s="271"/>
      <c r="I562" s="899">
        <v>0</v>
      </c>
      <c r="K562" s="606" t="s">
        <v>1239</v>
      </c>
      <c r="L562" s="664"/>
      <c r="M562" s="271"/>
      <c r="N562" s="271"/>
      <c r="O562" s="733">
        <v>0</v>
      </c>
      <c r="Q562" s="606" t="s">
        <v>649</v>
      </c>
      <c r="R562" s="664"/>
      <c r="S562" s="271"/>
      <c r="T562" s="271"/>
      <c r="U562" s="733">
        <v>0</v>
      </c>
      <c r="W562" s="606" t="s">
        <v>138</v>
      </c>
      <c r="X562" s="607"/>
      <c r="Y562" s="607"/>
      <c r="Z562" s="607"/>
      <c r="AA562" s="835">
        <v>0</v>
      </c>
      <c r="AC562" s="606" t="s">
        <v>1125</v>
      </c>
      <c r="AD562" s="607"/>
      <c r="AE562" s="607"/>
      <c r="AF562" s="607"/>
      <c r="AG562" s="835">
        <v>0.40999999642372131</v>
      </c>
      <c r="AI562" s="112" t="s">
        <v>1469</v>
      </c>
      <c r="AJ562" s="112"/>
    </row>
    <row r="563" spans="5:39" x14ac:dyDescent="0.3">
      <c r="E563" s="606" t="s">
        <v>1239</v>
      </c>
      <c r="F563" s="607"/>
      <c r="G563" s="271"/>
      <c r="H563" s="271"/>
      <c r="I563" s="899">
        <v>0</v>
      </c>
      <c r="K563" s="606" t="s">
        <v>1240</v>
      </c>
      <c r="L563" s="664"/>
      <c r="M563" s="271"/>
      <c r="N563" s="271"/>
      <c r="O563" s="733">
        <v>0.14099999999999999</v>
      </c>
      <c r="Q563" s="606" t="s">
        <v>434</v>
      </c>
      <c r="R563" s="664"/>
      <c r="S563" s="271"/>
      <c r="T563" s="271"/>
      <c r="U563" s="733">
        <v>0.25</v>
      </c>
      <c r="W563" s="606" t="s">
        <v>67</v>
      </c>
      <c r="X563" s="607"/>
      <c r="Y563" s="607"/>
      <c r="Z563" s="607"/>
      <c r="AA563" s="835">
        <v>0</v>
      </c>
      <c r="AC563" s="606" t="s">
        <v>244</v>
      </c>
      <c r="AD563" s="607"/>
      <c r="AE563" s="607"/>
      <c r="AF563" s="607"/>
      <c r="AG563" s="835">
        <v>0</v>
      </c>
    </row>
    <row r="564" spans="5:39" x14ac:dyDescent="0.3">
      <c r="E564" s="606" t="s">
        <v>474</v>
      </c>
      <c r="F564" s="607"/>
      <c r="G564" s="271"/>
      <c r="H564" s="271"/>
      <c r="I564" s="899">
        <v>0</v>
      </c>
      <c r="K564" s="606" t="s">
        <v>1242</v>
      </c>
      <c r="L564" s="664"/>
      <c r="M564" s="271"/>
      <c r="N564" s="271"/>
      <c r="O564" s="733">
        <v>0</v>
      </c>
      <c r="Q564" s="606" t="s">
        <v>55</v>
      </c>
      <c r="R564" s="664"/>
      <c r="S564" s="271"/>
      <c r="T564" s="271"/>
      <c r="U564" s="733">
        <v>0.16</v>
      </c>
      <c r="W564" s="606" t="s">
        <v>539</v>
      </c>
      <c r="X564" s="607"/>
      <c r="Y564" s="607"/>
      <c r="Z564" s="607"/>
      <c r="AA564" s="835">
        <v>0</v>
      </c>
      <c r="AC564" s="606" t="s">
        <v>1126</v>
      </c>
      <c r="AD564" s="607"/>
      <c r="AE564" s="607"/>
      <c r="AF564" s="607"/>
      <c r="AG564" s="835">
        <v>0.40999999642372131</v>
      </c>
    </row>
    <row r="565" spans="5:39" x14ac:dyDescent="0.3">
      <c r="E565" s="606" t="s">
        <v>1246</v>
      </c>
      <c r="F565" s="607"/>
      <c r="G565" s="271"/>
      <c r="H565" s="271"/>
      <c r="I565" s="899">
        <v>0.215</v>
      </c>
      <c r="K565" s="606" t="s">
        <v>474</v>
      </c>
      <c r="L565" s="664"/>
      <c r="M565" s="271"/>
      <c r="N565" s="271"/>
      <c r="O565" s="733">
        <v>0</v>
      </c>
      <c r="Q565" s="606" t="s">
        <v>650</v>
      </c>
      <c r="R565" s="664"/>
      <c r="S565" s="271"/>
      <c r="T565" s="271"/>
      <c r="U565" s="733">
        <v>0</v>
      </c>
      <c r="W565" s="606" t="s">
        <v>213</v>
      </c>
      <c r="X565" s="607"/>
      <c r="Y565" s="607"/>
      <c r="Z565" s="607"/>
      <c r="AA565" s="835">
        <v>0.20000000298023224</v>
      </c>
      <c r="AC565" s="606" t="s">
        <v>1127</v>
      </c>
      <c r="AD565" s="607"/>
      <c r="AE565" s="607"/>
      <c r="AF565" s="607"/>
      <c r="AG565" s="835">
        <v>0.40999999642372131</v>
      </c>
    </row>
    <row r="566" spans="5:39" x14ac:dyDescent="0.3">
      <c r="E566" s="606" t="s">
        <v>1248</v>
      </c>
      <c r="F566" s="607"/>
      <c r="G566" s="271"/>
      <c r="H566" s="271"/>
      <c r="I566" s="899">
        <v>0</v>
      </c>
      <c r="K566" s="606" t="s">
        <v>1243</v>
      </c>
      <c r="L566" s="664"/>
      <c r="M566" s="271"/>
      <c r="N566" s="271"/>
      <c r="O566" s="733">
        <v>0</v>
      </c>
      <c r="Q566" s="606" t="s">
        <v>651</v>
      </c>
      <c r="R566" s="664"/>
      <c r="S566" s="271"/>
      <c r="T566" s="271"/>
      <c r="U566" s="733">
        <v>0</v>
      </c>
      <c r="W566" s="606" t="s">
        <v>439</v>
      </c>
      <c r="X566" s="607"/>
      <c r="Y566" s="607"/>
      <c r="Z566" s="607"/>
      <c r="AA566" s="835">
        <v>0</v>
      </c>
      <c r="AC566" s="606" t="s">
        <v>374</v>
      </c>
      <c r="AD566" s="607"/>
      <c r="AE566" s="607"/>
      <c r="AF566" s="607"/>
      <c r="AG566" s="835">
        <v>9.9999997764825821E-3</v>
      </c>
    </row>
    <row r="567" spans="5:39" x14ac:dyDescent="0.3">
      <c r="E567" s="606" t="s">
        <v>305</v>
      </c>
      <c r="F567" s="607"/>
      <c r="G567" s="271"/>
      <c r="H567" s="271"/>
      <c r="I567" s="899">
        <v>0.23799999999999999</v>
      </c>
      <c r="K567" s="606" t="s">
        <v>1244</v>
      </c>
      <c r="L567" s="664"/>
      <c r="M567" s="271"/>
      <c r="N567" s="271"/>
      <c r="O567" s="733">
        <v>0</v>
      </c>
      <c r="Q567" s="606" t="s">
        <v>514</v>
      </c>
      <c r="R567" s="664"/>
      <c r="S567" s="271"/>
      <c r="T567" s="271"/>
      <c r="U567" s="733">
        <v>0</v>
      </c>
      <c r="W567" s="606" t="s">
        <v>440</v>
      </c>
      <c r="X567" s="607"/>
      <c r="Y567" s="607"/>
      <c r="Z567" s="607"/>
      <c r="AA567" s="835">
        <v>0</v>
      </c>
      <c r="AC567" s="606" t="s">
        <v>442</v>
      </c>
      <c r="AD567" s="607"/>
      <c r="AE567" s="607"/>
      <c r="AF567" s="607"/>
      <c r="AG567" s="835">
        <v>0</v>
      </c>
    </row>
    <row r="568" spans="5:39" x14ac:dyDescent="0.3">
      <c r="E568" s="606" t="s">
        <v>1249</v>
      </c>
      <c r="F568" s="607"/>
      <c r="G568" s="271"/>
      <c r="H568" s="271"/>
      <c r="I568" s="899">
        <v>0</v>
      </c>
      <c r="K568" s="606" t="s">
        <v>1245</v>
      </c>
      <c r="L568" s="664"/>
      <c r="M568" s="271"/>
      <c r="N568" s="271"/>
      <c r="O568" s="733">
        <v>0</v>
      </c>
      <c r="Q568" s="606" t="s">
        <v>652</v>
      </c>
      <c r="R568" s="664"/>
      <c r="S568" s="271"/>
      <c r="T568" s="271"/>
      <c r="U568" s="733">
        <v>0.24</v>
      </c>
      <c r="W568" s="606" t="s">
        <v>441</v>
      </c>
      <c r="X568" s="607"/>
      <c r="Y568" s="607"/>
      <c r="Z568" s="607"/>
      <c r="AA568" s="835">
        <v>0.31000000238418579</v>
      </c>
      <c r="AC568" s="606" t="s">
        <v>443</v>
      </c>
      <c r="AD568" s="607"/>
      <c r="AE568" s="607"/>
      <c r="AF568" s="607"/>
      <c r="AG568" s="835">
        <v>0</v>
      </c>
    </row>
    <row r="569" spans="5:39" x14ac:dyDescent="0.3">
      <c r="E569" s="606" t="s">
        <v>1251</v>
      </c>
      <c r="F569" s="607"/>
      <c r="G569" s="271"/>
      <c r="H569" s="271"/>
      <c r="I569" s="899">
        <v>0.214</v>
      </c>
      <c r="K569" s="606" t="s">
        <v>1246</v>
      </c>
      <c r="L569" s="664"/>
      <c r="M569" s="271"/>
      <c r="N569" s="271"/>
      <c r="O569" s="733">
        <v>0.219</v>
      </c>
      <c r="Q569" s="606" t="s">
        <v>435</v>
      </c>
      <c r="R569" s="664"/>
      <c r="S569" s="271"/>
      <c r="T569" s="271"/>
      <c r="U569" s="733">
        <v>0</v>
      </c>
      <c r="W569" s="606" t="s">
        <v>373</v>
      </c>
      <c r="X569" s="607"/>
      <c r="Y569" s="607"/>
      <c r="Z569" s="607"/>
      <c r="AA569" s="835">
        <v>0</v>
      </c>
      <c r="AC569" s="606" t="s">
        <v>338</v>
      </c>
      <c r="AD569" s="607"/>
      <c r="AE569" s="607"/>
      <c r="AF569" s="607"/>
      <c r="AG569" s="835">
        <v>0.34000000357627869</v>
      </c>
    </row>
    <row r="570" spans="5:39" x14ac:dyDescent="0.3">
      <c r="E570" s="606" t="s">
        <v>1253</v>
      </c>
      <c r="F570" s="607"/>
      <c r="G570" s="271"/>
      <c r="H570" s="271"/>
      <c r="I570" s="899">
        <v>0</v>
      </c>
      <c r="K570" s="606" t="s">
        <v>1247</v>
      </c>
      <c r="L570" s="664"/>
      <c r="M570" s="271"/>
      <c r="N570" s="271"/>
      <c r="O570" s="733">
        <v>0</v>
      </c>
      <c r="Q570" s="606" t="s">
        <v>653</v>
      </c>
      <c r="R570" s="664"/>
      <c r="S570" s="271"/>
      <c r="T570" s="271"/>
      <c r="U570" s="733">
        <v>0.31</v>
      </c>
      <c r="W570" s="606" t="s">
        <v>393</v>
      </c>
      <c r="X570" s="607"/>
      <c r="Y570" s="607"/>
      <c r="Z570" s="607"/>
      <c r="AA570" s="835">
        <v>0.12999999523162842</v>
      </c>
      <c r="AC570" s="606" t="s">
        <v>375</v>
      </c>
      <c r="AD570" s="607"/>
      <c r="AE570" s="607"/>
      <c r="AF570" s="607"/>
      <c r="AG570" s="835">
        <v>0</v>
      </c>
    </row>
    <row r="571" spans="5:39" x14ac:dyDescent="0.3">
      <c r="E571" s="606" t="s">
        <v>1272</v>
      </c>
      <c r="F571" s="607"/>
      <c r="G571" s="271"/>
      <c r="H571" s="271"/>
      <c r="I571" s="899">
        <v>0.128</v>
      </c>
      <c r="K571" s="606" t="s">
        <v>305</v>
      </c>
      <c r="L571" s="664"/>
      <c r="M571" s="271"/>
      <c r="N571" s="271"/>
      <c r="O571" s="733">
        <v>0</v>
      </c>
      <c r="Q571" s="606" t="s">
        <v>332</v>
      </c>
      <c r="R571" s="664"/>
      <c r="S571" s="271"/>
      <c r="T571" s="271"/>
      <c r="U571" s="733">
        <v>0</v>
      </c>
      <c r="W571" s="606" t="s">
        <v>529</v>
      </c>
      <c r="X571" s="607"/>
      <c r="Y571" s="607"/>
      <c r="Z571" s="607"/>
      <c r="AA571" s="835">
        <v>0.28999999165534973</v>
      </c>
      <c r="AC571" s="606" t="s">
        <v>444</v>
      </c>
      <c r="AD571" s="607"/>
      <c r="AE571" s="607"/>
      <c r="AF571" s="607"/>
      <c r="AG571" s="835">
        <v>0</v>
      </c>
    </row>
    <row r="572" spans="5:39" x14ac:dyDescent="0.3">
      <c r="E572" s="606" t="s">
        <v>370</v>
      </c>
      <c r="F572" s="607"/>
      <c r="G572" s="271"/>
      <c r="H572" s="271"/>
      <c r="I572" s="899">
        <v>0.254</v>
      </c>
      <c r="K572" s="606" t="s">
        <v>1248</v>
      </c>
      <c r="L572" s="664"/>
      <c r="M572" s="271"/>
      <c r="N572" s="271"/>
      <c r="O572" s="733">
        <v>0</v>
      </c>
      <c r="Q572" s="606" t="s">
        <v>654</v>
      </c>
      <c r="R572" s="664"/>
      <c r="S572" s="271"/>
      <c r="T572" s="271"/>
      <c r="U572" s="733">
        <v>0.21</v>
      </c>
      <c r="W572" s="606" t="s">
        <v>244</v>
      </c>
      <c r="X572" s="607"/>
      <c r="Y572" s="607"/>
      <c r="Z572" s="607"/>
      <c r="AA572" s="835">
        <v>0</v>
      </c>
      <c r="AC572" s="606" t="s">
        <v>445</v>
      </c>
      <c r="AD572" s="607"/>
      <c r="AE572" s="607"/>
      <c r="AF572" s="607"/>
      <c r="AG572" s="835">
        <v>2.9999999329447746E-2</v>
      </c>
    </row>
    <row r="573" spans="5:39" x14ac:dyDescent="0.3">
      <c r="E573" s="606" t="s">
        <v>1257</v>
      </c>
      <c r="F573" s="607"/>
      <c r="G573" s="271"/>
      <c r="H573" s="271"/>
      <c r="I573" s="899">
        <v>0</v>
      </c>
      <c r="K573" s="606" t="s">
        <v>1249</v>
      </c>
      <c r="L573" s="664"/>
      <c r="M573" s="271"/>
      <c r="N573" s="271"/>
      <c r="O573" s="733">
        <v>0</v>
      </c>
      <c r="Q573" s="606" t="s">
        <v>482</v>
      </c>
      <c r="R573" s="664"/>
      <c r="S573" s="271"/>
      <c r="T573" s="271"/>
      <c r="U573" s="733">
        <v>0</v>
      </c>
      <c r="W573" s="606" t="s">
        <v>484</v>
      </c>
      <c r="X573" s="607"/>
      <c r="Y573" s="607"/>
      <c r="Z573" s="607"/>
      <c r="AA573" s="835">
        <v>0</v>
      </c>
      <c r="AC573" s="606" t="s">
        <v>1128</v>
      </c>
      <c r="AD573" s="607"/>
      <c r="AE573" s="607"/>
      <c r="AF573" s="607"/>
      <c r="AG573" s="835">
        <v>0.31000000238418579</v>
      </c>
    </row>
    <row r="574" spans="5:39" x14ac:dyDescent="0.3">
      <c r="E574" s="606" t="s">
        <v>1258</v>
      </c>
      <c r="F574" s="607"/>
      <c r="G574" s="271"/>
      <c r="H574" s="271"/>
      <c r="I574" s="899">
        <v>0.26900000000000002</v>
      </c>
      <c r="K574" s="606" t="s">
        <v>1250</v>
      </c>
      <c r="L574" s="664"/>
      <c r="M574" s="271"/>
      <c r="N574" s="271"/>
      <c r="O574" s="733">
        <v>0</v>
      </c>
      <c r="Q574" s="606" t="s">
        <v>391</v>
      </c>
      <c r="R574" s="664"/>
      <c r="S574" s="271"/>
      <c r="T574" s="271"/>
      <c r="U574" s="733">
        <v>0.24</v>
      </c>
      <c r="W574" s="606" t="s">
        <v>380</v>
      </c>
      <c r="X574" s="607"/>
      <c r="Y574" s="607"/>
      <c r="Z574" s="607"/>
      <c r="AA574" s="835">
        <v>0.31000000238418579</v>
      </c>
      <c r="AC574" s="606" t="s">
        <v>876</v>
      </c>
      <c r="AD574" s="607"/>
      <c r="AE574" s="607"/>
      <c r="AF574" s="607"/>
      <c r="AG574" s="835">
        <v>0</v>
      </c>
    </row>
    <row r="575" spans="5:39" x14ac:dyDescent="0.3">
      <c r="E575" s="606" t="s">
        <v>1261</v>
      </c>
      <c r="F575" s="607"/>
      <c r="G575" s="271"/>
      <c r="H575" s="271"/>
      <c r="I575" s="899">
        <v>0</v>
      </c>
      <c r="K575" s="606" t="s">
        <v>1251</v>
      </c>
      <c r="L575" s="664"/>
      <c r="M575" s="271"/>
      <c r="N575" s="271"/>
      <c r="O575" s="733">
        <v>0</v>
      </c>
      <c r="Q575" s="606" t="s">
        <v>333</v>
      </c>
      <c r="R575" s="664"/>
      <c r="S575" s="271"/>
      <c r="T575" s="271"/>
      <c r="U575" s="733">
        <v>0</v>
      </c>
      <c r="W575" s="606" t="s">
        <v>530</v>
      </c>
      <c r="X575" s="607"/>
      <c r="Y575" s="607"/>
      <c r="Z575" s="607"/>
      <c r="AA575" s="835">
        <v>0.30000001192092896</v>
      </c>
      <c r="AC575" s="606" t="s">
        <v>340</v>
      </c>
      <c r="AD575" s="607"/>
      <c r="AE575" s="607"/>
      <c r="AF575" s="607"/>
      <c r="AG575" s="835">
        <v>0.37000000476837158</v>
      </c>
    </row>
    <row r="576" spans="5:39" x14ac:dyDescent="0.3">
      <c r="E576" s="606" t="s">
        <v>1111</v>
      </c>
      <c r="F576" s="607"/>
      <c r="G576" s="271"/>
      <c r="H576" s="271"/>
      <c r="I576" s="899">
        <v>0</v>
      </c>
      <c r="K576" s="606" t="s">
        <v>1253</v>
      </c>
      <c r="L576" s="664"/>
      <c r="M576" s="271"/>
      <c r="N576" s="271"/>
      <c r="O576" s="733">
        <v>0</v>
      </c>
      <c r="Q576" s="606" t="s">
        <v>59</v>
      </c>
      <c r="R576" s="664"/>
      <c r="S576" s="271"/>
      <c r="T576" s="271"/>
      <c r="U576" s="733">
        <v>0.14000000000000001</v>
      </c>
      <c r="W576" s="606" t="s">
        <v>500</v>
      </c>
      <c r="X576" s="607"/>
      <c r="Y576" s="607"/>
      <c r="Z576" s="607"/>
      <c r="AA576" s="835">
        <v>0</v>
      </c>
      <c r="AC576" s="606" t="s">
        <v>341</v>
      </c>
      <c r="AD576" s="607"/>
      <c r="AE576" s="607"/>
      <c r="AF576" s="607"/>
      <c r="AG576" s="835">
        <v>0</v>
      </c>
    </row>
    <row r="577" spans="5:33" x14ac:dyDescent="0.3">
      <c r="E577" s="606" t="s">
        <v>1112</v>
      </c>
      <c r="F577" s="607"/>
      <c r="G577" s="271"/>
      <c r="H577" s="271"/>
      <c r="I577" s="899">
        <v>0.249</v>
      </c>
      <c r="K577" s="606" t="s">
        <v>370</v>
      </c>
      <c r="L577" s="664"/>
      <c r="M577" s="271"/>
      <c r="N577" s="271"/>
      <c r="O577" s="733">
        <v>0.24399999999999999</v>
      </c>
      <c r="Q577" s="606" t="s">
        <v>655</v>
      </c>
      <c r="R577" s="664"/>
      <c r="S577" s="271"/>
      <c r="T577" s="271"/>
      <c r="U577" s="733">
        <v>0</v>
      </c>
      <c r="W577" s="606" t="s">
        <v>374</v>
      </c>
      <c r="X577" s="607"/>
      <c r="Y577" s="607"/>
      <c r="Z577" s="607"/>
      <c r="AA577" s="835">
        <v>0.10999999940395355</v>
      </c>
      <c r="AC577" s="606" t="s">
        <v>342</v>
      </c>
      <c r="AD577" s="607"/>
      <c r="AE577" s="607"/>
      <c r="AF577" s="607"/>
      <c r="AG577" s="835">
        <v>0</v>
      </c>
    </row>
    <row r="578" spans="5:33" x14ac:dyDescent="0.3">
      <c r="E578" s="606" t="s">
        <v>1262</v>
      </c>
      <c r="F578" s="607"/>
      <c r="G578" s="271"/>
      <c r="H578" s="271"/>
      <c r="I578" s="899">
        <v>0.27</v>
      </c>
      <c r="K578" s="606" t="s">
        <v>1257</v>
      </c>
      <c r="L578" s="664"/>
      <c r="M578" s="271"/>
      <c r="N578" s="271"/>
      <c r="O578" s="733">
        <v>0</v>
      </c>
      <c r="Q578" s="606" t="s">
        <v>334</v>
      </c>
      <c r="R578" s="664"/>
      <c r="S578" s="271"/>
      <c r="T578" s="271"/>
      <c r="U578" s="733">
        <v>0</v>
      </c>
      <c r="W578" s="606" t="s">
        <v>485</v>
      </c>
      <c r="X578" s="607"/>
      <c r="Y578" s="607"/>
      <c r="Z578" s="607"/>
      <c r="AA578" s="835">
        <v>0</v>
      </c>
      <c r="AC578" s="606" t="s">
        <v>343</v>
      </c>
      <c r="AD578" s="607"/>
      <c r="AE578" s="607"/>
      <c r="AF578" s="607"/>
      <c r="AG578" s="835">
        <v>0</v>
      </c>
    </row>
    <row r="579" spans="5:33" x14ac:dyDescent="0.3">
      <c r="E579" s="606" t="s">
        <v>1552</v>
      </c>
      <c r="F579" s="607"/>
      <c r="G579" s="271"/>
      <c r="H579" s="271"/>
      <c r="I579" s="899">
        <v>0</v>
      </c>
      <c r="K579" s="606" t="s">
        <v>1258</v>
      </c>
      <c r="L579" s="664"/>
      <c r="M579" s="271"/>
      <c r="N579" s="271"/>
      <c r="O579" s="733">
        <v>0.23499999999999999</v>
      </c>
      <c r="Q579" s="606" t="s">
        <v>64</v>
      </c>
      <c r="R579" s="664"/>
      <c r="S579" s="271"/>
      <c r="T579" s="271"/>
      <c r="U579" s="733">
        <v>0</v>
      </c>
      <c r="W579" s="606" t="s">
        <v>486</v>
      </c>
      <c r="X579" s="607"/>
      <c r="Y579" s="607"/>
      <c r="Z579" s="607"/>
      <c r="AA579" s="835">
        <v>0</v>
      </c>
      <c r="AC579" s="606" t="s">
        <v>344</v>
      </c>
      <c r="AD579" s="607"/>
      <c r="AE579" s="607"/>
      <c r="AF579" s="607"/>
      <c r="AG579" s="835">
        <v>0</v>
      </c>
    </row>
    <row r="580" spans="5:33" x14ac:dyDescent="0.3">
      <c r="E580" s="606" t="s">
        <v>1268</v>
      </c>
      <c r="F580" s="607"/>
      <c r="G580" s="271"/>
      <c r="H580" s="271"/>
      <c r="I580" s="899">
        <v>0</v>
      </c>
      <c r="K580" s="606" t="s">
        <v>1259</v>
      </c>
      <c r="L580" s="664"/>
      <c r="M580" s="271"/>
      <c r="N580" s="271"/>
      <c r="O580" s="733">
        <v>0.25900000000000001</v>
      </c>
      <c r="Q580" s="606" t="s">
        <v>436</v>
      </c>
      <c r="R580" s="664"/>
      <c r="S580" s="271"/>
      <c r="T580" s="271"/>
      <c r="U580" s="733">
        <v>0</v>
      </c>
      <c r="W580" s="606" t="s">
        <v>442</v>
      </c>
      <c r="X580" s="607"/>
      <c r="Y580" s="607"/>
      <c r="Z580" s="607"/>
      <c r="AA580" s="835">
        <v>0</v>
      </c>
      <c r="AC580" s="606" t="s">
        <v>345</v>
      </c>
      <c r="AD580" s="607"/>
      <c r="AE580" s="607"/>
      <c r="AF580" s="607"/>
      <c r="AG580" s="835">
        <v>0</v>
      </c>
    </row>
    <row r="581" spans="5:33" x14ac:dyDescent="0.3">
      <c r="E581" s="606" t="s">
        <v>133</v>
      </c>
      <c r="F581" s="607"/>
      <c r="G581" s="271"/>
      <c r="H581" s="271"/>
      <c r="I581" s="899">
        <v>0</v>
      </c>
      <c r="K581" s="606" t="s">
        <v>1261</v>
      </c>
      <c r="L581" s="664"/>
      <c r="M581" s="271"/>
      <c r="N581" s="271"/>
      <c r="O581" s="733">
        <v>0</v>
      </c>
      <c r="Q581" s="606" t="s">
        <v>65</v>
      </c>
      <c r="R581" s="664"/>
      <c r="S581" s="271"/>
      <c r="T581" s="271"/>
      <c r="U581" s="733">
        <v>0</v>
      </c>
      <c r="W581" s="606" t="s">
        <v>338</v>
      </c>
      <c r="X581" s="607"/>
      <c r="Y581" s="607"/>
      <c r="Z581" s="607"/>
      <c r="AA581" s="835">
        <v>0.25</v>
      </c>
      <c r="AC581" s="606" t="s">
        <v>377</v>
      </c>
      <c r="AD581" s="607"/>
      <c r="AE581" s="607"/>
      <c r="AF581" s="607"/>
      <c r="AG581" s="835">
        <v>0</v>
      </c>
    </row>
    <row r="582" spans="5:33" x14ac:dyDescent="0.3">
      <c r="E582" s="606" t="s">
        <v>1271</v>
      </c>
      <c r="F582" s="607"/>
      <c r="G582" s="271"/>
      <c r="H582" s="271"/>
      <c r="I582" s="899">
        <v>0</v>
      </c>
      <c r="K582" s="606" t="s">
        <v>1111</v>
      </c>
      <c r="L582" s="664"/>
      <c r="M582" s="271"/>
      <c r="N582" s="271"/>
      <c r="O582" s="733">
        <v>0</v>
      </c>
      <c r="Q582" s="606" t="s">
        <v>656</v>
      </c>
      <c r="R582" s="664"/>
      <c r="S582" s="271"/>
      <c r="T582" s="271"/>
      <c r="U582" s="733">
        <v>0</v>
      </c>
      <c r="W582" s="606" t="s">
        <v>487</v>
      </c>
      <c r="X582" s="607"/>
      <c r="Y582" s="607"/>
      <c r="Z582" s="607"/>
      <c r="AA582" s="835">
        <v>0</v>
      </c>
      <c r="AC582" s="606" t="s">
        <v>1129</v>
      </c>
      <c r="AD582" s="607"/>
      <c r="AE582" s="607"/>
      <c r="AF582" s="607"/>
      <c r="AG582" s="835">
        <v>0.38999998569488525</v>
      </c>
    </row>
    <row r="583" spans="5:33" x14ac:dyDescent="0.3">
      <c r="E583" s="606" t="s">
        <v>1269</v>
      </c>
      <c r="F583" s="607"/>
      <c r="G583" s="271"/>
      <c r="H583" s="271"/>
      <c r="I583" s="899">
        <v>0.25</v>
      </c>
      <c r="K583" s="606" t="s">
        <v>1112</v>
      </c>
      <c r="L583" s="664"/>
      <c r="M583" s="271"/>
      <c r="N583" s="271"/>
      <c r="O583" s="733">
        <v>0</v>
      </c>
      <c r="Q583" s="606" t="s">
        <v>336</v>
      </c>
      <c r="R583" s="664"/>
      <c r="S583" s="271"/>
      <c r="T583" s="271"/>
      <c r="U583" s="733">
        <v>0</v>
      </c>
      <c r="W583" s="606" t="s">
        <v>375</v>
      </c>
      <c r="X583" s="607"/>
      <c r="Y583" s="607"/>
      <c r="Z583" s="607"/>
      <c r="AA583" s="835">
        <v>0</v>
      </c>
      <c r="AC583" s="606" t="s">
        <v>346</v>
      </c>
      <c r="AD583" s="607"/>
      <c r="AE583" s="607"/>
      <c r="AF583" s="607"/>
      <c r="AG583" s="835">
        <v>0</v>
      </c>
    </row>
    <row r="584" spans="5:33" x14ac:dyDescent="0.3">
      <c r="E584" s="606" t="s">
        <v>68</v>
      </c>
      <c r="F584" s="607"/>
      <c r="G584" s="271"/>
      <c r="H584" s="271"/>
      <c r="I584" s="899">
        <v>0</v>
      </c>
      <c r="K584" s="606" t="s">
        <v>1262</v>
      </c>
      <c r="L584" s="664"/>
      <c r="M584" s="271"/>
      <c r="N584" s="271"/>
      <c r="O584" s="733">
        <v>0</v>
      </c>
      <c r="Q584" s="606" t="s">
        <v>483</v>
      </c>
      <c r="R584" s="664"/>
      <c r="S584" s="271"/>
      <c r="T584" s="271"/>
      <c r="U584" s="733">
        <v>0.23</v>
      </c>
      <c r="W584" s="606" t="s">
        <v>488</v>
      </c>
      <c r="X584" s="607"/>
      <c r="Y584" s="607"/>
      <c r="Z584" s="607"/>
      <c r="AA584" s="835">
        <v>0.2800000011920929</v>
      </c>
      <c r="AC584" s="606" t="s">
        <v>247</v>
      </c>
      <c r="AD584" s="607"/>
      <c r="AE584" s="607"/>
      <c r="AF584" s="607"/>
      <c r="AG584" s="835">
        <v>0</v>
      </c>
    </row>
    <row r="585" spans="5:33" x14ac:dyDescent="0.3">
      <c r="E585" s="606" t="s">
        <v>1275</v>
      </c>
      <c r="F585" s="607"/>
      <c r="G585" s="271"/>
      <c r="H585" s="271"/>
      <c r="I585" s="899">
        <v>0.27300000000000002</v>
      </c>
      <c r="K585" s="606" t="s">
        <v>1264</v>
      </c>
      <c r="L585" s="664"/>
      <c r="M585" s="271"/>
      <c r="N585" s="271"/>
      <c r="O585" s="733">
        <v>0</v>
      </c>
      <c r="Q585" s="606" t="s">
        <v>392</v>
      </c>
      <c r="R585" s="664"/>
      <c r="S585" s="271"/>
      <c r="T585" s="271"/>
      <c r="U585" s="733">
        <v>0</v>
      </c>
      <c r="W585" s="606" t="s">
        <v>444</v>
      </c>
      <c r="X585" s="607"/>
      <c r="Y585" s="607"/>
      <c r="Z585" s="607"/>
      <c r="AA585" s="835">
        <v>0</v>
      </c>
      <c r="AC585" s="606" t="s">
        <v>347</v>
      </c>
      <c r="AD585" s="607"/>
      <c r="AE585" s="607"/>
      <c r="AF585" s="607"/>
      <c r="AG585" s="835">
        <v>0</v>
      </c>
    </row>
    <row r="586" spans="5:33" x14ac:dyDescent="0.3">
      <c r="E586" s="606" t="s">
        <v>242</v>
      </c>
      <c r="F586" s="607"/>
      <c r="G586" s="271"/>
      <c r="H586" s="271"/>
      <c r="I586" s="899">
        <v>0</v>
      </c>
      <c r="K586" s="606" t="s">
        <v>1265</v>
      </c>
      <c r="L586" s="664"/>
      <c r="M586" s="271"/>
      <c r="N586" s="271"/>
      <c r="O586" s="733">
        <v>0</v>
      </c>
      <c r="Q586" s="606" t="s">
        <v>137</v>
      </c>
      <c r="R586" s="664"/>
      <c r="S586" s="271"/>
      <c r="T586" s="271"/>
      <c r="U586" s="733">
        <v>0</v>
      </c>
      <c r="W586" s="606" t="s">
        <v>445</v>
      </c>
      <c r="X586" s="607"/>
      <c r="Y586" s="607"/>
      <c r="Z586" s="607"/>
      <c r="AA586" s="835">
        <v>0</v>
      </c>
      <c r="AC586" s="606" t="s">
        <v>446</v>
      </c>
      <c r="AD586" s="607"/>
      <c r="AE586" s="607"/>
      <c r="AF586" s="607"/>
      <c r="AG586" s="835">
        <v>0.23999999463558197</v>
      </c>
    </row>
    <row r="587" spans="5:33" x14ac:dyDescent="0.3">
      <c r="E587" s="606" t="s">
        <v>433</v>
      </c>
      <c r="F587" s="607"/>
      <c r="G587" s="271"/>
      <c r="H587" s="271"/>
      <c r="I587" s="899">
        <v>0.22800000000000001</v>
      </c>
      <c r="K587" s="606" t="s">
        <v>237</v>
      </c>
      <c r="L587" s="664"/>
      <c r="M587" s="271"/>
      <c r="N587" s="271"/>
      <c r="O587" s="733">
        <v>0</v>
      </c>
      <c r="Q587" s="606" t="s">
        <v>657</v>
      </c>
      <c r="R587" s="664"/>
      <c r="S587" s="271"/>
      <c r="T587" s="271"/>
      <c r="U587" s="733">
        <v>0</v>
      </c>
      <c r="W587" s="606" t="s">
        <v>527</v>
      </c>
      <c r="X587" s="607"/>
      <c r="Y587" s="607"/>
      <c r="Z587" s="607"/>
      <c r="AA587" s="835">
        <v>0.14000000059604645</v>
      </c>
      <c r="AC587" s="606" t="s">
        <v>248</v>
      </c>
      <c r="AD587" s="607"/>
      <c r="AE587" s="607"/>
      <c r="AF587" s="607"/>
      <c r="AG587" s="835">
        <v>0</v>
      </c>
    </row>
    <row r="588" spans="5:33" x14ac:dyDescent="0.3">
      <c r="E588" s="606" t="s">
        <v>1289</v>
      </c>
      <c r="F588" s="607"/>
      <c r="G588" s="271"/>
      <c r="H588" s="271"/>
      <c r="I588" s="899">
        <v>0</v>
      </c>
      <c r="K588" s="606" t="s">
        <v>1267</v>
      </c>
      <c r="L588" s="664"/>
      <c r="M588" s="271"/>
      <c r="N588" s="271"/>
      <c r="O588" s="733">
        <v>0</v>
      </c>
      <c r="Q588" s="606" t="s">
        <v>437</v>
      </c>
      <c r="R588" s="664"/>
      <c r="S588" s="271"/>
      <c r="T588" s="271"/>
      <c r="U588" s="733">
        <v>0.25</v>
      </c>
      <c r="W588" s="606" t="s">
        <v>489</v>
      </c>
      <c r="X588" s="607"/>
      <c r="Y588" s="607"/>
      <c r="Z588" s="607"/>
      <c r="AA588" s="835">
        <v>0.30000001192092896</v>
      </c>
      <c r="AC588" s="606" t="s">
        <v>1130</v>
      </c>
      <c r="AD588" s="607"/>
      <c r="AE588" s="607"/>
      <c r="AF588" s="607"/>
      <c r="AG588" s="835">
        <v>2.9999999329447746E-2</v>
      </c>
    </row>
    <row r="589" spans="5:33" x14ac:dyDescent="0.3">
      <c r="E589" s="606" t="s">
        <v>1291</v>
      </c>
      <c r="F589" s="607"/>
      <c r="G589" s="271"/>
      <c r="H589" s="271"/>
      <c r="I589" s="899">
        <v>0</v>
      </c>
      <c r="K589" s="606" t="s">
        <v>1268</v>
      </c>
      <c r="L589" s="664"/>
      <c r="M589" s="271"/>
      <c r="N589" s="271"/>
      <c r="O589" s="733">
        <v>0</v>
      </c>
      <c r="Q589" s="606" t="s">
        <v>658</v>
      </c>
      <c r="R589" s="664"/>
      <c r="S589" s="271"/>
      <c r="T589" s="271"/>
      <c r="U589" s="733">
        <v>0</v>
      </c>
      <c r="W589" s="606" t="s">
        <v>490</v>
      </c>
      <c r="X589" s="607"/>
      <c r="Y589" s="607"/>
      <c r="Z589" s="607"/>
      <c r="AA589" s="835">
        <v>0</v>
      </c>
      <c r="AC589" s="606" t="s">
        <v>447</v>
      </c>
      <c r="AD589" s="607"/>
      <c r="AE589" s="607"/>
      <c r="AF589" s="607"/>
      <c r="AG589" s="835">
        <v>0.37000000476837158</v>
      </c>
    </row>
    <row r="590" spans="5:33" x14ac:dyDescent="0.3">
      <c r="E590" s="606" t="s">
        <v>1296</v>
      </c>
      <c r="F590" s="607"/>
      <c r="G590" s="271"/>
      <c r="H590" s="271"/>
      <c r="I590" s="899">
        <v>0</v>
      </c>
      <c r="K590" s="606" t="s">
        <v>133</v>
      </c>
      <c r="L590" s="664"/>
      <c r="M590" s="271"/>
      <c r="N590" s="271"/>
      <c r="O590" s="733">
        <v>0</v>
      </c>
      <c r="Q590" s="606" t="s">
        <v>438</v>
      </c>
      <c r="R590" s="664"/>
      <c r="S590" s="271"/>
      <c r="T590" s="271"/>
      <c r="U590" s="733">
        <v>0</v>
      </c>
      <c r="W590" s="606" t="s">
        <v>501</v>
      </c>
      <c r="X590" s="607"/>
      <c r="Y590" s="607"/>
      <c r="Z590" s="607"/>
      <c r="AA590" s="835">
        <v>0</v>
      </c>
      <c r="AC590" s="606" t="s">
        <v>1131</v>
      </c>
      <c r="AD590" s="607"/>
      <c r="AE590" s="607"/>
      <c r="AF590" s="607"/>
      <c r="AG590" s="835">
        <v>0.36000001430511475</v>
      </c>
    </row>
    <row r="591" spans="5:33" x14ac:dyDescent="0.3">
      <c r="E591" s="606" t="s">
        <v>1553</v>
      </c>
      <c r="F591" s="607"/>
      <c r="G591" s="271"/>
      <c r="H591" s="271"/>
      <c r="I591" s="899">
        <v>0</v>
      </c>
      <c r="K591" s="606" t="s">
        <v>1269</v>
      </c>
      <c r="L591" s="664"/>
      <c r="M591" s="271"/>
      <c r="N591" s="271"/>
      <c r="O591" s="733">
        <v>0</v>
      </c>
      <c r="Q591" s="606" t="s">
        <v>659</v>
      </c>
      <c r="R591" s="664"/>
      <c r="S591" s="271"/>
      <c r="T591" s="271"/>
      <c r="U591" s="733">
        <v>0</v>
      </c>
      <c r="W591" s="606" t="s">
        <v>511</v>
      </c>
      <c r="X591" s="607"/>
      <c r="Y591" s="607"/>
      <c r="Z591" s="607"/>
      <c r="AA591" s="835">
        <v>0</v>
      </c>
      <c r="AC591" s="606" t="s">
        <v>249</v>
      </c>
      <c r="AD591" s="607"/>
      <c r="AE591" s="607"/>
      <c r="AF591" s="607"/>
      <c r="AG591" s="835">
        <v>0.33000001311302185</v>
      </c>
    </row>
    <row r="592" spans="5:33" x14ac:dyDescent="0.3">
      <c r="E592" s="606" t="s">
        <v>655</v>
      </c>
      <c r="F592" s="607"/>
      <c r="G592" s="271"/>
      <c r="H592" s="271"/>
      <c r="I592" s="899">
        <v>0</v>
      </c>
      <c r="K592" s="606" t="s">
        <v>1270</v>
      </c>
      <c r="L592" s="664"/>
      <c r="M592" s="271"/>
      <c r="N592" s="271"/>
      <c r="O592" s="733">
        <v>0</v>
      </c>
      <c r="Q592" s="606" t="s">
        <v>337</v>
      </c>
      <c r="R592" s="664"/>
      <c r="S592" s="271"/>
      <c r="T592" s="271"/>
      <c r="U592" s="733">
        <v>0</v>
      </c>
      <c r="W592" s="606" t="s">
        <v>340</v>
      </c>
      <c r="X592" s="607"/>
      <c r="Y592" s="607"/>
      <c r="Z592" s="607"/>
      <c r="AA592" s="835">
        <v>0.28999999165534973</v>
      </c>
      <c r="AC592" s="606" t="s">
        <v>1132</v>
      </c>
      <c r="AD592" s="607"/>
      <c r="AE592" s="607"/>
      <c r="AF592" s="607"/>
      <c r="AG592" s="835">
        <v>0</v>
      </c>
    </row>
    <row r="593" spans="5:33" x14ac:dyDescent="0.3">
      <c r="E593" s="606" t="s">
        <v>1302</v>
      </c>
      <c r="F593" s="607"/>
      <c r="G593" s="271"/>
      <c r="H593" s="271"/>
      <c r="I593" s="899">
        <v>0</v>
      </c>
      <c r="K593" s="606" t="s">
        <v>1271</v>
      </c>
      <c r="L593" s="664"/>
      <c r="M593" s="271"/>
      <c r="N593" s="271"/>
      <c r="O593" s="733">
        <v>0</v>
      </c>
      <c r="Q593" s="606" t="s">
        <v>660</v>
      </c>
      <c r="R593" s="664"/>
      <c r="S593" s="271"/>
      <c r="T593" s="271"/>
      <c r="U593" s="733">
        <v>0.25</v>
      </c>
      <c r="W593" s="606" t="s">
        <v>341</v>
      </c>
      <c r="X593" s="607"/>
      <c r="Y593" s="607"/>
      <c r="Z593" s="607"/>
      <c r="AA593" s="835">
        <v>0</v>
      </c>
      <c r="AC593" s="606" t="s">
        <v>69</v>
      </c>
      <c r="AD593" s="607"/>
      <c r="AE593" s="607"/>
      <c r="AF593" s="607"/>
      <c r="AG593" s="835">
        <v>0</v>
      </c>
    </row>
    <row r="594" spans="5:33" x14ac:dyDescent="0.3">
      <c r="E594" s="606" t="s">
        <v>1554</v>
      </c>
      <c r="F594" s="607"/>
      <c r="G594" s="271"/>
      <c r="H594" s="271"/>
      <c r="I594" s="899">
        <v>2.3E-2</v>
      </c>
      <c r="K594" s="606" t="s">
        <v>1272</v>
      </c>
      <c r="L594" s="664"/>
      <c r="M594" s="271"/>
      <c r="N594" s="271"/>
      <c r="O594" s="733">
        <v>0</v>
      </c>
      <c r="Q594" s="606" t="s">
        <v>67</v>
      </c>
      <c r="R594" s="664"/>
      <c r="S594" s="271"/>
      <c r="T594" s="271"/>
      <c r="U594" s="733">
        <v>0</v>
      </c>
      <c r="W594" s="606" t="s">
        <v>342</v>
      </c>
      <c r="X594" s="607"/>
      <c r="Y594" s="607"/>
      <c r="Z594" s="607"/>
      <c r="AA594" s="835">
        <v>0</v>
      </c>
      <c r="AC594" s="606" t="s">
        <v>448</v>
      </c>
      <c r="AD594" s="607"/>
      <c r="AE594" s="607"/>
      <c r="AF594" s="607"/>
      <c r="AG594" s="835">
        <v>0.38999998569488525</v>
      </c>
    </row>
    <row r="595" spans="5:33" x14ac:dyDescent="0.3">
      <c r="E595" s="606" t="s">
        <v>483</v>
      </c>
      <c r="F595" s="607"/>
      <c r="G595" s="271"/>
      <c r="H595" s="271"/>
      <c r="I595" s="899">
        <v>0.24099999999999999</v>
      </c>
      <c r="K595" s="606" t="s">
        <v>68</v>
      </c>
      <c r="L595" s="664"/>
      <c r="M595" s="271"/>
      <c r="N595" s="271"/>
      <c r="O595" s="733">
        <v>0</v>
      </c>
      <c r="Q595" s="606" t="s">
        <v>661</v>
      </c>
      <c r="R595" s="664"/>
      <c r="S595" s="271"/>
      <c r="T595" s="271"/>
      <c r="U595" s="733">
        <v>0</v>
      </c>
      <c r="W595" s="606" t="s">
        <v>343</v>
      </c>
      <c r="X595" s="607"/>
      <c r="Y595" s="607"/>
      <c r="Z595" s="607"/>
      <c r="AA595" s="835">
        <v>0</v>
      </c>
      <c r="AC595" s="606" t="s">
        <v>449</v>
      </c>
      <c r="AD595" s="607"/>
      <c r="AE595" s="607"/>
      <c r="AF595" s="607"/>
      <c r="AG595" s="835">
        <v>0</v>
      </c>
    </row>
    <row r="596" spans="5:33" x14ac:dyDescent="0.3">
      <c r="E596" s="606" t="s">
        <v>1122</v>
      </c>
      <c r="F596" s="607"/>
      <c r="G596" s="271"/>
      <c r="H596" s="271"/>
      <c r="I596" s="899">
        <v>0.05</v>
      </c>
      <c r="K596" s="606" t="s">
        <v>1274</v>
      </c>
      <c r="L596" s="664"/>
      <c r="M596" s="271"/>
      <c r="N596" s="271"/>
      <c r="O596" s="733">
        <v>0</v>
      </c>
      <c r="Q596" s="606" t="s">
        <v>662</v>
      </c>
      <c r="R596" s="664"/>
      <c r="S596" s="271"/>
      <c r="T596" s="271"/>
      <c r="U596" s="733">
        <v>0</v>
      </c>
      <c r="W596" s="606" t="s">
        <v>344</v>
      </c>
      <c r="X596" s="607"/>
      <c r="Y596" s="607"/>
      <c r="Z596" s="607"/>
      <c r="AA596" s="835">
        <v>0</v>
      </c>
      <c r="AC596" s="606" t="s">
        <v>250</v>
      </c>
      <c r="AD596" s="607"/>
      <c r="AE596" s="607"/>
      <c r="AF596" s="607"/>
      <c r="AG596" s="835">
        <v>0</v>
      </c>
    </row>
    <row r="597" spans="5:33" x14ac:dyDescent="0.3">
      <c r="E597" s="606" t="s">
        <v>137</v>
      </c>
      <c r="F597" s="607"/>
      <c r="G597" s="271"/>
      <c r="H597" s="271"/>
      <c r="I597" s="899">
        <v>0</v>
      </c>
      <c r="K597" s="606" t="s">
        <v>242</v>
      </c>
      <c r="L597" s="664"/>
      <c r="M597" s="271"/>
      <c r="N597" s="271"/>
      <c r="O597" s="733">
        <v>0</v>
      </c>
      <c r="Q597" s="606" t="s">
        <v>539</v>
      </c>
      <c r="R597" s="664"/>
      <c r="S597" s="271"/>
      <c r="T597" s="271"/>
      <c r="U597" s="733">
        <v>0</v>
      </c>
      <c r="W597" s="606" t="s">
        <v>502</v>
      </c>
      <c r="X597" s="607"/>
      <c r="Y597" s="607"/>
      <c r="Z597" s="607"/>
      <c r="AA597" s="835">
        <v>0</v>
      </c>
      <c r="AC597" s="606" t="s">
        <v>349</v>
      </c>
      <c r="AD597" s="607"/>
      <c r="AE597" s="607"/>
      <c r="AF597" s="607"/>
      <c r="AG597" s="835">
        <v>0.37999999523162842</v>
      </c>
    </row>
    <row r="598" spans="5:33" x14ac:dyDescent="0.3">
      <c r="E598" s="606" t="s">
        <v>1305</v>
      </c>
      <c r="F598" s="607"/>
      <c r="G598" s="271"/>
      <c r="H598" s="271"/>
      <c r="I598" s="899">
        <v>0</v>
      </c>
      <c r="K598" s="606" t="s">
        <v>646</v>
      </c>
      <c r="L598" s="664"/>
      <c r="M598" s="271"/>
      <c r="N598" s="271"/>
      <c r="O598" s="733">
        <v>0</v>
      </c>
      <c r="Q598" s="606" t="s">
        <v>213</v>
      </c>
      <c r="R598" s="664"/>
      <c r="S598" s="271"/>
      <c r="T598" s="271"/>
      <c r="U598" s="733">
        <v>0.15</v>
      </c>
      <c r="W598" s="606" t="s">
        <v>345</v>
      </c>
      <c r="X598" s="607"/>
      <c r="Y598" s="607"/>
      <c r="Z598" s="607"/>
      <c r="AA598" s="835">
        <v>0</v>
      </c>
      <c r="AC598" s="606" t="s">
        <v>450</v>
      </c>
      <c r="AD598" s="607"/>
      <c r="AE598" s="607"/>
      <c r="AF598" s="607"/>
      <c r="AG598" s="835">
        <v>0.20000000298023224</v>
      </c>
    </row>
    <row r="599" spans="5:33" x14ac:dyDescent="0.3">
      <c r="E599" s="606" t="s">
        <v>1306</v>
      </c>
      <c r="F599" s="607"/>
      <c r="G599" s="271"/>
      <c r="H599" s="271"/>
      <c r="I599" s="899">
        <v>0</v>
      </c>
      <c r="K599" s="606" t="s">
        <v>1277</v>
      </c>
      <c r="L599" s="664"/>
      <c r="M599" s="271"/>
      <c r="N599" s="271"/>
      <c r="O599" s="733">
        <v>0</v>
      </c>
      <c r="Q599" s="606" t="s">
        <v>440</v>
      </c>
      <c r="R599" s="664"/>
      <c r="S599" s="271"/>
      <c r="T599" s="271"/>
      <c r="U599" s="733">
        <v>0</v>
      </c>
      <c r="W599" s="606" t="s">
        <v>377</v>
      </c>
      <c r="X599" s="607"/>
      <c r="Y599" s="607"/>
      <c r="Z599" s="607"/>
      <c r="AA599" s="835">
        <v>0</v>
      </c>
      <c r="AC599" s="606" t="s">
        <v>251</v>
      </c>
      <c r="AD599" s="607"/>
      <c r="AE599" s="607"/>
      <c r="AF599" s="607"/>
      <c r="AG599" s="835">
        <v>0</v>
      </c>
    </row>
    <row r="600" spans="5:33" x14ac:dyDescent="0.3">
      <c r="E600" s="606" t="s">
        <v>658</v>
      </c>
      <c r="F600" s="607"/>
      <c r="G600" s="271"/>
      <c r="H600" s="271"/>
      <c r="I600" s="899">
        <v>0</v>
      </c>
      <c r="K600" s="606" t="s">
        <v>1278</v>
      </c>
      <c r="L600" s="664"/>
      <c r="M600" s="271"/>
      <c r="N600" s="271"/>
      <c r="O600" s="733">
        <v>0.219</v>
      </c>
      <c r="Q600" s="606" t="s">
        <v>373</v>
      </c>
      <c r="R600" s="664"/>
      <c r="S600" s="271"/>
      <c r="T600" s="271"/>
      <c r="U600" s="733">
        <v>0</v>
      </c>
      <c r="W600" s="606" t="s">
        <v>397</v>
      </c>
      <c r="X600" s="607"/>
      <c r="Y600" s="607"/>
      <c r="Z600" s="607"/>
      <c r="AA600" s="835">
        <v>0</v>
      </c>
      <c r="AC600" s="606" t="s">
        <v>451</v>
      </c>
      <c r="AD600" s="607"/>
      <c r="AE600" s="607"/>
      <c r="AF600" s="607"/>
      <c r="AG600" s="835">
        <v>0.20000000298023224</v>
      </c>
    </row>
    <row r="601" spans="5:33" x14ac:dyDescent="0.3">
      <c r="E601" s="606" t="s">
        <v>1308</v>
      </c>
      <c r="F601" s="607"/>
      <c r="G601" s="271"/>
      <c r="H601" s="271"/>
      <c r="I601" s="899">
        <v>0</v>
      </c>
      <c r="K601" s="606" t="s">
        <v>1279</v>
      </c>
      <c r="L601" s="664"/>
      <c r="M601" s="271"/>
      <c r="N601" s="271"/>
      <c r="O601" s="733">
        <v>8.9999999999999993E-3</v>
      </c>
      <c r="Q601" s="606" t="s">
        <v>393</v>
      </c>
      <c r="R601" s="664"/>
      <c r="S601" s="271"/>
      <c r="T601" s="271"/>
      <c r="U601" s="733">
        <v>0.04</v>
      </c>
      <c r="W601" s="606" t="s">
        <v>503</v>
      </c>
      <c r="X601" s="607"/>
      <c r="Y601" s="607"/>
      <c r="Z601" s="607"/>
      <c r="AA601" s="835">
        <v>0</v>
      </c>
      <c r="AC601" s="606" t="s">
        <v>215</v>
      </c>
      <c r="AD601" s="607"/>
      <c r="AE601" s="607"/>
      <c r="AF601" s="607"/>
      <c r="AG601" s="835">
        <v>0</v>
      </c>
    </row>
    <row r="602" spans="5:33" x14ac:dyDescent="0.3">
      <c r="E602" s="606" t="s">
        <v>1555</v>
      </c>
      <c r="F602" s="607"/>
      <c r="G602" s="271"/>
      <c r="H602" s="271"/>
      <c r="I602" s="899">
        <v>0.27300000000000002</v>
      </c>
      <c r="K602" s="606" t="s">
        <v>1280</v>
      </c>
      <c r="L602" s="664"/>
      <c r="M602" s="271"/>
      <c r="N602" s="271"/>
      <c r="O602" s="733">
        <v>0.05</v>
      </c>
      <c r="Q602" s="606" t="s">
        <v>529</v>
      </c>
      <c r="R602" s="664"/>
      <c r="S602" s="271"/>
      <c r="T602" s="271"/>
      <c r="U602" s="733">
        <v>0</v>
      </c>
      <c r="W602" s="606" t="s">
        <v>247</v>
      </c>
      <c r="X602" s="607"/>
      <c r="Y602" s="607"/>
      <c r="Z602" s="607"/>
      <c r="AA602" s="835">
        <v>0</v>
      </c>
      <c r="AC602" s="606" t="s">
        <v>1133</v>
      </c>
      <c r="AD602" s="607"/>
      <c r="AE602" s="607"/>
      <c r="AF602" s="607"/>
      <c r="AG602" s="835">
        <v>0.37999999523162842</v>
      </c>
    </row>
    <row r="603" spans="5:33" x14ac:dyDescent="0.3">
      <c r="E603" s="606" t="s">
        <v>1313</v>
      </c>
      <c r="F603" s="607"/>
      <c r="G603" s="271"/>
      <c r="H603" s="271"/>
      <c r="I603" s="899">
        <v>0.246</v>
      </c>
      <c r="K603" s="606" t="s">
        <v>647</v>
      </c>
      <c r="L603" s="664"/>
      <c r="M603" s="271"/>
      <c r="N603" s="271"/>
      <c r="O603" s="733">
        <v>0</v>
      </c>
      <c r="Q603" s="606" t="s">
        <v>244</v>
      </c>
      <c r="R603" s="664"/>
      <c r="S603" s="271"/>
      <c r="T603" s="271"/>
      <c r="U603" s="733">
        <v>0</v>
      </c>
      <c r="W603" s="606" t="s">
        <v>504</v>
      </c>
      <c r="X603" s="607"/>
      <c r="Y603" s="607"/>
      <c r="Z603" s="607"/>
      <c r="AA603" s="835">
        <v>0</v>
      </c>
      <c r="AC603" s="606" t="s">
        <v>1134</v>
      </c>
      <c r="AD603" s="607"/>
      <c r="AE603" s="607"/>
      <c r="AF603" s="607"/>
      <c r="AG603" s="835">
        <v>0</v>
      </c>
    </row>
    <row r="604" spans="5:33" x14ac:dyDescent="0.3">
      <c r="E604" s="606" t="s">
        <v>500</v>
      </c>
      <c r="F604" s="607"/>
      <c r="G604" s="271"/>
      <c r="H604" s="271"/>
      <c r="I604" s="899">
        <v>0.251</v>
      </c>
      <c r="K604" s="606" t="s">
        <v>1284</v>
      </c>
      <c r="L604" s="664"/>
      <c r="M604" s="271"/>
      <c r="N604" s="271"/>
      <c r="O604" s="733">
        <v>0</v>
      </c>
      <c r="Q604" s="606" t="s">
        <v>484</v>
      </c>
      <c r="R604" s="664"/>
      <c r="S604" s="271"/>
      <c r="T604" s="271"/>
      <c r="U604" s="733">
        <v>0</v>
      </c>
      <c r="W604" s="606" t="s">
        <v>446</v>
      </c>
      <c r="X604" s="607"/>
      <c r="Y604" s="607"/>
      <c r="Z604" s="607"/>
      <c r="AA604" s="835">
        <v>0.20999999344348907</v>
      </c>
      <c r="AC604" s="606" t="s">
        <v>350</v>
      </c>
      <c r="AD604" s="607"/>
      <c r="AE604" s="607"/>
      <c r="AF604" s="607"/>
      <c r="AG604" s="835">
        <v>0</v>
      </c>
    </row>
    <row r="605" spans="5:33" x14ac:dyDescent="0.3">
      <c r="E605" s="606" t="s">
        <v>485</v>
      </c>
      <c r="F605" s="607"/>
      <c r="G605" s="271"/>
      <c r="H605" s="271"/>
      <c r="I605" s="899">
        <v>0</v>
      </c>
      <c r="K605" s="606" t="s">
        <v>1289</v>
      </c>
      <c r="L605" s="664"/>
      <c r="M605" s="271"/>
      <c r="N605" s="271"/>
      <c r="O605" s="733">
        <v>0</v>
      </c>
      <c r="Q605" s="606" t="s">
        <v>663</v>
      </c>
      <c r="R605" s="664"/>
      <c r="S605" s="271"/>
      <c r="T605" s="271"/>
      <c r="U605" s="733">
        <v>0.25</v>
      </c>
      <c r="W605" s="606" t="s">
        <v>248</v>
      </c>
      <c r="X605" s="607"/>
      <c r="Y605" s="607"/>
      <c r="Z605" s="607"/>
      <c r="AA605" s="835">
        <v>0</v>
      </c>
      <c r="AC605" s="606" t="s">
        <v>216</v>
      </c>
      <c r="AD605" s="607"/>
      <c r="AE605" s="607"/>
      <c r="AF605" s="607"/>
      <c r="AG605" s="835">
        <v>0</v>
      </c>
    </row>
    <row r="606" spans="5:33" x14ac:dyDescent="0.3">
      <c r="E606" s="606" t="s">
        <v>486</v>
      </c>
      <c r="F606" s="607"/>
      <c r="G606" s="271"/>
      <c r="H606" s="271"/>
      <c r="I606" s="899">
        <v>0</v>
      </c>
      <c r="K606" s="606" t="s">
        <v>1290</v>
      </c>
      <c r="L606" s="664"/>
      <c r="M606" s="271"/>
      <c r="N606" s="271"/>
      <c r="O606" s="733">
        <v>0</v>
      </c>
      <c r="Q606" s="606" t="s">
        <v>530</v>
      </c>
      <c r="R606" s="664"/>
      <c r="S606" s="271"/>
      <c r="T606" s="271"/>
      <c r="U606" s="733">
        <v>0.25</v>
      </c>
      <c r="W606" s="606" t="s">
        <v>491</v>
      </c>
      <c r="X606" s="607"/>
      <c r="Y606" s="607"/>
      <c r="Z606" s="607"/>
      <c r="AA606" s="835">
        <v>1.9999999552965164E-2</v>
      </c>
      <c r="AC606" s="606" t="s">
        <v>352</v>
      </c>
      <c r="AD606" s="607"/>
      <c r="AE606" s="607"/>
      <c r="AF606" s="607"/>
      <c r="AG606" s="835">
        <v>0.30000001192092896</v>
      </c>
    </row>
    <row r="607" spans="5:33" x14ac:dyDescent="0.3">
      <c r="E607" s="606" t="s">
        <v>1318</v>
      </c>
      <c r="F607" s="607"/>
      <c r="G607" s="271"/>
      <c r="H607" s="271"/>
      <c r="I607" s="899">
        <v>0</v>
      </c>
      <c r="K607" s="606" t="s">
        <v>1291</v>
      </c>
      <c r="L607" s="664"/>
      <c r="M607" s="271"/>
      <c r="N607" s="271"/>
      <c r="O607" s="733">
        <v>0</v>
      </c>
      <c r="Q607" s="606" t="s">
        <v>380</v>
      </c>
      <c r="R607" s="664"/>
      <c r="S607" s="271"/>
      <c r="T607" s="271"/>
      <c r="U607" s="733">
        <v>0.05</v>
      </c>
      <c r="W607" s="606" t="s">
        <v>447</v>
      </c>
      <c r="X607" s="607"/>
      <c r="Y607" s="607"/>
      <c r="Z607" s="607"/>
      <c r="AA607" s="835">
        <v>0.31000000238418579</v>
      </c>
      <c r="AC607" s="606" t="s">
        <v>378</v>
      </c>
      <c r="AD607" s="607"/>
      <c r="AE607" s="607"/>
      <c r="AF607" s="607"/>
      <c r="AG607" s="835">
        <v>0.20999999344348907</v>
      </c>
    </row>
    <row r="608" spans="5:33" x14ac:dyDescent="0.3">
      <c r="E608" s="606" t="s">
        <v>667</v>
      </c>
      <c r="F608" s="607"/>
      <c r="G608" s="271"/>
      <c r="H608" s="271"/>
      <c r="I608" s="899">
        <v>0</v>
      </c>
      <c r="K608" s="606" t="s">
        <v>649</v>
      </c>
      <c r="L608" s="664"/>
      <c r="M608" s="271"/>
      <c r="N608" s="271"/>
      <c r="O608" s="733">
        <v>0</v>
      </c>
      <c r="Q608" s="606" t="s">
        <v>664</v>
      </c>
      <c r="R608" s="664"/>
      <c r="S608" s="271"/>
      <c r="T608" s="271"/>
      <c r="U608" s="733">
        <v>0</v>
      </c>
      <c r="W608" s="606" t="s">
        <v>531</v>
      </c>
      <c r="X608" s="607"/>
      <c r="Y608" s="607"/>
      <c r="Z608" s="607"/>
      <c r="AA608" s="835">
        <v>5.000000074505806E-2</v>
      </c>
      <c r="AC608" s="606" t="s">
        <v>452</v>
      </c>
      <c r="AD608" s="607"/>
      <c r="AE608" s="607"/>
      <c r="AF608" s="607"/>
      <c r="AG608" s="835">
        <v>0</v>
      </c>
    </row>
    <row r="609" spans="5:33" x14ac:dyDescent="0.3">
      <c r="E609" s="606" t="s">
        <v>669</v>
      </c>
      <c r="F609" s="607"/>
      <c r="G609" s="271"/>
      <c r="H609" s="271"/>
      <c r="I609" s="899">
        <v>0</v>
      </c>
      <c r="K609" s="606" t="s">
        <v>1293</v>
      </c>
      <c r="L609" s="664"/>
      <c r="M609" s="271"/>
      <c r="N609" s="271"/>
      <c r="O609" s="733">
        <v>0</v>
      </c>
      <c r="Q609" s="606" t="s">
        <v>374</v>
      </c>
      <c r="R609" s="664"/>
      <c r="S609" s="271"/>
      <c r="T609" s="271"/>
      <c r="U609" s="733">
        <v>0</v>
      </c>
      <c r="W609" s="606" t="s">
        <v>540</v>
      </c>
      <c r="X609" s="607"/>
      <c r="Y609" s="607"/>
      <c r="Z609" s="607"/>
      <c r="AA609" s="835">
        <v>0.30000001192092896</v>
      </c>
      <c r="AC609" s="606" t="s">
        <v>453</v>
      </c>
      <c r="AD609" s="607"/>
      <c r="AE609" s="607"/>
      <c r="AF609" s="607"/>
      <c r="AG609" s="835">
        <v>0.40999999642372131</v>
      </c>
    </row>
    <row r="610" spans="5:33" x14ac:dyDescent="0.3">
      <c r="E610" s="606" t="s">
        <v>670</v>
      </c>
      <c r="F610" s="607"/>
      <c r="G610" s="271"/>
      <c r="H610" s="271"/>
      <c r="I610" s="899">
        <v>0</v>
      </c>
      <c r="K610" s="606" t="s">
        <v>1296</v>
      </c>
      <c r="L610" s="664"/>
      <c r="M610" s="271"/>
      <c r="N610" s="271"/>
      <c r="O610" s="733">
        <v>0</v>
      </c>
      <c r="Q610" s="606" t="s">
        <v>665</v>
      </c>
      <c r="R610" s="664"/>
      <c r="S610" s="271"/>
      <c r="T610" s="271"/>
      <c r="U610" s="733">
        <v>0</v>
      </c>
      <c r="W610" s="606" t="s">
        <v>348</v>
      </c>
      <c r="X610" s="607"/>
      <c r="Y610" s="607"/>
      <c r="Z610" s="607"/>
      <c r="AA610" s="835">
        <v>0.28999999165534973</v>
      </c>
      <c r="AC610" s="606" t="s">
        <v>454</v>
      </c>
      <c r="AD610" s="607"/>
      <c r="AE610" s="607"/>
      <c r="AF610" s="607"/>
      <c r="AG610" s="835">
        <v>0.38999998569488525</v>
      </c>
    </row>
    <row r="611" spans="5:33" x14ac:dyDescent="0.3">
      <c r="E611" s="606" t="s">
        <v>1323</v>
      </c>
      <c r="F611" s="607"/>
      <c r="G611" s="271"/>
      <c r="H611" s="271"/>
      <c r="I611" s="899">
        <v>0</v>
      </c>
      <c r="K611" s="606" t="s">
        <v>653</v>
      </c>
      <c r="L611" s="664"/>
      <c r="M611" s="271"/>
      <c r="N611" s="271"/>
      <c r="O611" s="733">
        <v>0</v>
      </c>
      <c r="Q611" s="606" t="s">
        <v>485</v>
      </c>
      <c r="R611" s="664"/>
      <c r="S611" s="271"/>
      <c r="T611" s="271"/>
      <c r="U611" s="733">
        <v>0</v>
      </c>
      <c r="W611" s="606" t="s">
        <v>249</v>
      </c>
      <c r="X611" s="607"/>
      <c r="Y611" s="607"/>
      <c r="Z611" s="607"/>
      <c r="AA611" s="835">
        <v>0.18000000715255737</v>
      </c>
      <c r="AC611" s="606" t="s">
        <v>253</v>
      </c>
      <c r="AD611" s="607"/>
      <c r="AE611" s="607"/>
      <c r="AF611" s="607"/>
      <c r="AG611" s="835">
        <v>0.34999999403953552</v>
      </c>
    </row>
    <row r="612" spans="5:33" x14ac:dyDescent="0.3">
      <c r="E612" s="606" t="s">
        <v>1556</v>
      </c>
      <c r="F612" s="607"/>
      <c r="G612" s="271"/>
      <c r="H612" s="271"/>
      <c r="I612" s="899">
        <v>0.27300000000000002</v>
      </c>
      <c r="K612" s="606" t="s">
        <v>1298</v>
      </c>
      <c r="L612" s="664"/>
      <c r="M612" s="271"/>
      <c r="N612" s="271"/>
      <c r="O612" s="733">
        <v>0</v>
      </c>
      <c r="Q612" s="606" t="s">
        <v>486</v>
      </c>
      <c r="R612" s="664"/>
      <c r="S612" s="271"/>
      <c r="T612" s="271"/>
      <c r="U612" s="733">
        <v>0</v>
      </c>
      <c r="W612" s="606" t="s">
        <v>459</v>
      </c>
      <c r="X612" s="607"/>
      <c r="Y612" s="607"/>
      <c r="Z612" s="607"/>
      <c r="AA612" s="835">
        <v>0</v>
      </c>
      <c r="AC612" s="606" t="s">
        <v>354</v>
      </c>
      <c r="AD612" s="607"/>
      <c r="AE612" s="607"/>
      <c r="AF612" s="607"/>
      <c r="AG612" s="835">
        <v>0.20000000298023224</v>
      </c>
    </row>
    <row r="613" spans="5:33" x14ac:dyDescent="0.3">
      <c r="E613" s="606" t="s">
        <v>1325</v>
      </c>
      <c r="F613" s="607"/>
      <c r="G613" s="271"/>
      <c r="H613" s="271"/>
      <c r="I613" s="899">
        <v>0.26</v>
      </c>
      <c r="K613" s="606" t="s">
        <v>1301</v>
      </c>
      <c r="L613" s="664"/>
      <c r="M613" s="271"/>
      <c r="N613" s="271"/>
      <c r="O613" s="733">
        <v>0</v>
      </c>
      <c r="Q613" s="606" t="s">
        <v>395</v>
      </c>
      <c r="R613" s="664"/>
      <c r="S613" s="271"/>
      <c r="T613" s="271"/>
      <c r="U613" s="733">
        <v>0</v>
      </c>
      <c r="W613" s="606" t="s">
        <v>69</v>
      </c>
      <c r="X613" s="607"/>
      <c r="Y613" s="607"/>
      <c r="Z613" s="607"/>
      <c r="AA613" s="835">
        <v>0</v>
      </c>
      <c r="AC613" s="112" t="s">
        <v>1469</v>
      </c>
    </row>
    <row r="614" spans="5:33" x14ac:dyDescent="0.3">
      <c r="E614" s="606" t="s">
        <v>1327</v>
      </c>
      <c r="F614" s="607"/>
      <c r="G614" s="271"/>
      <c r="H614" s="271"/>
      <c r="I614" s="899">
        <v>0</v>
      </c>
      <c r="K614" s="606" t="s">
        <v>1302</v>
      </c>
      <c r="L614" s="664"/>
      <c r="M614" s="271"/>
      <c r="N614" s="271"/>
      <c r="O614" s="733">
        <v>0</v>
      </c>
      <c r="Q614" s="606" t="s">
        <v>666</v>
      </c>
      <c r="R614" s="664"/>
      <c r="S614" s="271"/>
      <c r="T614" s="271"/>
      <c r="U614" s="733">
        <v>0.21</v>
      </c>
      <c r="W614" s="606" t="s">
        <v>448</v>
      </c>
      <c r="X614" s="607"/>
      <c r="Y614" s="607"/>
      <c r="Z614" s="607"/>
      <c r="AA614" s="835">
        <v>0.23999999463558197</v>
      </c>
    </row>
    <row r="615" spans="5:33" x14ac:dyDescent="0.3">
      <c r="E615" s="606" t="s">
        <v>1330</v>
      </c>
      <c r="F615" s="607"/>
      <c r="G615" s="271"/>
      <c r="H615" s="271"/>
      <c r="I615" s="899">
        <v>0</v>
      </c>
      <c r="K615" s="606" t="s">
        <v>656</v>
      </c>
      <c r="L615" s="664"/>
      <c r="M615" s="271"/>
      <c r="N615" s="271"/>
      <c r="O615" s="733">
        <v>7.6999999999999999E-2</v>
      </c>
      <c r="Q615" s="606" t="s">
        <v>487</v>
      </c>
      <c r="R615" s="664"/>
      <c r="S615" s="271"/>
      <c r="T615" s="271"/>
      <c r="U615" s="733">
        <v>0</v>
      </c>
      <c r="W615" s="606" t="s">
        <v>505</v>
      </c>
      <c r="X615" s="607"/>
      <c r="Y615" s="607"/>
      <c r="Z615" s="607"/>
      <c r="AA615" s="835">
        <v>0</v>
      </c>
    </row>
    <row r="616" spans="5:33" x14ac:dyDescent="0.3">
      <c r="E616" s="606" t="s">
        <v>1331</v>
      </c>
      <c r="F616" s="607"/>
      <c r="G616" s="271"/>
      <c r="H616" s="271"/>
      <c r="I616" s="899">
        <v>0</v>
      </c>
      <c r="K616" s="606" t="s">
        <v>1122</v>
      </c>
      <c r="L616" s="664"/>
      <c r="M616" s="271"/>
      <c r="N616" s="271"/>
      <c r="O616" s="733">
        <v>0</v>
      </c>
      <c r="Q616" s="606" t="s">
        <v>667</v>
      </c>
      <c r="R616" s="664"/>
      <c r="S616" s="271"/>
      <c r="T616" s="271"/>
      <c r="U616" s="733">
        <v>0</v>
      </c>
      <c r="W616" s="606" t="s">
        <v>250</v>
      </c>
      <c r="X616" s="607"/>
      <c r="Y616" s="607"/>
      <c r="Z616" s="607"/>
      <c r="AA616" s="835">
        <v>0</v>
      </c>
    </row>
    <row r="617" spans="5:33" x14ac:dyDescent="0.3">
      <c r="E617" s="606" t="s">
        <v>1335</v>
      </c>
      <c r="F617" s="607"/>
      <c r="G617" s="271"/>
      <c r="H617" s="271"/>
      <c r="I617" s="899">
        <v>0</v>
      </c>
      <c r="K617" s="606" t="s">
        <v>137</v>
      </c>
      <c r="L617" s="664"/>
      <c r="M617" s="271"/>
      <c r="N617" s="271"/>
      <c r="O617" s="733">
        <v>0</v>
      </c>
      <c r="Q617" s="606" t="s">
        <v>668</v>
      </c>
      <c r="R617" s="664"/>
      <c r="S617" s="271"/>
      <c r="T617" s="271"/>
      <c r="U617" s="733">
        <v>0</v>
      </c>
      <c r="W617" s="606" t="s">
        <v>349</v>
      </c>
      <c r="X617" s="607"/>
      <c r="Y617" s="607"/>
      <c r="Z617" s="607"/>
      <c r="AA617" s="835">
        <v>0</v>
      </c>
    </row>
    <row r="618" spans="5:33" x14ac:dyDescent="0.3">
      <c r="E618" s="606" t="s">
        <v>1336</v>
      </c>
      <c r="F618" s="607"/>
      <c r="G618" s="271"/>
      <c r="H618" s="271"/>
      <c r="I618" s="899">
        <v>0</v>
      </c>
      <c r="K618" s="606" t="s">
        <v>1305</v>
      </c>
      <c r="L618" s="664"/>
      <c r="M618" s="271"/>
      <c r="N618" s="271"/>
      <c r="O618" s="733">
        <v>0</v>
      </c>
      <c r="Q618" s="606" t="s">
        <v>488</v>
      </c>
      <c r="R618" s="664"/>
      <c r="S618" s="271"/>
      <c r="T618" s="271"/>
      <c r="U618" s="733">
        <v>0.2</v>
      </c>
      <c r="W618" s="606" t="s">
        <v>450</v>
      </c>
      <c r="X618" s="607"/>
      <c r="Y618" s="607"/>
      <c r="Z618" s="607"/>
      <c r="AA618" s="835">
        <v>0</v>
      </c>
    </row>
    <row r="619" spans="5:33" x14ac:dyDescent="0.3">
      <c r="E619" s="606" t="s">
        <v>1337</v>
      </c>
      <c r="F619" s="607"/>
      <c r="G619" s="271"/>
      <c r="H619" s="271"/>
      <c r="I619" s="899">
        <v>0.26900000000000002</v>
      </c>
      <c r="K619" s="606" t="s">
        <v>1306</v>
      </c>
      <c r="L619" s="664"/>
      <c r="M619" s="271"/>
      <c r="N619" s="271"/>
      <c r="O619" s="733">
        <v>0</v>
      </c>
      <c r="Q619" s="606" t="s">
        <v>669</v>
      </c>
      <c r="R619" s="664"/>
      <c r="S619" s="271"/>
      <c r="T619" s="271"/>
      <c r="U619" s="733">
        <v>0</v>
      </c>
      <c r="W619" s="606" t="s">
        <v>251</v>
      </c>
      <c r="X619" s="607"/>
      <c r="Y619" s="607"/>
      <c r="Z619" s="607"/>
      <c r="AA619" s="835">
        <v>0</v>
      </c>
    </row>
    <row r="620" spans="5:33" x14ac:dyDescent="0.3">
      <c r="E620" s="606" t="s">
        <v>1338</v>
      </c>
      <c r="F620" s="607"/>
      <c r="G620" s="271"/>
      <c r="H620" s="271"/>
      <c r="I620" s="899">
        <v>0</v>
      </c>
      <c r="K620" s="606" t="s">
        <v>658</v>
      </c>
      <c r="L620" s="664"/>
      <c r="M620" s="271"/>
      <c r="N620" s="271"/>
      <c r="O620" s="733">
        <v>0</v>
      </c>
      <c r="Q620" s="606" t="s">
        <v>670</v>
      </c>
      <c r="R620" s="664"/>
      <c r="S620" s="271"/>
      <c r="T620" s="271"/>
      <c r="U620" s="733">
        <v>0</v>
      </c>
      <c r="W620" s="606" t="s">
        <v>451</v>
      </c>
      <c r="X620" s="607"/>
      <c r="Y620" s="607"/>
      <c r="Z620" s="607"/>
      <c r="AA620" s="835">
        <v>0</v>
      </c>
    </row>
    <row r="621" spans="5:33" x14ac:dyDescent="0.3">
      <c r="E621" s="606" t="s">
        <v>1351</v>
      </c>
      <c r="F621" s="607"/>
      <c r="G621" s="271"/>
      <c r="H621" s="271"/>
      <c r="I621" s="899">
        <v>0.27300000000000002</v>
      </c>
      <c r="K621" s="606" t="s">
        <v>438</v>
      </c>
      <c r="L621" s="664"/>
      <c r="M621" s="271"/>
      <c r="N621" s="271"/>
      <c r="O621" s="733">
        <v>4.2999999999999997E-2</v>
      </c>
      <c r="Q621" s="606" t="s">
        <v>444</v>
      </c>
      <c r="R621" s="664"/>
      <c r="S621" s="271"/>
      <c r="T621" s="271"/>
      <c r="U621" s="733">
        <v>0</v>
      </c>
      <c r="W621" s="606" t="s">
        <v>506</v>
      </c>
      <c r="X621" s="607"/>
      <c r="Y621" s="607"/>
      <c r="Z621" s="607"/>
      <c r="AA621" s="835">
        <v>0</v>
      </c>
    </row>
    <row r="622" spans="5:33" x14ac:dyDescent="0.3">
      <c r="E622" s="606" t="s">
        <v>1354</v>
      </c>
      <c r="F622" s="607"/>
      <c r="G622" s="271"/>
      <c r="H622" s="271"/>
      <c r="I622" s="899">
        <v>4.0000000000000001E-3</v>
      </c>
      <c r="K622" s="606" t="s">
        <v>1123</v>
      </c>
      <c r="L622" s="664"/>
      <c r="M622" s="271"/>
      <c r="N622" s="271"/>
      <c r="O622" s="733">
        <v>0</v>
      </c>
      <c r="Q622" s="606" t="s">
        <v>671</v>
      </c>
      <c r="R622" s="664"/>
      <c r="S622" s="271"/>
      <c r="T622" s="271"/>
      <c r="U622" s="733">
        <v>0</v>
      </c>
      <c r="W622" s="606" t="s">
        <v>492</v>
      </c>
      <c r="X622" s="607"/>
      <c r="Y622" s="607"/>
      <c r="Z622" s="607"/>
      <c r="AA622" s="835">
        <v>0</v>
      </c>
    </row>
    <row r="623" spans="5:33" x14ac:dyDescent="0.3">
      <c r="E623" s="606" t="s">
        <v>1557</v>
      </c>
      <c r="F623" s="607"/>
      <c r="G623" s="271"/>
      <c r="H623" s="271"/>
      <c r="I623" s="899">
        <v>0</v>
      </c>
      <c r="K623" s="606" t="s">
        <v>1307</v>
      </c>
      <c r="L623" s="664"/>
      <c r="M623" s="271"/>
      <c r="N623" s="271"/>
      <c r="O623" s="733">
        <v>0</v>
      </c>
      <c r="Q623" s="606" t="s">
        <v>445</v>
      </c>
      <c r="R623" s="664"/>
      <c r="S623" s="271"/>
      <c r="T623" s="271"/>
      <c r="U623" s="733">
        <v>0</v>
      </c>
      <c r="W623" s="606" t="s">
        <v>215</v>
      </c>
      <c r="X623" s="607"/>
      <c r="Y623" s="607"/>
      <c r="Z623" s="607"/>
      <c r="AA623" s="835">
        <v>0</v>
      </c>
    </row>
    <row r="624" spans="5:33" x14ac:dyDescent="0.3">
      <c r="E624" s="606" t="s">
        <v>1558</v>
      </c>
      <c r="F624" s="607"/>
      <c r="G624" s="271"/>
      <c r="H624" s="271"/>
      <c r="I624" s="899">
        <v>0</v>
      </c>
      <c r="K624" s="606" t="s">
        <v>1308</v>
      </c>
      <c r="L624" s="664"/>
      <c r="M624" s="271"/>
      <c r="N624" s="271"/>
      <c r="O624" s="733">
        <v>0</v>
      </c>
      <c r="Q624" s="606" t="s">
        <v>527</v>
      </c>
      <c r="R624" s="664"/>
      <c r="S624" s="271"/>
      <c r="T624" s="271"/>
      <c r="U624" s="733">
        <v>0</v>
      </c>
      <c r="W624" s="606" t="s">
        <v>507</v>
      </c>
      <c r="X624" s="607"/>
      <c r="Y624" s="607"/>
      <c r="Z624" s="607"/>
      <c r="AA624" s="835">
        <v>0.30000001192092896</v>
      </c>
    </row>
    <row r="625" spans="5:28" x14ac:dyDescent="0.3">
      <c r="E625" s="606" t="s">
        <v>1355</v>
      </c>
      <c r="F625" s="607"/>
      <c r="G625" s="271"/>
      <c r="H625" s="271"/>
      <c r="I625" s="899">
        <v>0</v>
      </c>
      <c r="K625" s="606" t="s">
        <v>1309</v>
      </c>
      <c r="L625" s="664"/>
      <c r="M625" s="271"/>
      <c r="N625" s="271"/>
      <c r="O625" s="733">
        <v>0.24299999999999999</v>
      </c>
      <c r="Q625" s="606" t="s">
        <v>489</v>
      </c>
      <c r="R625" s="664"/>
      <c r="S625" s="271"/>
      <c r="T625" s="271"/>
      <c r="U625" s="733">
        <v>0.25</v>
      </c>
      <c r="W625" s="606" t="s">
        <v>461</v>
      </c>
      <c r="X625" s="607"/>
      <c r="Y625" s="607"/>
      <c r="Z625" s="607"/>
      <c r="AA625" s="835">
        <v>0</v>
      </c>
    </row>
    <row r="626" spans="5:28" x14ac:dyDescent="0.3">
      <c r="E626" s="606" t="s">
        <v>1356</v>
      </c>
      <c r="F626" s="607"/>
      <c r="G626" s="271"/>
      <c r="H626" s="271"/>
      <c r="I626" s="899">
        <v>0.27300000000000002</v>
      </c>
      <c r="K626" s="606" t="s">
        <v>1311</v>
      </c>
      <c r="L626" s="664"/>
      <c r="M626" s="271"/>
      <c r="N626" s="271"/>
      <c r="O626" s="733">
        <v>0.25700000000000001</v>
      </c>
      <c r="Q626" s="606" t="s">
        <v>490</v>
      </c>
      <c r="R626" s="664"/>
      <c r="S626" s="271"/>
      <c r="T626" s="271"/>
      <c r="U626" s="733">
        <v>0</v>
      </c>
      <c r="W626" s="606" t="s">
        <v>350</v>
      </c>
      <c r="X626" s="607"/>
      <c r="Y626" s="607"/>
      <c r="Z626" s="607"/>
      <c r="AA626" s="835">
        <v>0</v>
      </c>
    </row>
    <row r="627" spans="5:28" x14ac:dyDescent="0.3">
      <c r="E627" s="606" t="s">
        <v>461</v>
      </c>
      <c r="F627" s="607"/>
      <c r="G627" s="271"/>
      <c r="H627" s="271"/>
      <c r="I627" s="899">
        <v>0</v>
      </c>
      <c r="K627" s="606" t="s">
        <v>1312</v>
      </c>
      <c r="L627" s="664"/>
      <c r="M627" s="271"/>
      <c r="N627" s="271"/>
      <c r="O627" s="733">
        <v>0.25900000000000001</v>
      </c>
      <c r="Q627" s="606" t="s">
        <v>672</v>
      </c>
      <c r="R627" s="664"/>
      <c r="S627" s="271"/>
      <c r="T627" s="271"/>
      <c r="U627" s="733">
        <v>0.24</v>
      </c>
      <c r="W627" s="606" t="s">
        <v>216</v>
      </c>
      <c r="X627" s="607"/>
      <c r="Y627" s="607"/>
      <c r="Z627" s="607"/>
      <c r="AA627" s="835">
        <v>0</v>
      </c>
    </row>
    <row r="628" spans="5:28" x14ac:dyDescent="0.3">
      <c r="E628" s="606" t="s">
        <v>1368</v>
      </c>
      <c r="F628" s="607"/>
      <c r="G628" s="271"/>
      <c r="H628" s="271"/>
      <c r="I628" s="899">
        <v>0</v>
      </c>
      <c r="K628" s="606" t="s">
        <v>1313</v>
      </c>
      <c r="L628" s="664"/>
      <c r="M628" s="271"/>
      <c r="N628" s="271"/>
      <c r="O628" s="733">
        <v>0.247</v>
      </c>
      <c r="Q628" s="606" t="s">
        <v>673</v>
      </c>
      <c r="R628" s="664"/>
      <c r="S628" s="271"/>
      <c r="T628" s="271"/>
      <c r="U628" s="733">
        <v>0</v>
      </c>
      <c r="W628" s="606" t="s">
        <v>508</v>
      </c>
      <c r="X628" s="607"/>
      <c r="Y628" s="607"/>
      <c r="Z628" s="607"/>
      <c r="AA628" s="835">
        <v>0</v>
      </c>
    </row>
    <row r="629" spans="5:28" x14ac:dyDescent="0.3">
      <c r="E629" s="606" t="s">
        <v>1369</v>
      </c>
      <c r="F629" s="607"/>
      <c r="G629" s="271"/>
      <c r="H629" s="271"/>
      <c r="I629" s="899">
        <v>0</v>
      </c>
      <c r="K629" s="606" t="s">
        <v>500</v>
      </c>
      <c r="L629" s="664"/>
      <c r="M629" s="271"/>
      <c r="N629" s="271"/>
      <c r="O629" s="733">
        <v>0.24299999999999999</v>
      </c>
      <c r="Q629" s="606" t="s">
        <v>511</v>
      </c>
      <c r="R629" s="664"/>
      <c r="S629" s="271"/>
      <c r="T629" s="271"/>
      <c r="U629" s="733">
        <v>0</v>
      </c>
      <c r="W629" s="606" t="s">
        <v>541</v>
      </c>
      <c r="X629" s="607"/>
      <c r="Y629" s="607"/>
      <c r="Z629" s="607"/>
      <c r="AA629" s="835">
        <v>0</v>
      </c>
    </row>
    <row r="630" spans="5:28" x14ac:dyDescent="0.3">
      <c r="E630" s="606" t="s">
        <v>1370</v>
      </c>
      <c r="F630" s="607"/>
      <c r="G630" s="271"/>
      <c r="H630" s="271"/>
      <c r="I630" s="899">
        <v>0</v>
      </c>
      <c r="K630" s="606" t="s">
        <v>1315</v>
      </c>
      <c r="L630" s="664"/>
      <c r="M630" s="271"/>
      <c r="N630" s="271"/>
      <c r="O630" s="733">
        <v>0</v>
      </c>
      <c r="Q630" s="606" t="s">
        <v>340</v>
      </c>
      <c r="R630" s="664"/>
      <c r="S630" s="271"/>
      <c r="T630" s="271"/>
      <c r="U630" s="733">
        <v>0</v>
      </c>
      <c r="W630" s="606" t="s">
        <v>509</v>
      </c>
      <c r="X630" s="607"/>
      <c r="Y630" s="607"/>
      <c r="Z630" s="607"/>
      <c r="AA630" s="835">
        <v>0</v>
      </c>
    </row>
    <row r="631" spans="5:28" x14ac:dyDescent="0.3">
      <c r="E631" s="606" t="s">
        <v>1559</v>
      </c>
      <c r="F631" s="607"/>
      <c r="G631" s="271"/>
      <c r="H631" s="271"/>
      <c r="I631" s="899">
        <v>0</v>
      </c>
      <c r="K631" s="606" t="s">
        <v>1316</v>
      </c>
      <c r="L631" s="664"/>
      <c r="M631" s="271"/>
      <c r="N631" s="271"/>
      <c r="O631" s="733">
        <v>0</v>
      </c>
      <c r="Q631" s="606" t="s">
        <v>341</v>
      </c>
      <c r="R631" s="664"/>
      <c r="S631" s="271"/>
      <c r="T631" s="271"/>
      <c r="U631" s="733">
        <v>0</v>
      </c>
      <c r="W631" s="606" t="s">
        <v>542</v>
      </c>
      <c r="X631" s="607"/>
      <c r="Y631" s="607"/>
      <c r="Z631" s="607"/>
      <c r="AA631" s="835">
        <v>0</v>
      </c>
    </row>
    <row r="632" spans="5:28" x14ac:dyDescent="0.3">
      <c r="E632" s="900" t="s">
        <v>1545</v>
      </c>
      <c r="F632" s="644"/>
      <c r="G632" s="644"/>
      <c r="H632" s="644"/>
      <c r="I632" s="644"/>
      <c r="K632" s="606" t="s">
        <v>1317</v>
      </c>
      <c r="L632" s="664"/>
      <c r="M632" s="271"/>
      <c r="N632" s="271"/>
      <c r="O632" s="733">
        <v>0.14399999999999999</v>
      </c>
      <c r="Q632" s="606" t="s">
        <v>342</v>
      </c>
      <c r="R632" s="664"/>
      <c r="S632" s="271"/>
      <c r="T632" s="271"/>
      <c r="U632" s="733">
        <v>0</v>
      </c>
      <c r="W632" s="606" t="s">
        <v>493</v>
      </c>
      <c r="X632" s="607"/>
      <c r="Y632" s="607"/>
      <c r="Z632" s="607"/>
      <c r="AA632" s="835">
        <v>0</v>
      </c>
    </row>
    <row r="633" spans="5:28" x14ac:dyDescent="0.3">
      <c r="E633" s="644"/>
      <c r="F633" s="644"/>
      <c r="G633" s="644"/>
      <c r="H633" s="644"/>
      <c r="I633" s="644"/>
      <c r="K633" s="606" t="s">
        <v>665</v>
      </c>
      <c r="L633" s="664"/>
      <c r="M633" s="271"/>
      <c r="N633" s="271"/>
      <c r="O633" s="733">
        <v>0.2</v>
      </c>
      <c r="Q633" s="606" t="s">
        <v>376</v>
      </c>
      <c r="R633" s="664"/>
      <c r="S633" s="271"/>
      <c r="T633" s="271"/>
      <c r="U633" s="733">
        <v>0.02</v>
      </c>
      <c r="W633" s="606" t="s">
        <v>352</v>
      </c>
      <c r="X633" s="607"/>
      <c r="Y633" s="607"/>
      <c r="Z633" s="607"/>
      <c r="AA633" s="835">
        <v>5.000000074505806E-2</v>
      </c>
    </row>
    <row r="634" spans="5:28" x14ac:dyDescent="0.3">
      <c r="E634" s="644"/>
      <c r="F634" s="644"/>
      <c r="G634" s="644"/>
      <c r="H634" s="644"/>
      <c r="I634" s="644"/>
      <c r="K634" s="606" t="s">
        <v>485</v>
      </c>
      <c r="L634" s="664"/>
      <c r="M634" s="271"/>
      <c r="N634" s="271"/>
      <c r="O634" s="733">
        <v>0</v>
      </c>
      <c r="Q634" s="606" t="s">
        <v>343</v>
      </c>
      <c r="R634" s="664"/>
      <c r="S634" s="271"/>
      <c r="T634" s="271"/>
      <c r="U634" s="733">
        <v>0</v>
      </c>
      <c r="W634" s="606" t="s">
        <v>454</v>
      </c>
      <c r="X634" s="607"/>
      <c r="Y634" s="607"/>
      <c r="Z634" s="607"/>
      <c r="AA634" s="835">
        <v>0.27000001072883606</v>
      </c>
    </row>
    <row r="635" spans="5:28" x14ac:dyDescent="0.3">
      <c r="E635" s="644"/>
      <c r="F635" s="644"/>
      <c r="G635" s="644"/>
      <c r="H635" s="644"/>
      <c r="I635" s="644"/>
      <c r="K635" s="606" t="s">
        <v>486</v>
      </c>
      <c r="L635" s="664"/>
      <c r="M635" s="271"/>
      <c r="N635" s="271"/>
      <c r="O635" s="733">
        <v>0</v>
      </c>
      <c r="Q635" s="606" t="s">
        <v>344</v>
      </c>
      <c r="R635" s="664"/>
      <c r="S635" s="271"/>
      <c r="T635" s="271"/>
      <c r="U635" s="733">
        <v>0</v>
      </c>
      <c r="W635" s="606" t="s">
        <v>253</v>
      </c>
      <c r="X635" s="607"/>
      <c r="Y635" s="607"/>
      <c r="Z635" s="607"/>
      <c r="AA635" s="835">
        <v>0.2800000011920929</v>
      </c>
    </row>
    <row r="636" spans="5:28" x14ac:dyDescent="0.3">
      <c r="E636" s="644"/>
      <c r="F636" s="644"/>
      <c r="G636" s="644"/>
      <c r="H636" s="644"/>
      <c r="I636" s="644"/>
      <c r="K636" s="606" t="s">
        <v>1318</v>
      </c>
      <c r="L636" s="664"/>
      <c r="M636" s="271"/>
      <c r="N636" s="271"/>
      <c r="O636" s="733">
        <v>0</v>
      </c>
      <c r="Q636" s="606" t="s">
        <v>674</v>
      </c>
      <c r="R636" s="664"/>
      <c r="S636" s="271"/>
      <c r="T636" s="271"/>
      <c r="U636" s="733">
        <v>0</v>
      </c>
      <c r="W636" s="606" t="s">
        <v>354</v>
      </c>
      <c r="X636" s="607"/>
      <c r="Y636" s="607"/>
      <c r="Z636" s="607"/>
      <c r="AA636" s="835">
        <v>0.20999999344348907</v>
      </c>
    </row>
    <row r="637" spans="5:28" x14ac:dyDescent="0.3">
      <c r="E637" s="644"/>
      <c r="F637" s="644"/>
      <c r="G637" s="644"/>
      <c r="H637" s="644"/>
      <c r="I637" s="644"/>
      <c r="K637" s="606" t="s">
        <v>1319</v>
      </c>
      <c r="L637" s="664"/>
      <c r="M637" s="271"/>
      <c r="N637" s="271"/>
      <c r="O637" s="733">
        <v>0</v>
      </c>
      <c r="Q637" s="606" t="s">
        <v>345</v>
      </c>
      <c r="R637" s="664"/>
      <c r="S637" s="271"/>
      <c r="T637" s="271"/>
      <c r="U637" s="733">
        <v>0</v>
      </c>
      <c r="W637" s="606" t="s">
        <v>412</v>
      </c>
      <c r="X637" s="607"/>
      <c r="Y637" s="607"/>
      <c r="Z637" s="607"/>
      <c r="AA637" s="835">
        <v>0</v>
      </c>
    </row>
    <row r="638" spans="5:28" x14ac:dyDescent="0.3">
      <c r="E638" s="644"/>
      <c r="F638" s="644"/>
      <c r="G638" s="644"/>
      <c r="H638" s="644"/>
      <c r="I638" s="644"/>
      <c r="K638" s="606" t="s">
        <v>1320</v>
      </c>
      <c r="L638" s="664"/>
      <c r="M638" s="271"/>
      <c r="N638" s="271"/>
      <c r="O638" s="733">
        <v>0</v>
      </c>
      <c r="Q638" s="606" t="s">
        <v>377</v>
      </c>
      <c r="R638" s="664"/>
      <c r="S638" s="271"/>
      <c r="T638" s="271"/>
      <c r="U638" s="733">
        <v>0.22</v>
      </c>
      <c r="W638" s="112" t="s">
        <v>1469</v>
      </c>
    </row>
    <row r="639" spans="5:28" x14ac:dyDescent="0.3">
      <c r="E639" s="644"/>
      <c r="F639" s="644"/>
      <c r="G639" s="644"/>
      <c r="H639" s="644"/>
      <c r="I639" s="644"/>
      <c r="K639" s="606" t="s">
        <v>1321</v>
      </c>
      <c r="L639" s="664"/>
      <c r="M639" s="271"/>
      <c r="N639" s="271"/>
      <c r="O639" s="733">
        <v>0</v>
      </c>
      <c r="Q639" s="606" t="s">
        <v>396</v>
      </c>
      <c r="R639" s="664"/>
      <c r="S639" s="271"/>
      <c r="T639" s="271"/>
      <c r="U639" s="733">
        <v>0.24</v>
      </c>
      <c r="AB639" s="112"/>
    </row>
    <row r="640" spans="5:28" x14ac:dyDescent="0.3">
      <c r="E640" s="644"/>
      <c r="F640" s="644"/>
      <c r="G640" s="644"/>
      <c r="H640" s="644"/>
      <c r="I640" s="644"/>
      <c r="K640" s="606" t="s">
        <v>667</v>
      </c>
      <c r="L640" s="664"/>
      <c r="M640" s="271"/>
      <c r="N640" s="271"/>
      <c r="O640" s="733">
        <v>0</v>
      </c>
      <c r="Q640" s="606" t="s">
        <v>675</v>
      </c>
      <c r="R640" s="664"/>
      <c r="S640" s="271"/>
      <c r="T640" s="271"/>
      <c r="U640" s="733">
        <v>0</v>
      </c>
      <c r="AB640" s="112"/>
    </row>
    <row r="641" spans="5:28" x14ac:dyDescent="0.3">
      <c r="E641" s="644"/>
      <c r="F641" s="644"/>
      <c r="G641" s="644"/>
      <c r="H641" s="644"/>
      <c r="I641" s="644"/>
      <c r="K641" s="606" t="s">
        <v>669</v>
      </c>
      <c r="L641" s="664"/>
      <c r="M641" s="271"/>
      <c r="N641" s="271"/>
      <c r="O641" s="733">
        <v>0</v>
      </c>
      <c r="Q641" s="606" t="s">
        <v>247</v>
      </c>
      <c r="R641" s="664"/>
      <c r="S641" s="271"/>
      <c r="T641" s="271"/>
      <c r="U641" s="733">
        <v>0</v>
      </c>
      <c r="AB641" s="112"/>
    </row>
    <row r="642" spans="5:28" x14ac:dyDescent="0.3">
      <c r="E642" s="644"/>
      <c r="F642" s="644"/>
      <c r="G642" s="644"/>
      <c r="H642" s="644"/>
      <c r="I642" s="644"/>
      <c r="K642" s="606" t="s">
        <v>670</v>
      </c>
      <c r="L642" s="664"/>
      <c r="M642" s="271"/>
      <c r="N642" s="271"/>
      <c r="O642" s="733">
        <v>0</v>
      </c>
      <c r="Q642" s="606" t="s">
        <v>347</v>
      </c>
      <c r="R642" s="664"/>
      <c r="S642" s="271"/>
      <c r="T642" s="271"/>
      <c r="U642" s="733">
        <v>0</v>
      </c>
      <c r="AB642" s="112"/>
    </row>
    <row r="643" spans="5:28" x14ac:dyDescent="0.3">
      <c r="E643" s="644"/>
      <c r="F643" s="644"/>
      <c r="G643" s="644"/>
      <c r="H643" s="644"/>
      <c r="I643" s="644"/>
      <c r="K643" s="606" t="s">
        <v>1323</v>
      </c>
      <c r="L643" s="664"/>
      <c r="M643" s="271"/>
      <c r="N643" s="271"/>
      <c r="O643" s="733">
        <v>0</v>
      </c>
      <c r="Q643" s="606" t="s">
        <v>676</v>
      </c>
      <c r="R643" s="664"/>
      <c r="S643" s="271"/>
      <c r="T643" s="271"/>
      <c r="U643" s="733">
        <v>0</v>
      </c>
      <c r="AB643" s="112"/>
    </row>
    <row r="644" spans="5:28" x14ac:dyDescent="0.3">
      <c r="E644" s="644"/>
      <c r="F644" s="644"/>
      <c r="G644" s="644"/>
      <c r="H644" s="644"/>
      <c r="I644" s="644"/>
      <c r="K644" s="606" t="s">
        <v>1324</v>
      </c>
      <c r="L644" s="664"/>
      <c r="M644" s="271"/>
      <c r="N644" s="271"/>
      <c r="O644" s="733">
        <v>0.25600000000000001</v>
      </c>
      <c r="Q644" s="606" t="s">
        <v>248</v>
      </c>
      <c r="R644" s="664"/>
      <c r="S644" s="271"/>
      <c r="T644" s="271"/>
      <c r="U644" s="733">
        <v>0</v>
      </c>
      <c r="AB644" s="112"/>
    </row>
    <row r="645" spans="5:28" x14ac:dyDescent="0.3">
      <c r="E645" s="644"/>
      <c r="F645" s="644"/>
      <c r="G645" s="644"/>
      <c r="H645" s="644"/>
      <c r="I645" s="644"/>
      <c r="K645" s="606" t="s">
        <v>1326</v>
      </c>
      <c r="L645" s="664"/>
      <c r="M645" s="271"/>
      <c r="N645" s="271"/>
      <c r="O645" s="733">
        <v>0</v>
      </c>
      <c r="Q645" s="606" t="s">
        <v>491</v>
      </c>
      <c r="R645" s="664"/>
      <c r="S645" s="271"/>
      <c r="T645" s="271"/>
      <c r="U645" s="733">
        <v>0</v>
      </c>
      <c r="AB645" s="112"/>
    </row>
    <row r="646" spans="5:28" x14ac:dyDescent="0.3">
      <c r="E646" s="644"/>
      <c r="F646" s="644"/>
      <c r="G646" s="644"/>
      <c r="H646" s="644"/>
      <c r="I646" s="644"/>
      <c r="K646" s="606" t="s">
        <v>1327</v>
      </c>
      <c r="L646" s="664"/>
      <c r="M646" s="271"/>
      <c r="N646" s="271"/>
      <c r="O646" s="733">
        <v>0</v>
      </c>
      <c r="Q646" s="606" t="s">
        <v>531</v>
      </c>
      <c r="R646" s="664"/>
      <c r="S646" s="271"/>
      <c r="T646" s="271"/>
      <c r="U646" s="733">
        <v>0.02</v>
      </c>
      <c r="AB646" s="112"/>
    </row>
    <row r="647" spans="5:28" x14ac:dyDescent="0.3">
      <c r="E647" s="644"/>
      <c r="F647" s="644"/>
      <c r="G647" s="644"/>
      <c r="H647" s="644"/>
      <c r="I647" s="644"/>
      <c r="K647" s="606" t="s">
        <v>1329</v>
      </c>
      <c r="L647" s="664"/>
      <c r="M647" s="271"/>
      <c r="N647" s="271"/>
      <c r="O647" s="733">
        <v>0</v>
      </c>
      <c r="Q647" s="606" t="s">
        <v>447</v>
      </c>
      <c r="R647" s="664"/>
      <c r="S647" s="271"/>
      <c r="T647" s="271"/>
      <c r="U647" s="733">
        <v>0.01</v>
      </c>
      <c r="AB647" s="112"/>
    </row>
    <row r="648" spans="5:28" x14ac:dyDescent="0.3">
      <c r="E648" s="644"/>
      <c r="F648" s="644"/>
      <c r="G648" s="644"/>
      <c r="H648" s="644"/>
      <c r="I648" s="644"/>
      <c r="K648" s="606" t="s">
        <v>1330</v>
      </c>
      <c r="L648" s="664"/>
      <c r="M648" s="271"/>
      <c r="N648" s="271"/>
      <c r="O648" s="733">
        <v>0</v>
      </c>
      <c r="Q648" s="606" t="s">
        <v>540</v>
      </c>
      <c r="R648" s="664"/>
      <c r="S648" s="271"/>
      <c r="T648" s="271"/>
      <c r="U648" s="733">
        <v>0.21</v>
      </c>
      <c r="AB648" s="112"/>
    </row>
    <row r="649" spans="5:28" x14ac:dyDescent="0.3">
      <c r="E649" s="644"/>
      <c r="F649" s="644"/>
      <c r="G649" s="644"/>
      <c r="H649" s="644"/>
      <c r="I649" s="644"/>
      <c r="K649" s="606" t="s">
        <v>1331</v>
      </c>
      <c r="L649" s="664"/>
      <c r="M649" s="271"/>
      <c r="N649" s="271"/>
      <c r="O649" s="733">
        <v>0</v>
      </c>
      <c r="Q649" s="606" t="s">
        <v>348</v>
      </c>
      <c r="R649" s="664"/>
      <c r="S649" s="271"/>
      <c r="T649" s="271"/>
      <c r="U649" s="733">
        <v>0.24</v>
      </c>
      <c r="AB649" s="112"/>
    </row>
    <row r="650" spans="5:28" x14ac:dyDescent="0.3">
      <c r="E650" s="644"/>
      <c r="F650" s="644"/>
      <c r="G650" s="644"/>
      <c r="H650" s="644"/>
      <c r="I650" s="644"/>
      <c r="K650" s="606" t="s">
        <v>1333</v>
      </c>
      <c r="L650" s="664"/>
      <c r="M650" s="271"/>
      <c r="N650" s="271"/>
      <c r="O650" s="733">
        <v>0</v>
      </c>
      <c r="Q650" s="606" t="s">
        <v>249</v>
      </c>
      <c r="R650" s="664"/>
      <c r="S650" s="271"/>
      <c r="T650" s="271"/>
      <c r="U650" s="733">
        <v>0.05</v>
      </c>
      <c r="AB650" s="112"/>
    </row>
    <row r="651" spans="5:28" x14ac:dyDescent="0.3">
      <c r="E651" s="644"/>
      <c r="F651" s="644"/>
      <c r="G651" s="644"/>
      <c r="H651" s="644"/>
      <c r="I651" s="644"/>
      <c r="K651" s="606" t="s">
        <v>674</v>
      </c>
      <c r="L651" s="664"/>
      <c r="M651" s="271"/>
      <c r="N651" s="271"/>
      <c r="O651" s="733">
        <v>0</v>
      </c>
      <c r="Q651" s="606" t="s">
        <v>459</v>
      </c>
      <c r="R651" s="664"/>
      <c r="S651" s="271"/>
      <c r="T651" s="271"/>
      <c r="U651" s="733">
        <v>0</v>
      </c>
      <c r="AB651" s="112"/>
    </row>
    <row r="652" spans="5:28" x14ac:dyDescent="0.3">
      <c r="E652" s="644"/>
      <c r="F652" s="644"/>
      <c r="G652" s="644"/>
      <c r="H652" s="644"/>
      <c r="I652" s="644"/>
      <c r="K652" s="606" t="s">
        <v>1335</v>
      </c>
      <c r="L652" s="664"/>
      <c r="M652" s="271"/>
      <c r="N652" s="271"/>
      <c r="O652" s="733">
        <v>0</v>
      </c>
      <c r="Q652" s="606" t="s">
        <v>677</v>
      </c>
      <c r="R652" s="664"/>
      <c r="S652" s="271"/>
      <c r="T652" s="271"/>
      <c r="U652" s="733">
        <v>0.24</v>
      </c>
      <c r="AB652" s="112"/>
    </row>
    <row r="653" spans="5:28" x14ac:dyDescent="0.3">
      <c r="E653" s="644"/>
      <c r="F653" s="644"/>
      <c r="G653" s="644"/>
      <c r="H653" s="644"/>
      <c r="I653" s="644"/>
      <c r="K653" s="606" t="s">
        <v>1336</v>
      </c>
      <c r="L653" s="664"/>
      <c r="M653" s="271"/>
      <c r="N653" s="271"/>
      <c r="O653" s="733">
        <v>0</v>
      </c>
      <c r="Q653" s="606" t="s">
        <v>678</v>
      </c>
      <c r="R653" s="664"/>
      <c r="S653" s="271"/>
      <c r="T653" s="271"/>
      <c r="U653" s="733">
        <v>0.2</v>
      </c>
      <c r="AB653" s="112"/>
    </row>
    <row r="654" spans="5:28" x14ac:dyDescent="0.3">
      <c r="E654" s="644"/>
      <c r="F654" s="644"/>
      <c r="G654" s="644"/>
      <c r="H654" s="644"/>
      <c r="I654" s="644"/>
      <c r="K654" s="606" t="s">
        <v>1337</v>
      </c>
      <c r="L654" s="664"/>
      <c r="M654" s="271"/>
      <c r="N654" s="271"/>
      <c r="O654" s="733">
        <v>0.22</v>
      </c>
      <c r="Q654" s="606" t="s">
        <v>679</v>
      </c>
      <c r="R654" s="664"/>
      <c r="S654" s="271"/>
      <c r="T654" s="271"/>
      <c r="U654" s="733">
        <v>0</v>
      </c>
      <c r="AB654" s="112"/>
    </row>
    <row r="655" spans="5:28" x14ac:dyDescent="0.3">
      <c r="E655" s="644"/>
      <c r="F655" s="644"/>
      <c r="G655" s="644"/>
      <c r="H655" s="644"/>
      <c r="I655" s="644"/>
      <c r="K655" s="606" t="s">
        <v>1338</v>
      </c>
      <c r="L655" s="664"/>
      <c r="M655" s="271"/>
      <c r="N655" s="271"/>
      <c r="O655" s="733">
        <v>0</v>
      </c>
      <c r="Q655" s="606" t="s">
        <v>680</v>
      </c>
      <c r="R655" s="664"/>
      <c r="S655" s="271"/>
      <c r="T655" s="271"/>
      <c r="U655" s="733">
        <v>0.25</v>
      </c>
      <c r="AB655" s="112"/>
    </row>
    <row r="656" spans="5:28" x14ac:dyDescent="0.3">
      <c r="E656" s="644"/>
      <c r="F656" s="644"/>
      <c r="G656" s="644"/>
      <c r="H656" s="644"/>
      <c r="I656" s="644"/>
      <c r="K656" s="606" t="s">
        <v>398</v>
      </c>
      <c r="L656" s="664"/>
      <c r="M656" s="271"/>
      <c r="N656" s="271"/>
      <c r="O656" s="733">
        <v>0</v>
      </c>
      <c r="Q656" s="606" t="s">
        <v>69</v>
      </c>
      <c r="R656" s="664"/>
      <c r="S656" s="271"/>
      <c r="T656" s="271"/>
      <c r="U656" s="733">
        <v>0</v>
      </c>
      <c r="AB656" s="112"/>
    </row>
    <row r="657" spans="5:28" x14ac:dyDescent="0.3">
      <c r="E657" s="644"/>
      <c r="F657" s="644"/>
      <c r="G657" s="644"/>
      <c r="H657" s="644"/>
      <c r="I657" s="644"/>
      <c r="K657" s="606" t="s">
        <v>1340</v>
      </c>
      <c r="L657" s="664"/>
      <c r="M657" s="271"/>
      <c r="N657" s="271"/>
      <c r="O657" s="733">
        <v>0</v>
      </c>
      <c r="Q657" s="606" t="s">
        <v>448</v>
      </c>
      <c r="R657" s="664"/>
      <c r="S657" s="271"/>
      <c r="T657" s="271"/>
      <c r="U657" s="733">
        <v>0.23</v>
      </c>
      <c r="AB657" s="112"/>
    </row>
    <row r="658" spans="5:28" x14ac:dyDescent="0.3">
      <c r="E658" s="644"/>
      <c r="F658" s="644"/>
      <c r="G658" s="644"/>
      <c r="H658" s="644"/>
      <c r="I658" s="644"/>
      <c r="K658" s="606" t="s">
        <v>1342</v>
      </c>
      <c r="L658" s="664"/>
      <c r="M658" s="271"/>
      <c r="N658" s="271"/>
      <c r="O658" s="733">
        <v>0</v>
      </c>
      <c r="Q658" s="606" t="s">
        <v>250</v>
      </c>
      <c r="R658" s="664"/>
      <c r="S658" s="271"/>
      <c r="T658" s="271"/>
      <c r="U658" s="733">
        <v>0</v>
      </c>
      <c r="AB658" s="112"/>
    </row>
    <row r="659" spans="5:28" x14ac:dyDescent="0.3">
      <c r="E659" s="644"/>
      <c r="F659" s="644"/>
      <c r="G659" s="644"/>
      <c r="H659" s="644"/>
      <c r="I659" s="644"/>
      <c r="K659" s="606" t="s">
        <v>1344</v>
      </c>
      <c r="L659" s="664"/>
      <c r="M659" s="271"/>
      <c r="N659" s="271"/>
      <c r="O659" s="733">
        <v>0.246</v>
      </c>
      <c r="Q659" s="606" t="s">
        <v>681</v>
      </c>
      <c r="R659" s="664"/>
      <c r="S659" s="271"/>
      <c r="T659" s="271"/>
      <c r="U659" s="733">
        <v>0</v>
      </c>
      <c r="AB659" s="112"/>
    </row>
    <row r="660" spans="5:28" x14ac:dyDescent="0.3">
      <c r="E660" s="644"/>
      <c r="F660" s="644"/>
      <c r="G660" s="644"/>
      <c r="H660" s="644"/>
      <c r="I660" s="644"/>
      <c r="K660" s="606" t="s">
        <v>1345</v>
      </c>
      <c r="L660" s="664"/>
      <c r="M660" s="271"/>
      <c r="N660" s="271"/>
      <c r="O660" s="733">
        <v>9.1999999999999998E-2</v>
      </c>
      <c r="Q660" s="606" t="s">
        <v>349</v>
      </c>
      <c r="R660" s="664"/>
      <c r="S660" s="271"/>
      <c r="T660" s="271"/>
      <c r="U660" s="733">
        <v>0</v>
      </c>
      <c r="AB660" s="112"/>
    </row>
    <row r="661" spans="5:28" x14ac:dyDescent="0.3">
      <c r="E661" s="644"/>
      <c r="F661" s="644"/>
      <c r="G661" s="644"/>
      <c r="H661" s="644"/>
      <c r="I661" s="644"/>
      <c r="K661" s="606" t="s">
        <v>1347</v>
      </c>
      <c r="L661" s="664"/>
      <c r="M661" s="271"/>
      <c r="N661" s="271"/>
      <c r="O661" s="733">
        <v>1.4E-2</v>
      </c>
      <c r="Q661" s="606" t="s">
        <v>450</v>
      </c>
      <c r="R661" s="664"/>
      <c r="S661" s="271"/>
      <c r="T661" s="271"/>
      <c r="U661" s="733">
        <v>0</v>
      </c>
      <c r="AB661" s="112"/>
    </row>
    <row r="662" spans="5:28" x14ac:dyDescent="0.3">
      <c r="E662" s="644"/>
      <c r="F662" s="644"/>
      <c r="G662" s="644"/>
      <c r="H662" s="644"/>
      <c r="I662" s="644"/>
      <c r="K662" s="606" t="s">
        <v>1354</v>
      </c>
      <c r="L662" s="664"/>
      <c r="M662" s="271"/>
      <c r="N662" s="271"/>
      <c r="O662" s="733">
        <v>0</v>
      </c>
      <c r="Q662" s="606" t="s">
        <v>251</v>
      </c>
      <c r="R662" s="664"/>
      <c r="S662" s="271"/>
      <c r="T662" s="271"/>
      <c r="U662" s="733">
        <v>0</v>
      </c>
      <c r="AB662" s="112"/>
    </row>
    <row r="663" spans="5:28" x14ac:dyDescent="0.3">
      <c r="E663" s="644"/>
      <c r="F663" s="644"/>
      <c r="G663" s="644"/>
      <c r="H663" s="644"/>
      <c r="I663" s="644"/>
      <c r="K663" s="606" t="s">
        <v>1355</v>
      </c>
      <c r="L663" s="664"/>
      <c r="M663" s="271"/>
      <c r="N663" s="271"/>
      <c r="O663" s="733">
        <v>0</v>
      </c>
      <c r="Q663" s="606" t="s">
        <v>451</v>
      </c>
      <c r="R663" s="664"/>
      <c r="S663" s="271"/>
      <c r="T663" s="271"/>
      <c r="U663" s="733">
        <v>0</v>
      </c>
      <c r="AB663" s="112"/>
    </row>
    <row r="664" spans="5:28" x14ac:dyDescent="0.3">
      <c r="E664" s="644"/>
      <c r="F664" s="644"/>
      <c r="G664" s="644"/>
      <c r="H664" s="644"/>
      <c r="I664" s="644"/>
      <c r="K664" s="606" t="s">
        <v>1356</v>
      </c>
      <c r="L664" s="664"/>
      <c r="M664" s="271"/>
      <c r="N664" s="271"/>
      <c r="O664" s="733">
        <v>0.245</v>
      </c>
      <c r="Q664" s="606" t="s">
        <v>682</v>
      </c>
      <c r="R664" s="664"/>
      <c r="S664" s="271"/>
      <c r="T664" s="271"/>
      <c r="U664" s="733">
        <v>0</v>
      </c>
      <c r="AB664" s="112"/>
    </row>
    <row r="665" spans="5:28" x14ac:dyDescent="0.3">
      <c r="E665" s="644"/>
      <c r="F665" s="644"/>
      <c r="G665" s="644"/>
      <c r="H665" s="644"/>
      <c r="I665" s="644"/>
      <c r="K665" s="606" t="s">
        <v>1357</v>
      </c>
      <c r="L665" s="664"/>
      <c r="M665" s="271"/>
      <c r="N665" s="271"/>
      <c r="O665" s="733">
        <v>0</v>
      </c>
      <c r="Q665" s="606" t="s">
        <v>215</v>
      </c>
      <c r="R665" s="664"/>
      <c r="S665" s="271"/>
      <c r="T665" s="271"/>
      <c r="U665" s="733">
        <v>0</v>
      </c>
      <c r="AB665" s="112"/>
    </row>
    <row r="666" spans="5:28" x14ac:dyDescent="0.3">
      <c r="E666" s="644"/>
      <c r="F666" s="644"/>
      <c r="G666" s="644"/>
      <c r="H666" s="644"/>
      <c r="I666" s="644"/>
      <c r="K666" s="606" t="s">
        <v>1358</v>
      </c>
      <c r="L666" s="664"/>
      <c r="M666" s="271"/>
      <c r="N666" s="271"/>
      <c r="O666" s="733">
        <v>0</v>
      </c>
      <c r="Q666" s="606" t="s">
        <v>460</v>
      </c>
      <c r="R666" s="664"/>
      <c r="S666" s="271"/>
      <c r="T666" s="271"/>
      <c r="U666" s="733">
        <v>0.19</v>
      </c>
      <c r="AB666" s="112"/>
    </row>
    <row r="667" spans="5:28" x14ac:dyDescent="0.3">
      <c r="E667" s="644"/>
      <c r="F667" s="644"/>
      <c r="G667" s="644"/>
      <c r="H667" s="644"/>
      <c r="I667" s="644"/>
      <c r="K667" s="606" t="s">
        <v>1359</v>
      </c>
      <c r="L667" s="664"/>
      <c r="M667" s="271"/>
      <c r="N667" s="271"/>
      <c r="O667" s="733">
        <v>0</v>
      </c>
      <c r="Q667" s="606" t="s">
        <v>461</v>
      </c>
      <c r="R667" s="664"/>
      <c r="S667" s="271"/>
      <c r="T667" s="271"/>
      <c r="U667" s="733">
        <v>0</v>
      </c>
      <c r="AB667" s="112"/>
    </row>
    <row r="668" spans="5:28" x14ac:dyDescent="0.3">
      <c r="E668" s="644"/>
      <c r="F668" s="644"/>
      <c r="G668" s="644"/>
      <c r="H668" s="644"/>
      <c r="I668" s="644"/>
      <c r="K668" s="606" t="s">
        <v>1361</v>
      </c>
      <c r="L668" s="664"/>
      <c r="M668" s="271"/>
      <c r="N668" s="271"/>
      <c r="O668" s="733">
        <v>8.5999999999999993E-2</v>
      </c>
      <c r="Q668" s="606" t="s">
        <v>350</v>
      </c>
      <c r="R668" s="664"/>
      <c r="S668" s="271"/>
      <c r="T668" s="271"/>
      <c r="U668" s="733">
        <v>0</v>
      </c>
      <c r="AB668" s="112"/>
    </row>
    <row r="669" spans="5:28" x14ac:dyDescent="0.3">
      <c r="E669" s="644"/>
      <c r="F669" s="644"/>
      <c r="G669" s="644"/>
      <c r="H669" s="644"/>
      <c r="I669" s="644"/>
      <c r="K669" s="606" t="s">
        <v>461</v>
      </c>
      <c r="L669" s="664"/>
      <c r="M669" s="271"/>
      <c r="N669" s="271"/>
      <c r="O669" s="733">
        <v>0</v>
      </c>
      <c r="Q669" s="606" t="s">
        <v>683</v>
      </c>
      <c r="R669" s="664"/>
      <c r="S669" s="271"/>
      <c r="T669" s="271"/>
      <c r="U669" s="733">
        <v>0.19</v>
      </c>
      <c r="AB669" s="112"/>
    </row>
    <row r="670" spans="5:28" x14ac:dyDescent="0.3">
      <c r="E670" s="644"/>
      <c r="F670" s="644"/>
      <c r="G670" s="644"/>
      <c r="H670" s="644"/>
      <c r="I670" s="644"/>
      <c r="K670" s="606" t="s">
        <v>350</v>
      </c>
      <c r="L670" s="664"/>
      <c r="M670" s="271"/>
      <c r="N670" s="271"/>
      <c r="O670" s="733">
        <v>0.191</v>
      </c>
      <c r="Q670" s="606" t="s">
        <v>216</v>
      </c>
      <c r="R670" s="664"/>
      <c r="S670" s="271"/>
      <c r="T670" s="271"/>
      <c r="U670" s="733">
        <v>0</v>
      </c>
      <c r="AB670" s="112"/>
    </row>
    <row r="671" spans="5:28" x14ac:dyDescent="0.3">
      <c r="E671" s="644"/>
      <c r="F671" s="644"/>
      <c r="G671" s="644"/>
      <c r="H671" s="644"/>
      <c r="I671" s="644"/>
      <c r="K671" s="606" t="s">
        <v>1369</v>
      </c>
      <c r="L671" s="664"/>
      <c r="M671" s="271"/>
      <c r="N671" s="271"/>
      <c r="O671" s="733">
        <v>0</v>
      </c>
      <c r="Q671" s="606" t="s">
        <v>684</v>
      </c>
      <c r="R671" s="664"/>
      <c r="S671" s="271"/>
      <c r="T671" s="271"/>
      <c r="U671" s="733">
        <v>0.01</v>
      </c>
      <c r="AB671" s="112"/>
    </row>
    <row r="672" spans="5:28" x14ac:dyDescent="0.3">
      <c r="E672" s="644"/>
      <c r="F672" s="644"/>
      <c r="G672" s="644"/>
      <c r="H672" s="644"/>
      <c r="I672" s="644"/>
      <c r="K672" s="606" t="s">
        <v>452</v>
      </c>
      <c r="L672" s="664"/>
      <c r="M672" s="271"/>
      <c r="N672" s="271"/>
      <c r="O672" s="733">
        <v>0.25900000000000001</v>
      </c>
      <c r="Q672" s="606" t="s">
        <v>685</v>
      </c>
      <c r="R672" s="664"/>
      <c r="S672" s="271"/>
      <c r="T672" s="271"/>
      <c r="U672" s="733">
        <v>0.24</v>
      </c>
      <c r="AB672" s="112"/>
    </row>
    <row r="673" spans="3:28" x14ac:dyDescent="0.3">
      <c r="E673" s="644"/>
      <c r="F673" s="644"/>
      <c r="G673" s="644"/>
      <c r="H673" s="644"/>
      <c r="I673" s="644"/>
      <c r="K673" s="606" t="s">
        <v>1373</v>
      </c>
      <c r="L673" s="664"/>
      <c r="M673" s="271"/>
      <c r="N673" s="271"/>
      <c r="O673" s="733">
        <v>0</v>
      </c>
      <c r="Q673" s="606" t="s">
        <v>452</v>
      </c>
      <c r="R673" s="664"/>
      <c r="S673" s="271"/>
      <c r="T673" s="271"/>
      <c r="U673" s="733">
        <v>0</v>
      </c>
      <c r="AB673" s="112"/>
    </row>
    <row r="674" spans="3:28" x14ac:dyDescent="0.3">
      <c r="E674" s="644"/>
      <c r="F674" s="644"/>
      <c r="G674" s="644"/>
      <c r="H674" s="644"/>
      <c r="I674" s="644"/>
      <c r="K674" s="606" t="s">
        <v>1374</v>
      </c>
      <c r="L674" s="664"/>
      <c r="M674" s="271"/>
      <c r="N674" s="271"/>
      <c r="O674" s="733">
        <v>0</v>
      </c>
      <c r="Q674" s="606" t="s">
        <v>686</v>
      </c>
      <c r="R674" s="664"/>
      <c r="S674" s="271"/>
      <c r="T674" s="271"/>
      <c r="U674" s="733">
        <v>0.2</v>
      </c>
      <c r="AB674" s="112"/>
    </row>
    <row r="675" spans="3:28" x14ac:dyDescent="0.3">
      <c r="E675" s="644"/>
      <c r="F675" s="644"/>
      <c r="G675" s="644"/>
      <c r="H675" s="644"/>
      <c r="I675" s="644"/>
      <c r="K675" s="606" t="s">
        <v>1370</v>
      </c>
      <c r="L675" s="664"/>
      <c r="M675" s="271"/>
      <c r="N675" s="271"/>
      <c r="O675" s="733">
        <v>0</v>
      </c>
      <c r="Q675" s="606" t="s">
        <v>687</v>
      </c>
      <c r="R675" s="664"/>
      <c r="S675" s="271"/>
      <c r="T675" s="271"/>
      <c r="U675" s="733">
        <v>0</v>
      </c>
      <c r="AB675" s="112"/>
    </row>
    <row r="676" spans="3:28" x14ac:dyDescent="0.3">
      <c r="E676" s="644"/>
      <c r="F676" s="644"/>
      <c r="G676" s="644"/>
      <c r="H676" s="644"/>
      <c r="I676" s="644"/>
      <c r="K676" s="606" t="s">
        <v>1377</v>
      </c>
      <c r="L676" s="664"/>
      <c r="M676" s="271"/>
      <c r="N676" s="271"/>
      <c r="O676" s="733">
        <v>0</v>
      </c>
      <c r="Q676" s="606" t="s">
        <v>453</v>
      </c>
      <c r="R676" s="664"/>
      <c r="S676" s="271"/>
      <c r="T676" s="271"/>
      <c r="U676" s="733">
        <v>0</v>
      </c>
      <c r="AB676" s="112"/>
    </row>
    <row r="677" spans="3:28" x14ac:dyDescent="0.3">
      <c r="E677" s="644"/>
      <c r="F677" s="644"/>
      <c r="G677" s="644"/>
      <c r="H677" s="644"/>
      <c r="I677" s="644"/>
      <c r="K677" s="606" t="s">
        <v>1378</v>
      </c>
      <c r="L677" s="664"/>
      <c r="M677" s="271"/>
      <c r="N677" s="271"/>
      <c r="O677" s="733">
        <v>5.3999999999999999E-2</v>
      </c>
      <c r="Q677" s="606" t="s">
        <v>688</v>
      </c>
      <c r="R677" s="664"/>
      <c r="S677" s="271"/>
      <c r="T677" s="271"/>
      <c r="U677" s="733">
        <v>0</v>
      </c>
      <c r="AB677" s="112"/>
    </row>
    <row r="678" spans="3:28" x14ac:dyDescent="0.3">
      <c r="E678" s="644"/>
      <c r="F678" s="644"/>
      <c r="G678" s="644"/>
      <c r="H678" s="644"/>
      <c r="I678" s="644"/>
      <c r="K678" s="112" t="s">
        <v>1099</v>
      </c>
      <c r="L678" s="644"/>
      <c r="M678" s="644"/>
      <c r="N678" s="644"/>
      <c r="O678" s="644"/>
      <c r="Q678" s="606" t="s">
        <v>493</v>
      </c>
      <c r="R678" s="664"/>
      <c r="S678" s="271"/>
      <c r="T678" s="271"/>
      <c r="U678" s="733">
        <v>0</v>
      </c>
      <c r="AB678" s="112"/>
    </row>
    <row r="679" spans="3:28" x14ac:dyDescent="0.3">
      <c r="E679" s="644"/>
      <c r="F679" s="644"/>
      <c r="G679" s="644"/>
      <c r="H679" s="644"/>
      <c r="I679" s="644"/>
      <c r="K679" s="644"/>
      <c r="L679" s="644"/>
      <c r="M679" s="644"/>
      <c r="N679" s="644"/>
      <c r="O679" s="644"/>
      <c r="Q679" s="606" t="s">
        <v>454</v>
      </c>
      <c r="R679" s="664"/>
      <c r="S679" s="271"/>
      <c r="T679" s="271"/>
      <c r="U679" s="733">
        <v>0.17</v>
      </c>
      <c r="AB679" s="112"/>
    </row>
    <row r="680" spans="3:28" x14ac:dyDescent="0.3">
      <c r="E680" s="644"/>
      <c r="F680" s="644"/>
      <c r="G680" s="644"/>
      <c r="H680" s="644"/>
      <c r="I680" s="644"/>
      <c r="K680" s="644"/>
      <c r="L680" s="644"/>
      <c r="M680" s="644"/>
      <c r="N680" s="644"/>
      <c r="O680" s="644"/>
      <c r="Q680" s="606" t="s">
        <v>253</v>
      </c>
      <c r="R680" s="664"/>
      <c r="S680" s="271"/>
      <c r="T680" s="271"/>
      <c r="U680" s="733">
        <v>0.25</v>
      </c>
      <c r="AB680" s="112"/>
    </row>
    <row r="681" spans="3:28" x14ac:dyDescent="0.3">
      <c r="E681" s="644"/>
      <c r="F681" s="644"/>
      <c r="G681" s="644"/>
      <c r="H681" s="644"/>
      <c r="I681" s="644"/>
      <c r="K681" s="644"/>
      <c r="L681" s="644"/>
      <c r="M681" s="644"/>
      <c r="N681" s="644"/>
      <c r="O681" s="644"/>
      <c r="Q681" s="606" t="s">
        <v>354</v>
      </c>
      <c r="R681" s="664"/>
      <c r="S681" s="271"/>
      <c r="T681" s="271"/>
      <c r="U681" s="733">
        <v>0.16</v>
      </c>
      <c r="AB681" s="112"/>
    </row>
    <row r="682" spans="3:28" x14ac:dyDescent="0.3">
      <c r="E682" s="644"/>
      <c r="F682" s="644"/>
      <c r="G682" s="644"/>
      <c r="H682" s="644"/>
      <c r="I682" s="644"/>
      <c r="K682" s="644"/>
      <c r="L682" s="644"/>
      <c r="M682" s="644"/>
      <c r="N682" s="644"/>
      <c r="O682" s="644"/>
      <c r="Q682" s="606" t="s">
        <v>689</v>
      </c>
      <c r="R682" s="664"/>
      <c r="S682" s="271"/>
      <c r="T682" s="271"/>
      <c r="U682" s="733">
        <v>0.24</v>
      </c>
      <c r="AB682" s="112"/>
    </row>
    <row r="683" spans="3:28" x14ac:dyDescent="0.3">
      <c r="E683" s="644"/>
      <c r="F683" s="644"/>
      <c r="G683" s="644"/>
      <c r="H683" s="644"/>
      <c r="I683" s="644"/>
      <c r="K683" s="644"/>
      <c r="L683" s="644"/>
      <c r="M683" s="644"/>
      <c r="N683" s="644"/>
      <c r="O683" s="644"/>
      <c r="Q683" s="112" t="s">
        <v>1469</v>
      </c>
      <c r="R683" s="112"/>
      <c r="AB683" s="112"/>
    </row>
    <row r="684" spans="3:28" ht="16.5" customHeight="1" x14ac:dyDescent="0.3">
      <c r="E684" s="644"/>
      <c r="F684" s="644"/>
      <c r="G684" s="644"/>
      <c r="H684" s="644"/>
      <c r="I684" s="644"/>
      <c r="K684" s="644"/>
      <c r="L684" s="644"/>
      <c r="M684" s="644"/>
      <c r="N684" s="644"/>
      <c r="O684" s="644"/>
    </row>
    <row r="685" spans="3:28" x14ac:dyDescent="0.3">
      <c r="C685" s="1"/>
      <c r="E685" s="644"/>
      <c r="F685" s="644"/>
      <c r="G685" s="644"/>
      <c r="H685" s="644"/>
      <c r="I685" s="644"/>
    </row>
    <row r="686" spans="3:28" x14ac:dyDescent="0.3">
      <c r="E686" s="644"/>
      <c r="F686" s="644"/>
      <c r="G686" s="644"/>
      <c r="H686" s="644"/>
      <c r="I686" s="644"/>
    </row>
    <row r="687" spans="3:28" x14ac:dyDescent="0.3">
      <c r="E687" s="644"/>
      <c r="F687" s="644"/>
      <c r="G687" s="644"/>
      <c r="H687" s="644"/>
      <c r="I687" s="644"/>
    </row>
    <row r="688" spans="3:28" x14ac:dyDescent="0.3">
      <c r="E688" s="644"/>
      <c r="F688" s="644"/>
      <c r="G688" s="644"/>
      <c r="H688" s="644"/>
      <c r="I688" s="644"/>
    </row>
    <row r="689" spans="5:9" x14ac:dyDescent="0.3">
      <c r="E689" s="644"/>
      <c r="F689" s="644"/>
      <c r="G689" s="644"/>
      <c r="H689" s="644"/>
      <c r="I689" s="644"/>
    </row>
    <row r="690" spans="5:9" x14ac:dyDescent="0.3">
      <c r="E690" s="644"/>
      <c r="F690" s="644"/>
      <c r="G690" s="644"/>
      <c r="H690" s="644"/>
      <c r="I690" s="644"/>
    </row>
    <row r="691" spans="5:9" x14ac:dyDescent="0.3">
      <c r="E691" s="644"/>
      <c r="F691" s="644"/>
      <c r="G691" s="644"/>
      <c r="H691" s="644"/>
      <c r="I691" s="644"/>
    </row>
    <row r="692" spans="5:9" x14ac:dyDescent="0.3">
      <c r="E692" s="644"/>
      <c r="F692" s="644"/>
      <c r="G692" s="644"/>
      <c r="H692" s="644"/>
      <c r="I692" s="644"/>
    </row>
    <row r="693" spans="5:9" x14ac:dyDescent="0.3">
      <c r="E693" s="644"/>
      <c r="F693" s="644"/>
      <c r="G693" s="644"/>
      <c r="H693" s="644"/>
      <c r="I693" s="644"/>
    </row>
    <row r="694" spans="5:9" x14ac:dyDescent="0.3">
      <c r="E694" s="644"/>
      <c r="F694" s="644"/>
      <c r="G694" s="644"/>
      <c r="H694" s="644"/>
      <c r="I694" s="644"/>
    </row>
    <row r="695" spans="5:9" x14ac:dyDescent="0.3">
      <c r="E695" s="644"/>
      <c r="F695" s="644"/>
      <c r="G695" s="644"/>
      <c r="H695" s="644"/>
      <c r="I695" s="644"/>
    </row>
    <row r="696" spans="5:9" x14ac:dyDescent="0.3">
      <c r="E696" s="644"/>
      <c r="F696" s="644"/>
      <c r="G696" s="644"/>
      <c r="H696" s="644"/>
      <c r="I696" s="644"/>
    </row>
    <row r="697" spans="5:9" x14ac:dyDescent="0.3">
      <c r="E697" s="644"/>
      <c r="F697" s="644"/>
      <c r="G697" s="644"/>
      <c r="H697" s="644"/>
      <c r="I697" s="644"/>
    </row>
    <row r="698" spans="5:9" x14ac:dyDescent="0.3">
      <c r="E698" s="644"/>
      <c r="F698" s="644"/>
      <c r="G698" s="644"/>
      <c r="H698" s="644"/>
      <c r="I698" s="644"/>
    </row>
    <row r="699" spans="5:9" x14ac:dyDescent="0.3">
      <c r="E699" s="644"/>
      <c r="F699" s="644"/>
      <c r="G699" s="644"/>
      <c r="H699" s="644"/>
      <c r="I699" s="644"/>
    </row>
    <row r="700" spans="5:9" x14ac:dyDescent="0.3">
      <c r="E700" s="644"/>
      <c r="F700" s="644"/>
      <c r="G700" s="644"/>
      <c r="H700" s="644"/>
      <c r="I700" s="644"/>
    </row>
    <row r="701" spans="5:9" x14ac:dyDescent="0.3">
      <c r="E701" s="644"/>
      <c r="F701" s="644"/>
      <c r="G701" s="644"/>
      <c r="H701" s="644"/>
      <c r="I701" s="644"/>
    </row>
    <row r="702" spans="5:9" x14ac:dyDescent="0.3">
      <c r="E702" s="644"/>
      <c r="F702" s="644"/>
      <c r="G702" s="644"/>
      <c r="H702" s="644"/>
      <c r="I702" s="644"/>
    </row>
    <row r="703" spans="5:9" x14ac:dyDescent="0.3">
      <c r="E703" s="644"/>
      <c r="F703" s="644"/>
      <c r="G703" s="644"/>
      <c r="H703" s="644"/>
      <c r="I703" s="644"/>
    </row>
    <row r="704" spans="5:9" x14ac:dyDescent="0.3">
      <c r="E704" s="644"/>
      <c r="F704" s="644"/>
      <c r="G704" s="644"/>
      <c r="H704" s="644"/>
      <c r="I704" s="644"/>
    </row>
    <row r="705" spans="5:9" x14ac:dyDescent="0.3">
      <c r="E705" s="644"/>
      <c r="F705" s="644"/>
      <c r="G705" s="644"/>
      <c r="H705" s="644"/>
      <c r="I705" s="644"/>
    </row>
    <row r="706" spans="5:9" x14ac:dyDescent="0.3">
      <c r="E706" s="644"/>
      <c r="F706" s="644"/>
      <c r="G706" s="644"/>
      <c r="H706" s="644"/>
      <c r="I706" s="644"/>
    </row>
    <row r="707" spans="5:9" x14ac:dyDescent="0.3">
      <c r="E707" s="644"/>
      <c r="F707" s="644"/>
      <c r="G707" s="644"/>
      <c r="H707" s="644"/>
      <c r="I707" s="644"/>
    </row>
    <row r="708" spans="5:9" x14ac:dyDescent="0.3">
      <c r="E708" s="644"/>
      <c r="F708" s="644"/>
      <c r="G708" s="644"/>
      <c r="H708" s="644"/>
      <c r="I708" s="644"/>
    </row>
    <row r="709" spans="5:9" x14ac:dyDescent="0.3">
      <c r="E709" s="644"/>
      <c r="F709" s="644"/>
      <c r="G709" s="644"/>
      <c r="H709" s="644"/>
      <c r="I709" s="644"/>
    </row>
    <row r="710" spans="5:9" x14ac:dyDescent="0.3">
      <c r="E710" s="644"/>
      <c r="F710" s="644"/>
      <c r="G710" s="644"/>
      <c r="H710" s="644"/>
      <c r="I710" s="644"/>
    </row>
    <row r="711" spans="5:9" x14ac:dyDescent="0.3">
      <c r="E711" s="644"/>
      <c r="F711" s="644"/>
      <c r="G711" s="644"/>
      <c r="H711" s="644"/>
      <c r="I711" s="644"/>
    </row>
    <row r="712" spans="5:9" x14ac:dyDescent="0.3">
      <c r="E712" s="644"/>
      <c r="F712" s="644"/>
      <c r="G712" s="644"/>
      <c r="H712" s="644"/>
      <c r="I712" s="644"/>
    </row>
    <row r="713" spans="5:9" x14ac:dyDescent="0.3">
      <c r="E713" s="644"/>
      <c r="F713" s="644"/>
      <c r="G713" s="644"/>
      <c r="H713" s="644"/>
      <c r="I713" s="644"/>
    </row>
    <row r="714" spans="5:9" x14ac:dyDescent="0.3">
      <c r="E714" s="644"/>
      <c r="F714" s="644"/>
      <c r="G714" s="644"/>
      <c r="H714" s="644"/>
      <c r="I714" s="644"/>
    </row>
    <row r="715" spans="5:9" x14ac:dyDescent="0.3">
      <c r="E715" s="644"/>
      <c r="F715" s="644"/>
      <c r="G715" s="644"/>
      <c r="H715" s="644"/>
      <c r="I715" s="644"/>
    </row>
    <row r="716" spans="5:9" x14ac:dyDescent="0.3">
      <c r="E716" s="644"/>
      <c r="F716" s="644"/>
      <c r="G716" s="644"/>
      <c r="H716" s="644"/>
      <c r="I716" s="644"/>
    </row>
    <row r="717" spans="5:9" x14ac:dyDescent="0.3">
      <c r="E717" s="644"/>
      <c r="F717" s="644"/>
      <c r="G717" s="644"/>
      <c r="H717" s="644"/>
      <c r="I717" s="644"/>
    </row>
    <row r="718" spans="5:9" x14ac:dyDescent="0.3">
      <c r="E718" s="644"/>
      <c r="F718" s="644"/>
      <c r="G718" s="644"/>
      <c r="H718" s="644"/>
      <c r="I718" s="644"/>
    </row>
    <row r="719" spans="5:9" x14ac:dyDescent="0.3">
      <c r="E719" s="644"/>
      <c r="F719" s="644"/>
      <c r="G719" s="644"/>
      <c r="H719" s="644"/>
      <c r="I719" s="644"/>
    </row>
    <row r="720" spans="5:9" x14ac:dyDescent="0.3">
      <c r="E720" s="644"/>
      <c r="F720" s="644"/>
      <c r="G720" s="644"/>
      <c r="H720" s="644"/>
      <c r="I720" s="644"/>
    </row>
    <row r="721" spans="5:9" x14ac:dyDescent="0.3">
      <c r="E721" s="644"/>
      <c r="F721" s="644"/>
      <c r="G721" s="644"/>
      <c r="H721" s="644"/>
      <c r="I721" s="644"/>
    </row>
    <row r="722" spans="5:9" x14ac:dyDescent="0.3">
      <c r="E722" s="644"/>
      <c r="F722" s="644"/>
      <c r="G722" s="644"/>
      <c r="H722" s="644"/>
      <c r="I722" s="644"/>
    </row>
    <row r="723" spans="5:9" x14ac:dyDescent="0.3">
      <c r="E723" s="644"/>
      <c r="F723" s="644"/>
      <c r="G723" s="644"/>
      <c r="H723" s="644"/>
      <c r="I723" s="644"/>
    </row>
    <row r="724" spans="5:9" x14ac:dyDescent="0.3">
      <c r="E724" s="644"/>
      <c r="F724" s="644"/>
      <c r="G724" s="644"/>
      <c r="H724" s="644"/>
      <c r="I724" s="644"/>
    </row>
    <row r="725" spans="5:9" x14ac:dyDescent="0.3">
      <c r="E725" s="644"/>
      <c r="F725" s="644"/>
      <c r="G725" s="644"/>
      <c r="H725" s="644"/>
      <c r="I725" s="644"/>
    </row>
    <row r="726" spans="5:9" x14ac:dyDescent="0.3">
      <c r="E726" s="644"/>
      <c r="F726" s="644"/>
      <c r="G726" s="644"/>
      <c r="H726" s="644"/>
      <c r="I726" s="644"/>
    </row>
    <row r="727" spans="5:9" x14ac:dyDescent="0.3">
      <c r="E727" s="644"/>
      <c r="F727" s="644"/>
      <c r="G727" s="644"/>
      <c r="H727" s="644"/>
      <c r="I727" s="644"/>
    </row>
    <row r="728" spans="5:9" x14ac:dyDescent="0.3">
      <c r="E728" s="644"/>
      <c r="F728" s="644"/>
      <c r="G728" s="644"/>
      <c r="H728" s="644"/>
      <c r="I728" s="644"/>
    </row>
    <row r="729" spans="5:9" x14ac:dyDescent="0.3">
      <c r="E729" s="644"/>
      <c r="F729" s="644"/>
      <c r="G729" s="644"/>
      <c r="H729" s="644"/>
      <c r="I729" s="644"/>
    </row>
    <row r="730" spans="5:9" x14ac:dyDescent="0.3">
      <c r="E730" s="644"/>
      <c r="F730" s="644"/>
      <c r="G730" s="644"/>
      <c r="H730" s="644"/>
      <c r="I730" s="644"/>
    </row>
    <row r="731" spans="5:9" x14ac:dyDescent="0.3">
      <c r="E731" s="644"/>
      <c r="F731" s="644"/>
      <c r="G731" s="644"/>
      <c r="H731" s="644"/>
      <c r="I731" s="644"/>
    </row>
    <row r="732" spans="5:9" x14ac:dyDescent="0.3">
      <c r="E732" s="644"/>
      <c r="F732" s="644"/>
      <c r="G732" s="644"/>
      <c r="H732" s="644"/>
      <c r="I732" s="644"/>
    </row>
    <row r="733" spans="5:9" x14ac:dyDescent="0.3">
      <c r="E733" s="644"/>
      <c r="F733" s="644"/>
      <c r="G733" s="644"/>
      <c r="H733" s="644"/>
      <c r="I733" s="644"/>
    </row>
    <row r="734" spans="5:9" x14ac:dyDescent="0.3">
      <c r="E734" s="644"/>
      <c r="F734" s="644"/>
      <c r="G734" s="644"/>
      <c r="H734" s="644"/>
      <c r="I734" s="644"/>
    </row>
    <row r="735" spans="5:9" x14ac:dyDescent="0.3">
      <c r="E735" s="644"/>
      <c r="F735" s="644"/>
      <c r="G735" s="644"/>
      <c r="H735" s="644"/>
      <c r="I735" s="644"/>
    </row>
    <row r="736" spans="5:9" x14ac:dyDescent="0.3">
      <c r="E736" s="644"/>
      <c r="F736" s="644"/>
      <c r="G736" s="644"/>
      <c r="H736" s="644"/>
      <c r="I736" s="644"/>
    </row>
    <row r="737" spans="5:9" x14ac:dyDescent="0.3">
      <c r="E737" s="644"/>
      <c r="F737" s="644"/>
      <c r="G737" s="644"/>
      <c r="H737" s="644"/>
      <c r="I737" s="644"/>
    </row>
    <row r="738" spans="5:9" x14ac:dyDescent="0.3">
      <c r="E738" s="644"/>
      <c r="F738" s="644"/>
      <c r="G738" s="644"/>
      <c r="H738" s="644"/>
      <c r="I738" s="644"/>
    </row>
    <row r="739" spans="5:9" x14ac:dyDescent="0.3">
      <c r="E739" s="644"/>
      <c r="F739" s="644"/>
      <c r="G739" s="644"/>
      <c r="H739" s="644"/>
      <c r="I739" s="644"/>
    </row>
    <row r="740" spans="5:9" x14ac:dyDescent="0.3">
      <c r="E740" s="644"/>
      <c r="F740" s="644"/>
      <c r="G740" s="644"/>
      <c r="H740" s="644"/>
      <c r="I740" s="644"/>
    </row>
    <row r="741" spans="5:9" x14ac:dyDescent="0.3">
      <c r="E741" s="644"/>
      <c r="F741" s="644"/>
      <c r="G741" s="644"/>
      <c r="H741" s="644"/>
      <c r="I741" s="644"/>
    </row>
    <row r="742" spans="5:9" x14ac:dyDescent="0.3">
      <c r="E742" s="644"/>
      <c r="F742" s="644"/>
      <c r="G742" s="644"/>
      <c r="H742" s="644"/>
      <c r="I742" s="644"/>
    </row>
    <row r="743" spans="5:9" x14ac:dyDescent="0.3">
      <c r="E743" s="644"/>
      <c r="F743" s="644"/>
      <c r="G743" s="644"/>
      <c r="H743" s="644"/>
      <c r="I743" s="644"/>
    </row>
    <row r="744" spans="5:9" x14ac:dyDescent="0.3">
      <c r="E744" s="644"/>
      <c r="F744" s="644"/>
      <c r="G744" s="644"/>
      <c r="H744" s="644"/>
      <c r="I744" s="644"/>
    </row>
    <row r="745" spans="5:9" x14ac:dyDescent="0.3">
      <c r="E745" s="644"/>
      <c r="F745" s="644"/>
      <c r="G745" s="644"/>
      <c r="H745" s="644"/>
      <c r="I745" s="644"/>
    </row>
    <row r="746" spans="5:9" x14ac:dyDescent="0.3">
      <c r="E746" s="644"/>
      <c r="F746" s="644"/>
      <c r="G746" s="644"/>
      <c r="H746" s="644"/>
      <c r="I746" s="644"/>
    </row>
    <row r="747" spans="5:9" x14ac:dyDescent="0.3">
      <c r="E747" s="644"/>
      <c r="F747" s="644"/>
      <c r="G747" s="644"/>
      <c r="H747" s="644"/>
      <c r="I747" s="644"/>
    </row>
    <row r="748" spans="5:9" x14ac:dyDescent="0.3">
      <c r="E748" s="644"/>
      <c r="F748" s="644"/>
      <c r="G748" s="644"/>
      <c r="H748" s="644"/>
      <c r="I748" s="644"/>
    </row>
    <row r="749" spans="5:9" x14ac:dyDescent="0.3">
      <c r="E749" s="644"/>
      <c r="F749" s="644"/>
      <c r="G749" s="644"/>
      <c r="H749" s="644"/>
      <c r="I749" s="644"/>
    </row>
    <row r="750" spans="5:9" x14ac:dyDescent="0.3">
      <c r="E750" s="644"/>
      <c r="F750" s="644"/>
      <c r="G750" s="644"/>
      <c r="H750" s="644"/>
      <c r="I750" s="644"/>
    </row>
    <row r="751" spans="5:9" x14ac:dyDescent="0.3">
      <c r="E751" s="644"/>
      <c r="F751" s="644"/>
      <c r="G751" s="644"/>
      <c r="H751" s="644"/>
      <c r="I751" s="644"/>
    </row>
    <row r="752" spans="5:9" x14ac:dyDescent="0.3">
      <c r="E752" s="644"/>
      <c r="F752" s="644"/>
      <c r="G752" s="644"/>
      <c r="H752" s="644"/>
      <c r="I752" s="644"/>
    </row>
    <row r="753" spans="5:9" x14ac:dyDescent="0.3">
      <c r="E753" s="644"/>
      <c r="F753" s="644"/>
      <c r="G753" s="644"/>
      <c r="H753" s="644"/>
      <c r="I753" s="644"/>
    </row>
    <row r="754" spans="5:9" x14ac:dyDescent="0.3">
      <c r="E754" s="644"/>
      <c r="F754" s="644"/>
      <c r="G754" s="644"/>
      <c r="H754" s="644"/>
      <c r="I754" s="644"/>
    </row>
    <row r="755" spans="5:9" x14ac:dyDescent="0.3">
      <c r="E755" s="644"/>
      <c r="F755" s="644"/>
      <c r="G755" s="644"/>
      <c r="H755" s="644"/>
      <c r="I755" s="644"/>
    </row>
    <row r="756" spans="5:9" x14ac:dyDescent="0.3">
      <c r="E756" s="644"/>
      <c r="F756" s="644"/>
      <c r="G756" s="644"/>
      <c r="H756" s="644"/>
      <c r="I756" s="644"/>
    </row>
    <row r="757" spans="5:9" x14ac:dyDescent="0.3">
      <c r="E757" s="644"/>
      <c r="F757" s="644"/>
      <c r="G757" s="644"/>
      <c r="H757" s="644"/>
      <c r="I757" s="644"/>
    </row>
    <row r="758" spans="5:9" x14ac:dyDescent="0.3">
      <c r="E758" s="644"/>
      <c r="F758" s="644"/>
      <c r="G758" s="644"/>
      <c r="H758" s="644"/>
      <c r="I758" s="644"/>
    </row>
    <row r="759" spans="5:9" x14ac:dyDescent="0.3">
      <c r="E759" s="644"/>
      <c r="F759" s="644"/>
      <c r="G759" s="644"/>
      <c r="H759" s="644"/>
      <c r="I759" s="644"/>
    </row>
    <row r="760" spans="5:9" x14ac:dyDescent="0.3">
      <c r="E760" s="644"/>
      <c r="F760" s="644"/>
      <c r="G760" s="644"/>
      <c r="H760" s="644"/>
      <c r="I760" s="644"/>
    </row>
    <row r="761" spans="5:9" x14ac:dyDescent="0.3">
      <c r="E761" s="644"/>
      <c r="F761" s="644"/>
      <c r="G761" s="644"/>
      <c r="H761" s="644"/>
      <c r="I761" s="644"/>
    </row>
    <row r="762" spans="5:9" x14ac:dyDescent="0.3">
      <c r="E762" s="644"/>
      <c r="F762" s="644"/>
      <c r="G762" s="644"/>
      <c r="H762" s="644"/>
      <c r="I762" s="644"/>
    </row>
    <row r="763" spans="5:9" x14ac:dyDescent="0.3">
      <c r="E763" s="644"/>
      <c r="F763" s="644"/>
      <c r="G763" s="644"/>
      <c r="H763" s="644"/>
      <c r="I763" s="644"/>
    </row>
    <row r="764" spans="5:9" x14ac:dyDescent="0.3">
      <c r="E764" s="644"/>
      <c r="F764" s="644"/>
      <c r="G764" s="644"/>
      <c r="H764" s="644"/>
      <c r="I764" s="644"/>
    </row>
    <row r="765" spans="5:9" x14ac:dyDescent="0.3">
      <c r="E765" s="644"/>
      <c r="F765" s="644"/>
      <c r="G765" s="644"/>
      <c r="H765" s="644"/>
      <c r="I765" s="644"/>
    </row>
    <row r="766" spans="5:9" x14ac:dyDescent="0.3">
      <c r="E766" s="644"/>
      <c r="F766" s="644"/>
      <c r="G766" s="644"/>
      <c r="H766" s="644"/>
      <c r="I766" s="644"/>
    </row>
    <row r="767" spans="5:9" x14ac:dyDescent="0.3">
      <c r="E767" s="644"/>
      <c r="F767" s="644"/>
      <c r="G767" s="644"/>
      <c r="H767" s="644"/>
      <c r="I767" s="644"/>
    </row>
    <row r="768" spans="5:9" x14ac:dyDescent="0.3">
      <c r="E768" s="644"/>
      <c r="F768" s="644"/>
      <c r="G768" s="644"/>
      <c r="H768" s="644"/>
      <c r="I768" s="644"/>
    </row>
    <row r="769" spans="3:16" x14ac:dyDescent="0.3">
      <c r="E769" s="644"/>
      <c r="F769" s="644"/>
      <c r="G769" s="644"/>
      <c r="H769" s="644"/>
      <c r="I769" s="644"/>
    </row>
    <row r="770" spans="3:16" x14ac:dyDescent="0.3">
      <c r="E770" s="644"/>
      <c r="F770" s="644"/>
      <c r="G770" s="644"/>
      <c r="H770" s="644"/>
      <c r="I770" s="644"/>
    </row>
    <row r="771" spans="3:16" ht="9" customHeight="1" x14ac:dyDescent="0.3">
      <c r="E771" s="644"/>
      <c r="F771" s="644"/>
      <c r="G771" s="644"/>
      <c r="H771" s="644"/>
      <c r="I771" s="644"/>
    </row>
    <row r="772" spans="3:16" x14ac:dyDescent="0.3">
      <c r="C772" s="1"/>
      <c r="E772" s="644"/>
      <c r="F772" s="644"/>
      <c r="G772" s="644"/>
      <c r="H772" s="644"/>
      <c r="I772" s="644"/>
      <c r="P772" s="204"/>
    </row>
    <row r="773" spans="3:16" ht="16.5" customHeight="1" x14ac:dyDescent="0.3">
      <c r="E773" s="644"/>
      <c r="F773" s="644"/>
      <c r="G773" s="644"/>
      <c r="H773" s="644"/>
      <c r="I773" s="644"/>
    </row>
    <row r="774" spans="3:16" ht="4.5" customHeight="1" x14ac:dyDescent="0.3">
      <c r="E774" s="644"/>
      <c r="F774" s="644"/>
      <c r="G774" s="644"/>
      <c r="H774" s="644"/>
      <c r="I774" s="644"/>
      <c r="P774" s="170"/>
    </row>
    <row r="775" spans="3:16" ht="16.5" customHeight="1" x14ac:dyDescent="0.3">
      <c r="E775" s="644"/>
      <c r="F775" s="644"/>
      <c r="G775" s="644"/>
      <c r="H775" s="644"/>
      <c r="I775" s="644"/>
    </row>
    <row r="776" spans="3:16" ht="4.5" customHeight="1" x14ac:dyDescent="0.3">
      <c r="E776" s="644"/>
      <c r="F776" s="644"/>
      <c r="G776" s="644"/>
      <c r="H776" s="644"/>
      <c r="I776" s="644"/>
      <c r="P776" s="204"/>
    </row>
    <row r="777" spans="3:16" ht="16.5" customHeight="1" x14ac:dyDescent="0.3">
      <c r="E777" s="644"/>
      <c r="F777" s="644"/>
      <c r="G777" s="644"/>
      <c r="H777" s="644"/>
      <c r="I777" s="644"/>
    </row>
    <row r="778" spans="3:16" ht="9" customHeight="1" x14ac:dyDescent="0.3">
      <c r="E778" s="644"/>
      <c r="F778" s="644"/>
      <c r="G778" s="644"/>
      <c r="H778" s="644"/>
      <c r="I778" s="644"/>
    </row>
    <row r="779" spans="3:16" x14ac:dyDescent="0.3">
      <c r="E779" s="644"/>
      <c r="F779" s="644"/>
      <c r="G779" s="644"/>
      <c r="H779" s="644"/>
      <c r="I779" s="644"/>
    </row>
    <row r="780" spans="3:16" x14ac:dyDescent="0.3">
      <c r="E780" s="644"/>
      <c r="F780" s="644"/>
      <c r="G780" s="644"/>
      <c r="H780" s="644"/>
      <c r="I780" s="644"/>
    </row>
    <row r="781" spans="3:16" x14ac:dyDescent="0.3">
      <c r="E781" s="644"/>
      <c r="F781" s="644"/>
      <c r="G781" s="644"/>
      <c r="H781" s="644"/>
      <c r="I781" s="644"/>
    </row>
    <row r="782" spans="3:16" x14ac:dyDescent="0.3">
      <c r="E782" s="644"/>
      <c r="F782" s="644"/>
      <c r="G782" s="644"/>
      <c r="H782" s="644"/>
      <c r="I782" s="644"/>
    </row>
    <row r="783" spans="3:16" x14ac:dyDescent="0.3">
      <c r="E783" s="644"/>
      <c r="F783" s="644"/>
      <c r="G783" s="644"/>
      <c r="H783" s="644"/>
      <c r="I783" s="644"/>
    </row>
    <row r="784" spans="3:16" x14ac:dyDescent="0.3">
      <c r="E784" s="644"/>
      <c r="F784" s="644"/>
      <c r="G784" s="644"/>
      <c r="H784" s="644"/>
      <c r="I784" s="644"/>
    </row>
    <row r="785" spans="5:9" x14ac:dyDescent="0.3">
      <c r="E785" s="644"/>
      <c r="F785" s="644"/>
      <c r="G785" s="644"/>
      <c r="H785" s="644"/>
      <c r="I785" s="644"/>
    </row>
    <row r="786" spans="5:9" x14ac:dyDescent="0.3">
      <c r="E786" s="644"/>
      <c r="F786" s="644"/>
      <c r="G786" s="644"/>
      <c r="H786" s="644"/>
      <c r="I786" s="644"/>
    </row>
    <row r="787" spans="5:9" x14ac:dyDescent="0.3">
      <c r="E787" s="644"/>
      <c r="F787" s="644"/>
      <c r="G787" s="644"/>
      <c r="H787" s="644"/>
      <c r="I787" s="644"/>
    </row>
    <row r="899" spans="3:16" ht="7.5" customHeight="1" x14ac:dyDescent="0.3"/>
    <row r="900" spans="3:16" x14ac:dyDescent="0.3">
      <c r="C900" s="1"/>
      <c r="D900" s="1"/>
    </row>
    <row r="901" spans="3:16" ht="16.5" customHeight="1" x14ac:dyDescent="0.3"/>
    <row r="902" spans="3:16" ht="4.5" customHeight="1" x14ac:dyDescent="0.3">
      <c r="P902" s="170"/>
    </row>
    <row r="903" spans="3:16" ht="16.5" customHeight="1" x14ac:dyDescent="0.3"/>
    <row r="904" spans="3:16" ht="4.5" customHeight="1" x14ac:dyDescent="0.3">
      <c r="P904" s="204"/>
    </row>
    <row r="905" spans="3:16" ht="16.5" customHeight="1" x14ac:dyDescent="0.3"/>
    <row r="906" spans="3:16" ht="9" customHeight="1" x14ac:dyDescent="0.3">
      <c r="C906" s="1"/>
      <c r="D906" s="1"/>
    </row>
    <row r="907" spans="3:16" x14ac:dyDescent="0.3">
      <c r="C907" s="1"/>
      <c r="D907" s="1"/>
      <c r="P907" s="204"/>
    </row>
    <row r="908" spans="3:16" x14ac:dyDescent="0.3">
      <c r="D908" s="1"/>
    </row>
    <row r="909" spans="3:16" x14ac:dyDescent="0.3">
      <c r="D909" s="1"/>
    </row>
    <row r="910" spans="3:16" x14ac:dyDescent="0.3">
      <c r="D910" s="1"/>
    </row>
    <row r="911" spans="3:16" x14ac:dyDescent="0.3">
      <c r="D911" s="1"/>
    </row>
    <row r="912" spans="3:16" x14ac:dyDescent="0.3">
      <c r="D912" s="1"/>
    </row>
    <row r="913" spans="4:4" x14ac:dyDescent="0.3">
      <c r="D913" s="1"/>
    </row>
    <row r="914" spans="4:4" x14ac:dyDescent="0.3">
      <c r="D914" s="1"/>
    </row>
    <row r="915" spans="4:4" x14ac:dyDescent="0.3">
      <c r="D915" s="1"/>
    </row>
    <row r="916" spans="4:4" x14ac:dyDescent="0.3">
      <c r="D916" s="1"/>
    </row>
    <row r="917" spans="4:4" x14ac:dyDescent="0.3">
      <c r="D917" s="1"/>
    </row>
    <row r="918" spans="4:4" x14ac:dyDescent="0.3">
      <c r="D918" s="1"/>
    </row>
    <row r="919" spans="4:4" x14ac:dyDescent="0.3">
      <c r="D919" s="1"/>
    </row>
    <row r="920" spans="4:4" x14ac:dyDescent="0.3">
      <c r="D920" s="1"/>
    </row>
    <row r="921" spans="4:4" x14ac:dyDescent="0.3">
      <c r="D921" s="1"/>
    </row>
    <row r="922" spans="4:4" x14ac:dyDescent="0.3">
      <c r="D922" s="1"/>
    </row>
    <row r="923" spans="4:4" x14ac:dyDescent="0.3">
      <c r="D923" s="1"/>
    </row>
    <row r="924" spans="4:4" x14ac:dyDescent="0.3">
      <c r="D924" s="1"/>
    </row>
    <row r="925" spans="4:4" x14ac:dyDescent="0.3">
      <c r="D925" s="1"/>
    </row>
    <row r="926" spans="4:4" x14ac:dyDescent="0.3">
      <c r="D926" s="1"/>
    </row>
    <row r="927" spans="4:4" x14ac:dyDescent="0.3">
      <c r="D927" s="1"/>
    </row>
    <row r="928" spans="4:4" x14ac:dyDescent="0.3">
      <c r="D928" s="1"/>
    </row>
    <row r="929" spans="4:4" x14ac:dyDescent="0.3">
      <c r="D929" s="1"/>
    </row>
    <row r="930" spans="4:4" x14ac:dyDescent="0.3">
      <c r="D930" s="1"/>
    </row>
    <row r="931" spans="4:4" x14ac:dyDescent="0.3">
      <c r="D931" s="1"/>
    </row>
    <row r="932" spans="4:4" x14ac:dyDescent="0.3">
      <c r="D932" s="1"/>
    </row>
    <row r="933" spans="4:4" x14ac:dyDescent="0.3">
      <c r="D933" s="1"/>
    </row>
    <row r="934" spans="4:4" x14ac:dyDescent="0.3">
      <c r="D934" s="1"/>
    </row>
    <row r="935" spans="4:4" x14ac:dyDescent="0.3">
      <c r="D935" s="1"/>
    </row>
    <row r="936" spans="4:4" x14ac:dyDescent="0.3">
      <c r="D936" s="1"/>
    </row>
    <row r="937" spans="4:4" x14ac:dyDescent="0.3">
      <c r="D937" s="1"/>
    </row>
    <row r="938" spans="4:4" x14ac:dyDescent="0.3">
      <c r="D938" s="1"/>
    </row>
    <row r="939" spans="4:4" x14ac:dyDescent="0.3">
      <c r="D939" s="1"/>
    </row>
    <row r="940" spans="4:4" x14ac:dyDescent="0.3">
      <c r="D940" s="1"/>
    </row>
    <row r="941" spans="4:4" x14ac:dyDescent="0.3">
      <c r="D941" s="1"/>
    </row>
    <row r="942" spans="4:4" x14ac:dyDescent="0.3">
      <c r="D942" s="1"/>
    </row>
    <row r="943" spans="4:4" x14ac:dyDescent="0.3">
      <c r="D943" s="1"/>
    </row>
    <row r="944" spans="4:4" x14ac:dyDescent="0.3">
      <c r="D944" s="1"/>
    </row>
    <row r="945" spans="3:16" x14ac:dyDescent="0.3">
      <c r="D945" s="1"/>
    </row>
    <row r="946" spans="3:16" x14ac:dyDescent="0.3">
      <c r="D946" s="1"/>
    </row>
    <row r="947" spans="3:16" x14ac:dyDescent="0.3">
      <c r="D947" s="1"/>
    </row>
    <row r="948" spans="3:16" x14ac:dyDescent="0.3">
      <c r="D948" s="1"/>
    </row>
    <row r="949" spans="3:16" x14ac:dyDescent="0.3">
      <c r="D949" s="1"/>
    </row>
    <row r="950" spans="3:16" ht="15" customHeight="1" x14ac:dyDescent="0.3">
      <c r="C950" s="1"/>
      <c r="D950" s="1"/>
    </row>
    <row r="951" spans="3:16" x14ac:dyDescent="0.3">
      <c r="D951" s="1"/>
    </row>
    <row r="952" spans="3:16" ht="16.5" customHeight="1" x14ac:dyDescent="0.3"/>
    <row r="953" spans="3:16" ht="4.5" customHeight="1" x14ac:dyDescent="0.3">
      <c r="P953" s="170"/>
    </row>
    <row r="954" spans="3:16" ht="16.5" customHeight="1" x14ac:dyDescent="0.3"/>
    <row r="955" spans="3:16" ht="4.5" customHeight="1" x14ac:dyDescent="0.3">
      <c r="P955" s="204"/>
    </row>
    <row r="956" spans="3:16" ht="16.5" customHeight="1" x14ac:dyDescent="0.3"/>
    <row r="957" spans="3:16" ht="11.25" customHeight="1" x14ac:dyDescent="0.3">
      <c r="D957" s="1"/>
    </row>
  </sheetData>
  <sheetProtection algorithmName="SHA-512" hashValue="WwdJAgNnBWMn2uI92Cx3p3DnwfpfF/e0hGwLkfLt3Jb3MDzmrt/jNOqGqzi43+6Zvof+YbQTBwSqzGSAujPGBg==" saltValue="XjsHkLVw4o6zdVZMO79BKg==" spinCount="100000" sheet="1" objects="1" scenarios="1"/>
  <mergeCells count="214">
    <mergeCell ref="AE162:AG162"/>
    <mergeCell ref="AH162:AJ162"/>
    <mergeCell ref="AK162:AM162"/>
    <mergeCell ref="AT262:AV262"/>
    <mergeCell ref="AW262:AY262"/>
    <mergeCell ref="AZ262:BB262"/>
    <mergeCell ref="P162:R162"/>
    <mergeCell ref="S162:U162"/>
    <mergeCell ref="V162:X162"/>
    <mergeCell ref="AT162:AV162"/>
    <mergeCell ref="AW162:AY162"/>
    <mergeCell ref="AZ162:BB162"/>
    <mergeCell ref="AH227:AJ227"/>
    <mergeCell ref="AK227:AM227"/>
    <mergeCell ref="AN227:AP227"/>
    <mergeCell ref="AQ227:AS227"/>
    <mergeCell ref="AT227:AV227"/>
    <mergeCell ref="AW227:AY227"/>
    <mergeCell ref="AZ227:BB227"/>
    <mergeCell ref="Y162:AA162"/>
    <mergeCell ref="AB162:AD162"/>
    <mergeCell ref="AN262:AP262"/>
    <mergeCell ref="AQ262:AS262"/>
    <mergeCell ref="AK262:AM262"/>
    <mergeCell ref="AH324:AJ324"/>
    <mergeCell ref="AK324:AM324"/>
    <mergeCell ref="AN324:AP324"/>
    <mergeCell ref="AQ324:AS324"/>
    <mergeCell ref="AT324:AV324"/>
    <mergeCell ref="AW324:AY324"/>
    <mergeCell ref="AZ324:BB324"/>
    <mergeCell ref="G262:I262"/>
    <mergeCell ref="J262:L262"/>
    <mergeCell ref="AE262:AG262"/>
    <mergeCell ref="AH262:AJ262"/>
    <mergeCell ref="G324:I324"/>
    <mergeCell ref="J324:L324"/>
    <mergeCell ref="M324:O324"/>
    <mergeCell ref="P324:R324"/>
    <mergeCell ref="S324:U324"/>
    <mergeCell ref="V324:X324"/>
    <mergeCell ref="Y324:AA324"/>
    <mergeCell ref="AB324:AD324"/>
    <mergeCell ref="AE324:AG324"/>
    <mergeCell ref="M262:O262"/>
    <mergeCell ref="P262:R262"/>
    <mergeCell ref="S262:U262"/>
    <mergeCell ref="AB262:AD262"/>
    <mergeCell ref="G227:I227"/>
    <mergeCell ref="J227:L227"/>
    <mergeCell ref="M227:O227"/>
    <mergeCell ref="P227:R227"/>
    <mergeCell ref="S227:U227"/>
    <mergeCell ref="V227:X227"/>
    <mergeCell ref="Y227:AA227"/>
    <mergeCell ref="AB227:AD227"/>
    <mergeCell ref="AE227:AG227"/>
    <mergeCell ref="E53:F53"/>
    <mergeCell ref="E54:F54"/>
    <mergeCell ref="E55:F55"/>
    <mergeCell ref="E57:F57"/>
    <mergeCell ref="E58:F58"/>
    <mergeCell ref="E59:F59"/>
    <mergeCell ref="E60:F60"/>
    <mergeCell ref="AN162:AP162"/>
    <mergeCell ref="AQ162:AS162"/>
    <mergeCell ref="E61:F61"/>
    <mergeCell ref="E62:F62"/>
    <mergeCell ref="E63:F63"/>
    <mergeCell ref="E64:F64"/>
    <mergeCell ref="E65:F65"/>
    <mergeCell ref="E66:F66"/>
    <mergeCell ref="E67:F67"/>
    <mergeCell ref="E68:F68"/>
    <mergeCell ref="E69:F69"/>
    <mergeCell ref="E70:F70"/>
    <mergeCell ref="E71:F71"/>
    <mergeCell ref="E72:V72"/>
    <mergeCell ref="G162:I162"/>
    <mergeCell ref="J162:L162"/>
    <mergeCell ref="M162:O162"/>
    <mergeCell ref="E27:F27"/>
    <mergeCell ref="E28:F28"/>
    <mergeCell ref="E29:V29"/>
    <mergeCell ref="E51:F51"/>
    <mergeCell ref="E52:F52"/>
    <mergeCell ref="BD29:BQ29"/>
    <mergeCell ref="BD30:BU31"/>
    <mergeCell ref="G49:I49"/>
    <mergeCell ref="J49:L49"/>
    <mergeCell ref="M49:O49"/>
    <mergeCell ref="P49:R49"/>
    <mergeCell ref="S49:U49"/>
    <mergeCell ref="V49:X49"/>
    <mergeCell ref="Y49:AA49"/>
    <mergeCell ref="AB49:AD49"/>
    <mergeCell ref="AE49:AG49"/>
    <mergeCell ref="AH49:AJ49"/>
    <mergeCell ref="AK49:AM49"/>
    <mergeCell ref="AN49:AP49"/>
    <mergeCell ref="AQ49:AS49"/>
    <mergeCell ref="AT49:AV49"/>
    <mergeCell ref="AW49:AY49"/>
    <mergeCell ref="AZ49:BB49"/>
    <mergeCell ref="E18:F18"/>
    <mergeCell ref="E19:F19"/>
    <mergeCell ref="E20:F20"/>
    <mergeCell ref="E21:F21"/>
    <mergeCell ref="E22:F22"/>
    <mergeCell ref="E23:F23"/>
    <mergeCell ref="E24:F24"/>
    <mergeCell ref="E25:F25"/>
    <mergeCell ref="E26:F26"/>
    <mergeCell ref="E8:F8"/>
    <mergeCell ref="E9:F9"/>
    <mergeCell ref="E10:F10"/>
    <mergeCell ref="E11:F11"/>
    <mergeCell ref="E12:F12"/>
    <mergeCell ref="E14:F14"/>
    <mergeCell ref="E15:F15"/>
    <mergeCell ref="E16:F16"/>
    <mergeCell ref="E17:F17"/>
    <mergeCell ref="BY439:CB439"/>
    <mergeCell ref="CE439:CH439"/>
    <mergeCell ref="CK439:CN439"/>
    <mergeCell ref="CQ439:CT439"/>
    <mergeCell ref="Q439:T439"/>
    <mergeCell ref="W439:Z439"/>
    <mergeCell ref="AC439:AF439"/>
    <mergeCell ref="AI439:AL439"/>
    <mergeCell ref="AO439:AR439"/>
    <mergeCell ref="AU439:AX439"/>
    <mergeCell ref="BA439:BD439"/>
    <mergeCell ref="BG439:BJ439"/>
    <mergeCell ref="BM439:BP439"/>
    <mergeCell ref="F404:H404"/>
    <mergeCell ref="F405:H405"/>
    <mergeCell ref="F392:H392"/>
    <mergeCell ref="F393:H393"/>
    <mergeCell ref="E419:F419"/>
    <mergeCell ref="F396:H396"/>
    <mergeCell ref="F397:H397"/>
    <mergeCell ref="E409:R409"/>
    <mergeCell ref="BS439:BV439"/>
    <mergeCell ref="E423:F423"/>
    <mergeCell ref="E414:F414"/>
    <mergeCell ref="E415:F415"/>
    <mergeCell ref="E417:F417"/>
    <mergeCell ref="E416:F416"/>
    <mergeCell ref="G419:H419"/>
    <mergeCell ref="G420:H420"/>
    <mergeCell ref="G421:H421"/>
    <mergeCell ref="G422:H422"/>
    <mergeCell ref="F365:H365"/>
    <mergeCell ref="F394:H394"/>
    <mergeCell ref="F400:H400"/>
    <mergeCell ref="F385:H385"/>
    <mergeCell ref="F376:H376"/>
    <mergeCell ref="F377:H377"/>
    <mergeCell ref="F378:H378"/>
    <mergeCell ref="F374:H374"/>
    <mergeCell ref="F372:H372"/>
    <mergeCell ref="F379:H379"/>
    <mergeCell ref="F371:H371"/>
    <mergeCell ref="F367:H367"/>
    <mergeCell ref="F366:H366"/>
    <mergeCell ref="C1:S1"/>
    <mergeCell ref="F406:H406"/>
    <mergeCell ref="K534:N534"/>
    <mergeCell ref="F402:H402"/>
    <mergeCell ref="F403:H403"/>
    <mergeCell ref="F387:H387"/>
    <mergeCell ref="F388:H388"/>
    <mergeCell ref="F389:H389"/>
    <mergeCell ref="F390:H390"/>
    <mergeCell ref="F368:H368"/>
    <mergeCell ref="F395:H395"/>
    <mergeCell ref="F391:H391"/>
    <mergeCell ref="F386:H386"/>
    <mergeCell ref="E439:H439"/>
    <mergeCell ref="F369:H369"/>
    <mergeCell ref="F370:H370"/>
    <mergeCell ref="F381:H381"/>
    <mergeCell ref="F382:H382"/>
    <mergeCell ref="F375:H375"/>
    <mergeCell ref="E424:F424"/>
    <mergeCell ref="F398:H398"/>
    <mergeCell ref="E413:F413"/>
    <mergeCell ref="G413:H413"/>
    <mergeCell ref="K439:N439"/>
    <mergeCell ref="E550:H550"/>
    <mergeCell ref="F373:H373"/>
    <mergeCell ref="F407:H407"/>
    <mergeCell ref="G418:H418"/>
    <mergeCell ref="V262:X262"/>
    <mergeCell ref="Y262:AA262"/>
    <mergeCell ref="G414:H414"/>
    <mergeCell ref="G415:H415"/>
    <mergeCell ref="G416:H416"/>
    <mergeCell ref="G417:H417"/>
    <mergeCell ref="G424:H424"/>
    <mergeCell ref="E420:F420"/>
    <mergeCell ref="E418:F418"/>
    <mergeCell ref="E421:F421"/>
    <mergeCell ref="E422:F422"/>
    <mergeCell ref="F380:H380"/>
    <mergeCell ref="F401:H401"/>
    <mergeCell ref="F383:H383"/>
    <mergeCell ref="F384:H384"/>
    <mergeCell ref="F399:H399"/>
    <mergeCell ref="E426:R426"/>
    <mergeCell ref="G423:H423"/>
    <mergeCell ref="F363:H363"/>
    <mergeCell ref="F364:H364"/>
  </mergeCells>
  <hyperlinks>
    <hyperlink ref="AU475" r:id="rId1" display="http://gdo.cnmc.es/CNE/resumenGdo.do?anio=2015"/>
    <hyperlink ref="AO475" r:id="rId2" display="http://gdo.cnmc.es/CNE/resumenGdo.do?anio=2015"/>
    <hyperlink ref="AI475" r:id="rId3" display="http://gdo.cnmc.es/CNE/resumenGdo.do?anio=2015"/>
    <hyperlink ref="AI539" r:id="rId4" display="http://gdo.cnmc.es/CNE/resumenGdo.do?anio=2017"/>
    <hyperlink ref="AI492" r:id="rId5" display="http://gdo.cnmc.es/CNE/resumenGdo.do?anio=2015"/>
    <hyperlink ref="W475" r:id="rId6" display="http://gdo.cnmc.es/CNE/resumenGdo.do?anio=2015"/>
    <hyperlink ref="W539" r:id="rId7" display="http://gdo.cnmc.es/CNE/resumenGdo.do?anio=2017"/>
    <hyperlink ref="W492" r:id="rId8" display="http://gdo.cnmc.es/CNE/resumenGdo.do?anio=2015"/>
    <hyperlink ref="W562" r:id="rId9" display="https://gdo.cnmc.es/CNE/resumenGdo.do?anio=2019"/>
    <hyperlink ref="A4" location="'2. Hoja de trabajo. Consumos'!A1" display="2. Hoja de trabajo. Consumos"/>
    <hyperlink ref="A5" location="'3. Instalaciones fijas'!A1" display="3. Instalaciones fijas"/>
    <hyperlink ref="A7" location="'5. Emisiones Fugitivas'!A1" display="5. Emisiones fugitivas"/>
    <hyperlink ref="A8" location="'6. Emisiones de proceso'!A1" display="6. Emisiones de proceso"/>
    <hyperlink ref="A9" location="'7. Información adicional'!A1" display="7. Información adicional"/>
    <hyperlink ref="A13" location="'11. Revisiones calculadora'!A1" display="11. Revisiones de la calculadora"/>
    <hyperlink ref="A3" location="'1.Datos generales organización '!A1" display="1. Datos de la organización"/>
    <hyperlink ref="A6" location="'4. Vehículos y maquinaria'!A1" display="4. Vehículos y maquinaria"/>
    <hyperlink ref="A11" location="'9. Informe final. Resultados'!A1" display="9. Informe final: Resultados"/>
    <hyperlink ref="K678" r:id="rId10"/>
    <hyperlink ref="K531" r:id="rId11"/>
    <hyperlink ref="A10" location="'8.Electricidad y otras energías'!A1" display="8. Indirectas por energía comprada"/>
    <hyperlink ref="E409:R409" r:id="rId12" display="Capítulo 8 del Quinto Informe de Evaluación del IPCC (https://www.ipcc.ch/site/assets/uploads/2018/02/WG1AR5_Chapter08_FINAL.pdf)"/>
    <hyperlink ref="E426:R426" r:id="rId13" display="Capítulo 8 del Quinto Informe de Evaluación del IPCC (https://www.ipcc.ch/site/assets/uploads/2018/02/WG1AR5_Chapter08_FINAL.pdf)"/>
    <hyperlink ref="E36" r:id="rId14"/>
    <hyperlink ref="E40" r:id="rId15"/>
    <hyperlink ref="E45" r:id="rId16"/>
    <hyperlink ref="E128" r:id="rId17"/>
    <hyperlink ref="E131" r:id="rId18"/>
    <hyperlink ref="E136" r:id="rId19"/>
    <hyperlink ref="E151" r:id="rId20"/>
    <hyperlink ref="E254" r:id="rId21"/>
    <hyperlink ref="E259" r:id="rId22"/>
    <hyperlink ref="E311" r:id="rId23"/>
    <hyperlink ref="E318" r:id="rId24"/>
    <hyperlink ref="E320" r:id="rId25"/>
  </hyperlinks>
  <pageMargins left="0.7" right="0.7" top="0.75" bottom="0.75" header="0.3" footer="0.3"/>
  <pageSetup paperSize="9" scale="54" orientation="portrait" horizontalDpi="300" verticalDpi="300" r:id="rId26"/>
  <colBreaks count="1" manualBreakCount="1">
    <brk id="18" max="1048575" man="1"/>
  </colBreaks>
  <drawing r:id="rId2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P42"/>
  <sheetViews>
    <sheetView showGridLines="0" showRowColHeaders="0" zoomScaleNormal="100" workbookViewId="0">
      <selection sqref="A1:O1"/>
    </sheetView>
  </sheetViews>
  <sheetFormatPr baseColWidth="10" defaultColWidth="11.42578125" defaultRowHeight="16.5" x14ac:dyDescent="0.3"/>
  <cols>
    <col min="1" max="1" width="4" style="113" customWidth="1"/>
    <col min="2" max="2" width="11.42578125" style="113"/>
    <col min="3" max="3" width="20.7109375" style="113" customWidth="1"/>
    <col min="4" max="5" width="11.42578125" style="113"/>
    <col min="6" max="6" width="8.7109375" style="113" customWidth="1"/>
    <col min="7" max="14" width="11.42578125" style="113"/>
    <col min="15" max="15" width="11.85546875" style="113" customWidth="1"/>
    <col min="16" max="16384" width="11.42578125" style="113"/>
  </cols>
  <sheetData>
    <row r="1" spans="1:16" s="1" customFormat="1" ht="32.25" customHeight="1" x14ac:dyDescent="0.3">
      <c r="A1" s="1201" t="s">
        <v>182</v>
      </c>
      <c r="B1" s="1201"/>
      <c r="C1" s="1201"/>
      <c r="D1" s="1201"/>
      <c r="E1" s="1201"/>
      <c r="F1" s="1201"/>
      <c r="G1" s="1201"/>
      <c r="H1" s="1201"/>
      <c r="I1" s="1201"/>
      <c r="J1" s="1201"/>
      <c r="K1" s="1201"/>
      <c r="L1" s="1201"/>
      <c r="M1" s="1201"/>
      <c r="N1" s="1201"/>
      <c r="O1" s="1201"/>
    </row>
    <row r="2" spans="1:16" ht="34.5" customHeight="1" x14ac:dyDescent="0.3"/>
    <row r="3" spans="1:16" s="114" customFormat="1" ht="39.75" customHeight="1" x14ac:dyDescent="0.3">
      <c r="B3" s="908" t="s">
        <v>178</v>
      </c>
      <c r="C3" s="909" t="s">
        <v>181</v>
      </c>
      <c r="D3" s="1202" t="s">
        <v>183</v>
      </c>
      <c r="E3" s="1203"/>
      <c r="F3" s="1203"/>
      <c r="G3" s="1203"/>
      <c r="H3" s="1203"/>
      <c r="I3" s="1203"/>
      <c r="J3" s="1203"/>
      <c r="K3" s="1203"/>
      <c r="L3" s="1203"/>
      <c r="M3" s="1203"/>
      <c r="N3" s="1203"/>
      <c r="O3" s="1204"/>
      <c r="P3" s="113"/>
    </row>
    <row r="4" spans="1:16" s="114" customFormat="1" ht="39.75" customHeight="1" x14ac:dyDescent="0.3">
      <c r="B4" s="687" t="s">
        <v>1597</v>
      </c>
      <c r="C4" s="753">
        <v>45091</v>
      </c>
      <c r="D4" s="1189" t="s">
        <v>1605</v>
      </c>
      <c r="E4" s="1190"/>
      <c r="F4" s="1190"/>
      <c r="G4" s="1190"/>
      <c r="H4" s="1190"/>
      <c r="I4" s="1190"/>
      <c r="J4" s="1190"/>
      <c r="K4" s="1190"/>
      <c r="L4" s="1190"/>
      <c r="M4" s="1190"/>
      <c r="N4" s="1190"/>
      <c r="O4" s="1191"/>
      <c r="P4" s="113"/>
    </row>
    <row r="5" spans="1:16" s="274" customFormat="1" ht="48.75" customHeight="1" x14ac:dyDescent="0.3">
      <c r="B5" s="687" t="s">
        <v>1503</v>
      </c>
      <c r="C5" s="753">
        <v>45054</v>
      </c>
      <c r="D5" s="1189" t="s">
        <v>1504</v>
      </c>
      <c r="E5" s="1190"/>
      <c r="F5" s="1190"/>
      <c r="G5" s="1190"/>
      <c r="H5" s="1190"/>
      <c r="I5" s="1190"/>
      <c r="J5" s="1190"/>
      <c r="K5" s="1190"/>
      <c r="L5" s="1190"/>
      <c r="M5" s="1190"/>
      <c r="N5" s="1190"/>
      <c r="O5" s="1191"/>
      <c r="P5" s="113"/>
    </row>
    <row r="6" spans="1:16" s="274" customFormat="1" ht="27" customHeight="1" x14ac:dyDescent="0.3">
      <c r="B6" s="687" t="s">
        <v>1462</v>
      </c>
      <c r="C6" s="753">
        <v>44733</v>
      </c>
      <c r="D6" s="1189" t="s">
        <v>1463</v>
      </c>
      <c r="E6" s="1190"/>
      <c r="F6" s="1190"/>
      <c r="G6" s="1190"/>
      <c r="H6" s="1190"/>
      <c r="I6" s="1190"/>
      <c r="J6" s="1190"/>
      <c r="K6" s="1190"/>
      <c r="L6" s="1190"/>
      <c r="M6" s="1190"/>
      <c r="N6" s="1190"/>
      <c r="O6" s="1191"/>
      <c r="P6" s="113"/>
    </row>
    <row r="7" spans="1:16" s="274" customFormat="1" ht="42" customHeight="1" x14ac:dyDescent="0.3">
      <c r="B7" s="687" t="s">
        <v>1444</v>
      </c>
      <c r="C7" s="753">
        <v>44690</v>
      </c>
      <c r="D7" s="1189" t="s">
        <v>1445</v>
      </c>
      <c r="E7" s="1190"/>
      <c r="F7" s="1190"/>
      <c r="G7" s="1190"/>
      <c r="H7" s="1190"/>
      <c r="I7" s="1190"/>
      <c r="J7" s="1190"/>
      <c r="K7" s="1190"/>
      <c r="L7" s="1190"/>
      <c r="M7" s="1190"/>
      <c r="N7" s="1190"/>
      <c r="O7" s="1191"/>
      <c r="P7" s="113"/>
    </row>
    <row r="8" spans="1:16" s="274" customFormat="1" ht="38.25" customHeight="1" x14ac:dyDescent="0.3">
      <c r="B8" s="687" t="s">
        <v>1442</v>
      </c>
      <c r="C8" s="753">
        <v>44684</v>
      </c>
      <c r="D8" s="1189" t="s">
        <v>1443</v>
      </c>
      <c r="E8" s="1190"/>
      <c r="F8" s="1190"/>
      <c r="G8" s="1190"/>
      <c r="H8" s="1190"/>
      <c r="I8" s="1190"/>
      <c r="J8" s="1190"/>
      <c r="K8" s="1190"/>
      <c r="L8" s="1190"/>
      <c r="M8" s="1190"/>
      <c r="N8" s="1190"/>
      <c r="O8" s="1191"/>
      <c r="P8" s="113"/>
    </row>
    <row r="9" spans="1:16" s="274" customFormat="1" ht="52.5" customHeight="1" x14ac:dyDescent="0.3">
      <c r="B9" s="687" t="s">
        <v>1145</v>
      </c>
      <c r="C9" s="753">
        <v>44680</v>
      </c>
      <c r="D9" s="1189" t="s">
        <v>1146</v>
      </c>
      <c r="E9" s="1190"/>
      <c r="F9" s="1190"/>
      <c r="G9" s="1190"/>
      <c r="H9" s="1190"/>
      <c r="I9" s="1190"/>
      <c r="J9" s="1190"/>
      <c r="K9" s="1190"/>
      <c r="L9" s="1190"/>
      <c r="M9" s="1190"/>
      <c r="N9" s="1190"/>
      <c r="O9" s="1191"/>
      <c r="P9" s="113"/>
    </row>
    <row r="10" spans="1:16" s="274" customFormat="1" ht="35.25" customHeight="1" x14ac:dyDescent="0.3">
      <c r="B10" s="210" t="s">
        <v>698</v>
      </c>
      <c r="C10" s="208">
        <v>44315</v>
      </c>
      <c r="D10" s="1186" t="s">
        <v>700</v>
      </c>
      <c r="E10" s="1187"/>
      <c r="F10" s="1187"/>
      <c r="G10" s="1187"/>
      <c r="H10" s="1187"/>
      <c r="I10" s="1187"/>
      <c r="J10" s="1187"/>
      <c r="K10" s="1187"/>
      <c r="L10" s="1187"/>
      <c r="M10" s="1187"/>
      <c r="N10" s="1187"/>
      <c r="O10" s="1188"/>
      <c r="P10" s="113"/>
    </row>
    <row r="11" spans="1:16" ht="141.75" customHeight="1" x14ac:dyDescent="0.3">
      <c r="B11" s="210" t="s">
        <v>579</v>
      </c>
      <c r="C11" s="208">
        <v>44309</v>
      </c>
      <c r="D11" s="1186" t="s">
        <v>690</v>
      </c>
      <c r="E11" s="1187"/>
      <c r="F11" s="1187"/>
      <c r="G11" s="1187"/>
      <c r="H11" s="1187"/>
      <c r="I11" s="1187"/>
      <c r="J11" s="1187"/>
      <c r="K11" s="1187"/>
      <c r="L11" s="1187"/>
      <c r="M11" s="1187"/>
      <c r="N11" s="1187"/>
      <c r="O11" s="1188"/>
    </row>
    <row r="12" spans="1:16" x14ac:dyDescent="0.3">
      <c r="B12" s="210" t="s">
        <v>577</v>
      </c>
      <c r="C12" s="208">
        <v>44019</v>
      </c>
      <c r="D12" s="1186" t="s">
        <v>578</v>
      </c>
      <c r="E12" s="1187"/>
      <c r="F12" s="1187"/>
      <c r="G12" s="1187"/>
      <c r="H12" s="1187"/>
      <c r="I12" s="1187"/>
      <c r="J12" s="1187"/>
      <c r="K12" s="1187"/>
      <c r="L12" s="1187"/>
      <c r="M12" s="1187"/>
      <c r="N12" s="1187"/>
      <c r="O12" s="1188"/>
    </row>
    <row r="13" spans="1:16" x14ac:dyDescent="0.3">
      <c r="B13" s="210" t="s">
        <v>576</v>
      </c>
      <c r="C13" s="208">
        <v>43992</v>
      </c>
      <c r="D13" s="1186" t="s">
        <v>699</v>
      </c>
      <c r="E13" s="1187"/>
      <c r="F13" s="1187"/>
      <c r="G13" s="1187"/>
      <c r="H13" s="1187"/>
      <c r="I13" s="1187"/>
      <c r="J13" s="1187"/>
      <c r="K13" s="1187"/>
      <c r="L13" s="1187"/>
      <c r="M13" s="1187"/>
      <c r="N13" s="1187"/>
      <c r="O13" s="1188"/>
    </row>
    <row r="14" spans="1:16" ht="89.25" customHeight="1" x14ac:dyDescent="0.3">
      <c r="B14" s="210" t="s">
        <v>571</v>
      </c>
      <c r="C14" s="208">
        <v>43986</v>
      </c>
      <c r="D14" s="1186" t="s">
        <v>575</v>
      </c>
      <c r="E14" s="1187"/>
      <c r="F14" s="1187"/>
      <c r="G14" s="1187"/>
      <c r="H14" s="1187"/>
      <c r="I14" s="1187"/>
      <c r="J14" s="1187"/>
      <c r="K14" s="1187"/>
      <c r="L14" s="1187"/>
      <c r="M14" s="1187"/>
      <c r="N14" s="1187"/>
      <c r="O14" s="1188"/>
    </row>
    <row r="15" spans="1:16" ht="73.5" customHeight="1" x14ac:dyDescent="0.3">
      <c r="B15" s="210" t="s">
        <v>468</v>
      </c>
      <c r="C15" s="239">
        <v>43944</v>
      </c>
      <c r="D15" s="1186" t="s">
        <v>550</v>
      </c>
      <c r="E15" s="1187"/>
      <c r="F15" s="1187"/>
      <c r="G15" s="1187"/>
      <c r="H15" s="1187"/>
      <c r="I15" s="1187"/>
      <c r="J15" s="1187"/>
      <c r="K15" s="1187"/>
      <c r="L15" s="1187"/>
      <c r="M15" s="1187"/>
      <c r="N15" s="1187"/>
      <c r="O15" s="1188"/>
    </row>
    <row r="16" spans="1:16" x14ac:dyDescent="0.3">
      <c r="B16" s="210" t="s">
        <v>466</v>
      </c>
      <c r="C16" s="208">
        <v>43826</v>
      </c>
      <c r="D16" s="1186" t="s">
        <v>467</v>
      </c>
      <c r="E16" s="1187"/>
      <c r="F16" s="1187"/>
      <c r="G16" s="1187"/>
      <c r="H16" s="1187"/>
      <c r="I16" s="1187"/>
      <c r="J16" s="1187"/>
      <c r="K16" s="1187"/>
      <c r="L16" s="1187"/>
      <c r="M16" s="1187"/>
      <c r="N16" s="1187"/>
      <c r="O16" s="1188"/>
    </row>
    <row r="17" spans="2:15" ht="35.25" customHeight="1" x14ac:dyDescent="0.3">
      <c r="B17" s="210" t="s">
        <v>462</v>
      </c>
      <c r="C17" s="208">
        <v>43738</v>
      </c>
      <c r="D17" s="1186" t="s">
        <v>463</v>
      </c>
      <c r="E17" s="1187"/>
      <c r="F17" s="1187"/>
      <c r="G17" s="1187"/>
      <c r="H17" s="1187"/>
      <c r="I17" s="1187"/>
      <c r="J17" s="1187"/>
      <c r="K17" s="1187"/>
      <c r="L17" s="1187"/>
      <c r="M17" s="1187"/>
      <c r="N17" s="1187"/>
      <c r="O17" s="1188"/>
    </row>
    <row r="18" spans="2:15" ht="58.5" customHeight="1" x14ac:dyDescent="0.3">
      <c r="B18" s="210" t="s">
        <v>409</v>
      </c>
      <c r="C18" s="208">
        <v>43560</v>
      </c>
      <c r="D18" s="1186" t="s">
        <v>455</v>
      </c>
      <c r="E18" s="1187"/>
      <c r="F18" s="1187"/>
      <c r="G18" s="1187"/>
      <c r="H18" s="1187"/>
      <c r="I18" s="1187"/>
      <c r="J18" s="1187"/>
      <c r="K18" s="1187"/>
      <c r="L18" s="1187"/>
      <c r="M18" s="1187"/>
      <c r="N18" s="1187"/>
      <c r="O18" s="1188"/>
    </row>
    <row r="19" spans="2:15" ht="37.5" customHeight="1" x14ac:dyDescent="0.3">
      <c r="B19" s="210" t="s">
        <v>405</v>
      </c>
      <c r="C19" s="208">
        <v>43452</v>
      </c>
      <c r="D19" s="1186" t="s">
        <v>406</v>
      </c>
      <c r="E19" s="1187"/>
      <c r="F19" s="1187"/>
      <c r="G19" s="1187"/>
      <c r="H19" s="1187"/>
      <c r="I19" s="1187"/>
      <c r="J19" s="1187"/>
      <c r="K19" s="1187"/>
      <c r="L19" s="1187"/>
      <c r="M19" s="1187"/>
      <c r="N19" s="1187"/>
      <c r="O19" s="1188"/>
    </row>
    <row r="20" spans="2:15" ht="56.25" customHeight="1" x14ac:dyDescent="0.3">
      <c r="B20" s="210" t="s">
        <v>403</v>
      </c>
      <c r="C20" s="208">
        <v>43349</v>
      </c>
      <c r="D20" s="1198" t="s">
        <v>407</v>
      </c>
      <c r="E20" s="1199"/>
      <c r="F20" s="1199"/>
      <c r="G20" s="1199"/>
      <c r="H20" s="1199"/>
      <c r="I20" s="1199"/>
      <c r="J20" s="1199"/>
      <c r="K20" s="1199"/>
      <c r="L20" s="1199"/>
      <c r="M20" s="1199"/>
      <c r="N20" s="1199"/>
      <c r="O20" s="1200"/>
    </row>
    <row r="21" spans="2:15" ht="33.75" customHeight="1" x14ac:dyDescent="0.3">
      <c r="B21" s="210" t="s">
        <v>362</v>
      </c>
      <c r="C21" s="208">
        <v>43201</v>
      </c>
      <c r="D21" s="1186" t="s">
        <v>365</v>
      </c>
      <c r="E21" s="1187"/>
      <c r="F21" s="1187"/>
      <c r="G21" s="1187"/>
      <c r="H21" s="1187"/>
      <c r="I21" s="1187"/>
      <c r="J21" s="1187"/>
      <c r="K21" s="1187"/>
      <c r="L21" s="1187"/>
      <c r="M21" s="1187"/>
      <c r="N21" s="1187"/>
      <c r="O21" s="1188"/>
    </row>
    <row r="22" spans="2:15" ht="56.25" customHeight="1" x14ac:dyDescent="0.3">
      <c r="B22" s="155" t="s">
        <v>359</v>
      </c>
      <c r="C22" s="208">
        <v>42979</v>
      </c>
      <c r="D22" s="1186" t="s">
        <v>363</v>
      </c>
      <c r="E22" s="1187"/>
      <c r="F22" s="1187"/>
      <c r="G22" s="1187"/>
      <c r="H22" s="1187"/>
      <c r="I22" s="1187"/>
      <c r="J22" s="1187"/>
      <c r="K22" s="1187"/>
      <c r="L22" s="1187"/>
      <c r="M22" s="1187"/>
      <c r="N22" s="1187"/>
      <c r="O22" s="1188"/>
    </row>
    <row r="23" spans="2:15" ht="90" customHeight="1" x14ac:dyDescent="0.3">
      <c r="B23" s="155" t="s">
        <v>286</v>
      </c>
      <c r="C23" s="208">
        <v>42846</v>
      </c>
      <c r="D23" s="1186" t="s">
        <v>357</v>
      </c>
      <c r="E23" s="1187"/>
      <c r="F23" s="1187"/>
      <c r="G23" s="1187"/>
      <c r="H23" s="1187"/>
      <c r="I23" s="1187"/>
      <c r="J23" s="1187"/>
      <c r="K23" s="1187"/>
      <c r="L23" s="1187"/>
      <c r="M23" s="1187"/>
      <c r="N23" s="1187"/>
      <c r="O23" s="1188"/>
    </row>
    <row r="24" spans="2:15" x14ac:dyDescent="0.3">
      <c r="B24" s="155" t="s">
        <v>264</v>
      </c>
      <c r="C24" s="162">
        <v>42660</v>
      </c>
      <c r="D24" s="1195" t="s">
        <v>265</v>
      </c>
      <c r="E24" s="1196"/>
      <c r="F24" s="1196"/>
      <c r="G24" s="1196"/>
      <c r="H24" s="1196"/>
      <c r="I24" s="1196"/>
      <c r="J24" s="1196"/>
      <c r="K24" s="1196"/>
      <c r="L24" s="1196"/>
      <c r="M24" s="1196"/>
      <c r="N24" s="1196"/>
      <c r="O24" s="1197"/>
    </row>
    <row r="25" spans="2:15" ht="57" customHeight="1" x14ac:dyDescent="0.3">
      <c r="B25" s="155" t="s">
        <v>260</v>
      </c>
      <c r="C25" s="162">
        <v>42580</v>
      </c>
      <c r="D25" s="1195" t="s">
        <v>263</v>
      </c>
      <c r="E25" s="1196"/>
      <c r="F25" s="1196"/>
      <c r="G25" s="1196"/>
      <c r="H25" s="1196"/>
      <c r="I25" s="1196"/>
      <c r="J25" s="1196"/>
      <c r="K25" s="1196"/>
      <c r="L25" s="1196"/>
      <c r="M25" s="1196"/>
      <c r="N25" s="1196"/>
      <c r="O25" s="1197"/>
    </row>
    <row r="26" spans="2:15" ht="87" customHeight="1" x14ac:dyDescent="0.3">
      <c r="B26" s="155" t="s">
        <v>224</v>
      </c>
      <c r="C26" s="162">
        <v>42464</v>
      </c>
      <c r="D26" s="1195" t="s">
        <v>259</v>
      </c>
      <c r="E26" s="1196"/>
      <c r="F26" s="1196"/>
      <c r="G26" s="1196"/>
      <c r="H26" s="1196"/>
      <c r="I26" s="1196"/>
      <c r="J26" s="1196"/>
      <c r="K26" s="1196"/>
      <c r="L26" s="1196"/>
      <c r="M26" s="1196"/>
      <c r="N26" s="1196"/>
      <c r="O26" s="1197"/>
    </row>
    <row r="27" spans="2:15" ht="38.25" customHeight="1" x14ac:dyDescent="0.3">
      <c r="B27" s="155" t="s">
        <v>223</v>
      </c>
      <c r="C27" s="162">
        <v>42177</v>
      </c>
      <c r="D27" s="1195" t="s">
        <v>254</v>
      </c>
      <c r="E27" s="1196"/>
      <c r="F27" s="1196"/>
      <c r="G27" s="1196"/>
      <c r="H27" s="1196"/>
      <c r="I27" s="1196"/>
      <c r="J27" s="1196"/>
      <c r="K27" s="1196"/>
      <c r="L27" s="1196"/>
      <c r="M27" s="1196"/>
      <c r="N27" s="1196"/>
      <c r="O27" s="1197"/>
    </row>
    <row r="28" spans="2:15" ht="57" customHeight="1" x14ac:dyDescent="0.3">
      <c r="B28" s="155" t="s">
        <v>221</v>
      </c>
      <c r="C28" s="162">
        <v>42109</v>
      </c>
      <c r="D28" s="1195" t="s">
        <v>255</v>
      </c>
      <c r="E28" s="1196"/>
      <c r="F28" s="1196"/>
      <c r="G28" s="1196"/>
      <c r="H28" s="1196"/>
      <c r="I28" s="1196"/>
      <c r="J28" s="1196"/>
      <c r="K28" s="1196"/>
      <c r="L28" s="1196"/>
      <c r="M28" s="1196"/>
      <c r="N28" s="1196"/>
      <c r="O28" s="1197"/>
    </row>
    <row r="29" spans="2:15" x14ac:dyDescent="0.3">
      <c r="B29" s="1209" t="s">
        <v>184</v>
      </c>
      <c r="C29" s="1208">
        <v>42095</v>
      </c>
      <c r="D29" s="1210" t="s">
        <v>256</v>
      </c>
      <c r="E29" s="1211"/>
      <c r="F29" s="1211"/>
      <c r="G29" s="1211"/>
      <c r="H29" s="1211"/>
      <c r="I29" s="1211"/>
      <c r="J29" s="1211"/>
      <c r="K29" s="1211"/>
      <c r="L29" s="1211"/>
      <c r="M29" s="1211"/>
      <c r="N29" s="1211"/>
      <c r="O29" s="1212"/>
    </row>
    <row r="30" spans="2:15" x14ac:dyDescent="0.3">
      <c r="B30" s="1209"/>
      <c r="C30" s="1208"/>
      <c r="D30" s="1210"/>
      <c r="E30" s="1211"/>
      <c r="F30" s="1211"/>
      <c r="G30" s="1211"/>
      <c r="H30" s="1211"/>
      <c r="I30" s="1211"/>
      <c r="J30" s="1211"/>
      <c r="K30" s="1211"/>
      <c r="L30" s="1211"/>
      <c r="M30" s="1211"/>
      <c r="N30" s="1211"/>
      <c r="O30" s="1212"/>
    </row>
    <row r="31" spans="2:15" x14ac:dyDescent="0.3">
      <c r="B31" s="1209"/>
      <c r="C31" s="1208"/>
      <c r="D31" s="1210"/>
      <c r="E31" s="1211"/>
      <c r="F31" s="1211"/>
      <c r="G31" s="1211"/>
      <c r="H31" s="1211"/>
      <c r="I31" s="1211"/>
      <c r="J31" s="1211"/>
      <c r="K31" s="1211"/>
      <c r="L31" s="1211"/>
      <c r="M31" s="1211"/>
      <c r="N31" s="1211"/>
      <c r="O31" s="1212"/>
    </row>
    <row r="32" spans="2:15" x14ac:dyDescent="0.3">
      <c r="B32" s="1209"/>
      <c r="C32" s="1208"/>
      <c r="D32" s="1210"/>
      <c r="E32" s="1211"/>
      <c r="F32" s="1211"/>
      <c r="G32" s="1211"/>
      <c r="H32" s="1211"/>
      <c r="I32" s="1211"/>
      <c r="J32" s="1211"/>
      <c r="K32" s="1211"/>
      <c r="L32" s="1211"/>
      <c r="M32" s="1211"/>
      <c r="N32" s="1211"/>
      <c r="O32" s="1212"/>
    </row>
    <row r="33" spans="2:15" x14ac:dyDescent="0.3">
      <c r="B33" s="1209"/>
      <c r="C33" s="1208"/>
      <c r="D33" s="1210"/>
      <c r="E33" s="1211"/>
      <c r="F33" s="1211"/>
      <c r="G33" s="1211"/>
      <c r="H33" s="1211"/>
      <c r="I33" s="1211"/>
      <c r="J33" s="1211"/>
      <c r="K33" s="1211"/>
      <c r="L33" s="1211"/>
      <c r="M33" s="1211"/>
      <c r="N33" s="1211"/>
      <c r="O33" s="1212"/>
    </row>
    <row r="34" spans="2:15" x14ac:dyDescent="0.3">
      <c r="B34" s="1209"/>
      <c r="C34" s="1208"/>
      <c r="D34" s="1210"/>
      <c r="E34" s="1211"/>
      <c r="F34" s="1211"/>
      <c r="G34" s="1211"/>
      <c r="H34" s="1211"/>
      <c r="I34" s="1211"/>
      <c r="J34" s="1211"/>
      <c r="K34" s="1211"/>
      <c r="L34" s="1211"/>
      <c r="M34" s="1211"/>
      <c r="N34" s="1211"/>
      <c r="O34" s="1212"/>
    </row>
    <row r="35" spans="2:15" x14ac:dyDescent="0.3">
      <c r="B35" s="1209"/>
      <c r="C35" s="1208"/>
      <c r="D35" s="1210"/>
      <c r="E35" s="1211"/>
      <c r="F35" s="1211"/>
      <c r="G35" s="1211"/>
      <c r="H35" s="1211"/>
      <c r="I35" s="1211"/>
      <c r="J35" s="1211"/>
      <c r="K35" s="1211"/>
      <c r="L35" s="1211"/>
      <c r="M35" s="1211"/>
      <c r="N35" s="1211"/>
      <c r="O35" s="1212"/>
    </row>
    <row r="36" spans="2:15" ht="38.25" customHeight="1" x14ac:dyDescent="0.3">
      <c r="B36" s="1209"/>
      <c r="C36" s="1208"/>
      <c r="D36" s="1210"/>
      <c r="E36" s="1211"/>
      <c r="F36" s="1211"/>
      <c r="G36" s="1211"/>
      <c r="H36" s="1211"/>
      <c r="I36" s="1211"/>
      <c r="J36" s="1211"/>
      <c r="K36" s="1211"/>
      <c r="L36" s="1211"/>
      <c r="M36" s="1211"/>
      <c r="N36" s="1211"/>
      <c r="O36" s="1212"/>
    </row>
    <row r="37" spans="2:15" x14ac:dyDescent="0.3">
      <c r="B37" s="1209" t="s">
        <v>180</v>
      </c>
      <c r="C37" s="1208">
        <v>41803</v>
      </c>
      <c r="D37" s="1205" t="s">
        <v>258</v>
      </c>
      <c r="E37" s="1206"/>
      <c r="F37" s="1206"/>
      <c r="G37" s="1206"/>
      <c r="H37" s="1206"/>
      <c r="I37" s="1206"/>
      <c r="J37" s="1206"/>
      <c r="K37" s="1206"/>
      <c r="L37" s="1206"/>
      <c r="M37" s="1206"/>
      <c r="N37" s="1206"/>
      <c r="O37" s="1207"/>
    </row>
    <row r="38" spans="2:15" x14ac:dyDescent="0.3">
      <c r="B38" s="1209"/>
      <c r="C38" s="1208"/>
      <c r="D38" s="1205"/>
      <c r="E38" s="1206"/>
      <c r="F38" s="1206"/>
      <c r="G38" s="1206"/>
      <c r="H38" s="1206"/>
      <c r="I38" s="1206"/>
      <c r="J38" s="1206"/>
      <c r="K38" s="1206"/>
      <c r="L38" s="1206"/>
      <c r="M38" s="1206"/>
      <c r="N38" s="1206"/>
      <c r="O38" s="1207"/>
    </row>
    <row r="39" spans="2:15" x14ac:dyDescent="0.3">
      <c r="B39" s="1209"/>
      <c r="C39" s="1208"/>
      <c r="D39" s="1205"/>
      <c r="E39" s="1206"/>
      <c r="F39" s="1206"/>
      <c r="G39" s="1206"/>
      <c r="H39" s="1206"/>
      <c r="I39" s="1206"/>
      <c r="J39" s="1206"/>
      <c r="K39" s="1206"/>
      <c r="L39" s="1206"/>
      <c r="M39" s="1206"/>
      <c r="N39" s="1206"/>
      <c r="O39" s="1207"/>
    </row>
    <row r="40" spans="2:15" x14ac:dyDescent="0.3">
      <c r="B40" s="1209"/>
      <c r="C40" s="1208"/>
      <c r="D40" s="1205"/>
      <c r="E40" s="1206"/>
      <c r="F40" s="1206"/>
      <c r="G40" s="1206"/>
      <c r="H40" s="1206"/>
      <c r="I40" s="1206"/>
      <c r="J40" s="1206"/>
      <c r="K40" s="1206"/>
      <c r="L40" s="1206"/>
      <c r="M40" s="1206"/>
      <c r="N40" s="1206"/>
      <c r="O40" s="1207"/>
    </row>
    <row r="41" spans="2:15" ht="23.25" customHeight="1" x14ac:dyDescent="0.3">
      <c r="B41" s="115" t="s">
        <v>179</v>
      </c>
      <c r="C41" s="167">
        <v>41792</v>
      </c>
      <c r="D41" s="1195" t="s">
        <v>257</v>
      </c>
      <c r="E41" s="1196"/>
      <c r="F41" s="1196"/>
      <c r="G41" s="1196"/>
      <c r="H41" s="1196"/>
      <c r="I41" s="1196"/>
      <c r="J41" s="1196"/>
      <c r="K41" s="1196"/>
      <c r="L41" s="1196"/>
      <c r="M41" s="1196"/>
      <c r="N41" s="1196"/>
      <c r="O41" s="1197"/>
    </row>
    <row r="42" spans="2:15" x14ac:dyDescent="0.3">
      <c r="B42" s="156" t="s">
        <v>222</v>
      </c>
      <c r="C42" s="166">
        <v>41789</v>
      </c>
      <c r="D42" s="1192" t="s">
        <v>164</v>
      </c>
      <c r="E42" s="1193"/>
      <c r="F42" s="1193"/>
      <c r="G42" s="1193"/>
      <c r="H42" s="1193"/>
      <c r="I42" s="1193"/>
      <c r="J42" s="1193"/>
      <c r="K42" s="1193"/>
      <c r="L42" s="1193"/>
      <c r="M42" s="1193"/>
      <c r="N42" s="1193"/>
      <c r="O42" s="1194"/>
    </row>
  </sheetData>
  <sheetProtection algorithmName="SHA-512" hashValue="adSxkZKHB9n8PY9xPP2p7/pS4nwvXHBLH8zXbBwmFtMPHg/uHeiZrm2LJzE/szB29BBHPcLD3oHm5aWqDNs7sw==" saltValue="iLKFaEcwTNTpNzT0NZLx5Q==" spinCount="100000" sheet="1" objects="1" scenarios="1"/>
  <mergeCells count="35">
    <mergeCell ref="D11:O11"/>
    <mergeCell ref="D27:O27"/>
    <mergeCell ref="D16:O16"/>
    <mergeCell ref="D14:O14"/>
    <mergeCell ref="D15:O15"/>
    <mergeCell ref="D41:O41"/>
    <mergeCell ref="D28:O28"/>
    <mergeCell ref="D37:O40"/>
    <mergeCell ref="C37:C40"/>
    <mergeCell ref="B37:B40"/>
    <mergeCell ref="B29:B36"/>
    <mergeCell ref="C29:C36"/>
    <mergeCell ref="D29:O36"/>
    <mergeCell ref="D8:O8"/>
    <mergeCell ref="D9:O9"/>
    <mergeCell ref="D5:O5"/>
    <mergeCell ref="A1:O1"/>
    <mergeCell ref="D3:O3"/>
    <mergeCell ref="D4:O4"/>
    <mergeCell ref="D10:O10"/>
    <mergeCell ref="D7:O7"/>
    <mergeCell ref="D6:O6"/>
    <mergeCell ref="D42:O42"/>
    <mergeCell ref="D19:O19"/>
    <mergeCell ref="D13:O13"/>
    <mergeCell ref="D26:O26"/>
    <mergeCell ref="D17:O17"/>
    <mergeCell ref="D18:O18"/>
    <mergeCell ref="D21:O21"/>
    <mergeCell ref="D24:O24"/>
    <mergeCell ref="D25:O25"/>
    <mergeCell ref="D22:O22"/>
    <mergeCell ref="D23:O23"/>
    <mergeCell ref="D20:O20"/>
    <mergeCell ref="D12:O12"/>
  </mergeCells>
  <phoneticPr fontId="3" type="noConversion"/>
  <pageMargins left="0.7" right="0.7" top="0.75" bottom="0.75" header="0.3" footer="0.3"/>
  <pageSetup paperSize="9"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CA1419"/>
  <sheetViews>
    <sheetView zoomScaleNormal="100" workbookViewId="0"/>
  </sheetViews>
  <sheetFormatPr baseColWidth="10" defaultColWidth="11.42578125" defaultRowHeight="15" x14ac:dyDescent="0.25"/>
  <cols>
    <col min="1" max="1" width="3.7109375" style="171" customWidth="1"/>
    <col min="2" max="2" width="3.42578125" style="280" customWidth="1"/>
    <col min="3" max="3" width="30" style="280" customWidth="1"/>
    <col min="4" max="4" width="15.28515625" style="280" customWidth="1"/>
    <col min="5" max="5" width="33.5703125" style="280" customWidth="1"/>
    <col min="6" max="8" width="15.28515625" style="280" customWidth="1"/>
    <col min="9" max="9" width="19.42578125" style="280" customWidth="1"/>
    <col min="10" max="16" width="11.140625" style="280" customWidth="1"/>
    <col min="17" max="17" width="11.140625" style="281" customWidth="1"/>
    <col min="18" max="32" width="11.140625" style="280" customWidth="1"/>
    <col min="33" max="33" width="11.140625" style="281" customWidth="1"/>
    <col min="34" max="52" width="11.140625" style="280" customWidth="1"/>
    <col min="53" max="62" width="11.42578125" style="280"/>
    <col min="63" max="63" width="13.85546875" style="280" customWidth="1"/>
    <col min="64" max="16384" width="11.42578125" style="280"/>
  </cols>
  <sheetData>
    <row r="1" spans="1:33" ht="18" customHeight="1" x14ac:dyDescent="0.25"/>
    <row r="2" spans="1:33" ht="18" customHeight="1" x14ac:dyDescent="0.25"/>
    <row r="3" spans="1:33" ht="18" customHeight="1" x14ac:dyDescent="0.25"/>
    <row r="4" spans="1:33" s="282" customFormat="1" ht="18" customHeight="1" x14ac:dyDescent="0.35">
      <c r="A4" s="384" t="s">
        <v>38</v>
      </c>
      <c r="B4" s="388" t="s">
        <v>4</v>
      </c>
      <c r="C4" s="306"/>
      <c r="D4" s="306"/>
      <c r="E4" s="306"/>
      <c r="F4" s="306"/>
      <c r="G4" s="306"/>
      <c r="H4" s="306"/>
      <c r="I4" s="306"/>
      <c r="J4" s="306"/>
      <c r="K4" s="306"/>
      <c r="L4" s="306"/>
      <c r="M4" s="306"/>
      <c r="Q4" s="360"/>
      <c r="AG4" s="360"/>
    </row>
    <row r="5" spans="1:33" ht="18" customHeight="1" x14ac:dyDescent="0.25"/>
    <row r="6" spans="1:33" ht="18" customHeight="1" x14ac:dyDescent="0.25">
      <c r="C6" s="502" t="s">
        <v>5</v>
      </c>
      <c r="D6" s="307" t="str">
        <f>IF(ISNUMBER('1.Datos generales organización '!G3),'1.Datos generales organización '!G3,"")</f>
        <v/>
      </c>
      <c r="E6" s="171"/>
      <c r="F6" s="171"/>
      <c r="G6" s="171"/>
    </row>
    <row r="7" spans="1:33" ht="18" customHeight="1" x14ac:dyDescent="0.25">
      <c r="C7" s="171"/>
      <c r="D7" s="171"/>
      <c r="E7" s="171"/>
      <c r="F7" s="171"/>
      <c r="G7" s="171"/>
    </row>
    <row r="8" spans="1:33" ht="18" customHeight="1" x14ac:dyDescent="0.25">
      <c r="C8" s="498" t="s">
        <v>199</v>
      </c>
      <c r="D8" s="499" t="s">
        <v>821</v>
      </c>
      <c r="E8" s="498" t="s">
        <v>822</v>
      </c>
      <c r="G8" s="500" t="s">
        <v>716</v>
      </c>
      <c r="H8" s="501"/>
    </row>
    <row r="9" spans="1:33" ht="18" customHeight="1" x14ac:dyDescent="0.25">
      <c r="C9" s="308">
        <v>2022</v>
      </c>
      <c r="D9" s="309" t="s">
        <v>691</v>
      </c>
      <c r="E9" s="310" t="s">
        <v>10</v>
      </c>
      <c r="G9" s="270" t="s">
        <v>717</v>
      </c>
      <c r="H9" s="270">
        <v>28</v>
      </c>
    </row>
    <row r="10" spans="1:33" ht="18" customHeight="1" x14ac:dyDescent="0.25">
      <c r="C10" s="308">
        <v>2021</v>
      </c>
      <c r="D10" s="309" t="s">
        <v>692</v>
      </c>
      <c r="E10" s="310" t="s">
        <v>11</v>
      </c>
      <c r="G10" s="270" t="s">
        <v>718</v>
      </c>
      <c r="H10" s="270">
        <v>265</v>
      </c>
    </row>
    <row r="11" spans="1:33" ht="18" customHeight="1" x14ac:dyDescent="0.25">
      <c r="C11" s="308">
        <v>2020</v>
      </c>
      <c r="D11" s="309" t="s">
        <v>693</v>
      </c>
      <c r="E11" s="310" t="s">
        <v>12</v>
      </c>
    </row>
    <row r="12" spans="1:33" ht="18" customHeight="1" x14ac:dyDescent="0.25">
      <c r="C12" s="308">
        <v>2019</v>
      </c>
      <c r="D12" s="309" t="s">
        <v>694</v>
      </c>
      <c r="E12" s="310" t="s">
        <v>13</v>
      </c>
    </row>
    <row r="13" spans="1:33" ht="18" customHeight="1" x14ac:dyDescent="0.25">
      <c r="C13" s="308">
        <v>2018</v>
      </c>
      <c r="D13" s="309" t="s">
        <v>695</v>
      </c>
      <c r="E13" s="310" t="s">
        <v>14</v>
      </c>
    </row>
    <row r="14" spans="1:33" ht="18" customHeight="1" x14ac:dyDescent="0.25">
      <c r="C14" s="308">
        <v>2017</v>
      </c>
      <c r="D14" s="309" t="s">
        <v>696</v>
      </c>
      <c r="E14" s="310" t="s">
        <v>15</v>
      </c>
    </row>
    <row r="15" spans="1:33" ht="18" customHeight="1" x14ac:dyDescent="0.25">
      <c r="C15" s="308">
        <v>2016</v>
      </c>
      <c r="D15" s="311" t="s">
        <v>176</v>
      </c>
      <c r="E15" s="310" t="s">
        <v>16</v>
      </c>
    </row>
    <row r="16" spans="1:33" ht="18" customHeight="1" x14ac:dyDescent="0.25">
      <c r="C16" s="308">
        <v>2015</v>
      </c>
      <c r="E16" s="310" t="s">
        <v>17</v>
      </c>
    </row>
    <row r="17" spans="3:5" ht="18" customHeight="1" x14ac:dyDescent="0.25">
      <c r="C17" s="308">
        <v>2014</v>
      </c>
      <c r="E17" s="310" t="s">
        <v>18</v>
      </c>
    </row>
    <row r="18" spans="3:5" ht="18" customHeight="1" x14ac:dyDescent="0.25">
      <c r="C18" s="308">
        <v>2013</v>
      </c>
      <c r="E18" s="310" t="s">
        <v>19</v>
      </c>
    </row>
    <row r="19" spans="3:5" ht="18" customHeight="1" x14ac:dyDescent="0.25">
      <c r="C19" s="308">
        <v>2012</v>
      </c>
      <c r="E19" s="310" t="s">
        <v>20</v>
      </c>
    </row>
    <row r="20" spans="3:5" ht="18" customHeight="1" x14ac:dyDescent="0.25">
      <c r="C20" s="308">
        <v>2011</v>
      </c>
      <c r="E20" s="310" t="s">
        <v>21</v>
      </c>
    </row>
    <row r="21" spans="3:5" ht="18" customHeight="1" x14ac:dyDescent="0.25">
      <c r="C21" s="308">
        <v>2010</v>
      </c>
      <c r="E21" s="310" t="s">
        <v>22</v>
      </c>
    </row>
    <row r="22" spans="3:5" ht="18" customHeight="1" x14ac:dyDescent="0.25">
      <c r="C22" s="308">
        <v>2009</v>
      </c>
      <c r="E22" s="310" t="s">
        <v>23</v>
      </c>
    </row>
    <row r="23" spans="3:5" ht="18" customHeight="1" x14ac:dyDescent="0.25">
      <c r="C23" s="308">
        <v>2008</v>
      </c>
      <c r="E23" s="310" t="s">
        <v>24</v>
      </c>
    </row>
    <row r="24" spans="3:5" ht="18" customHeight="1" x14ac:dyDescent="0.25">
      <c r="C24" s="312">
        <v>2007</v>
      </c>
      <c r="E24" s="310" t="s">
        <v>25</v>
      </c>
    </row>
    <row r="25" spans="3:5" ht="18" customHeight="1" x14ac:dyDescent="0.25">
      <c r="E25" s="310" t="s">
        <v>26</v>
      </c>
    </row>
    <row r="26" spans="3:5" ht="18" customHeight="1" x14ac:dyDescent="0.25">
      <c r="E26" s="310" t="s">
        <v>27</v>
      </c>
    </row>
    <row r="27" spans="3:5" ht="18" customHeight="1" x14ac:dyDescent="0.25">
      <c r="E27" s="310" t="s">
        <v>28</v>
      </c>
    </row>
    <row r="28" spans="3:5" ht="18" customHeight="1" x14ac:dyDescent="0.25">
      <c r="E28" s="310" t="s">
        <v>29</v>
      </c>
    </row>
    <row r="29" spans="3:5" ht="18" customHeight="1" x14ac:dyDescent="0.25">
      <c r="E29" s="313" t="s">
        <v>30</v>
      </c>
    </row>
    <row r="30" spans="3:5" ht="18" customHeight="1" x14ac:dyDescent="0.25"/>
    <row r="31" spans="3:5" ht="18" customHeight="1" x14ac:dyDescent="0.25">
      <c r="C31" s="502" t="s">
        <v>276</v>
      </c>
      <c r="D31" s="557" t="str">
        <f>IF(ISTEXT('1.Datos generales organización '!D6),'1.Datos generales organización '!D6,"")</f>
        <v/>
      </c>
      <c r="E31" s="558"/>
    </row>
    <row r="32" spans="3:5" ht="18" customHeight="1" x14ac:dyDescent="0.25">
      <c r="E32" s="558"/>
    </row>
    <row r="33" spans="1:53" ht="18" customHeight="1" x14ac:dyDescent="0.25">
      <c r="C33" s="502" t="s">
        <v>822</v>
      </c>
      <c r="D33" s="557" t="str">
        <f>IF(ISTEXT('1.Datos generales organización '!D9),'1.Datos generales organización '!D9,"")</f>
        <v/>
      </c>
      <c r="E33" s="558"/>
    </row>
    <row r="34" spans="1:53" ht="18" customHeight="1" x14ac:dyDescent="0.25"/>
    <row r="35" spans="1:53" ht="18" customHeight="1" x14ac:dyDescent="0.25"/>
    <row r="36" spans="1:53" ht="18" customHeight="1" x14ac:dyDescent="0.25"/>
    <row r="37" spans="1:53" s="282" customFormat="1" ht="18" customHeight="1" x14ac:dyDescent="0.35">
      <c r="A37" s="384" t="s">
        <v>39</v>
      </c>
      <c r="B37" s="388" t="s">
        <v>733</v>
      </c>
      <c r="C37" s="306"/>
      <c r="D37" s="306"/>
      <c r="E37" s="306"/>
      <c r="F37" s="306"/>
      <c r="G37" s="306"/>
      <c r="H37" s="306"/>
      <c r="I37" s="306"/>
      <c r="J37" s="306"/>
      <c r="K37" s="306"/>
      <c r="L37" s="306"/>
      <c r="M37" s="306"/>
      <c r="AG37" s="360"/>
    </row>
    <row r="38" spans="1:53" ht="18" customHeight="1" x14ac:dyDescent="0.25"/>
    <row r="39" spans="1:53" ht="18" customHeight="1" x14ac:dyDescent="0.25">
      <c r="B39" s="427" t="s">
        <v>989</v>
      </c>
      <c r="C39" s="427"/>
      <c r="D39" s="427"/>
      <c r="E39" s="427"/>
      <c r="F39" s="427"/>
      <c r="G39" s="427"/>
      <c r="H39" s="427"/>
      <c r="I39" s="427"/>
      <c r="J39" s="427"/>
      <c r="K39" s="427"/>
    </row>
    <row r="40" spans="1:53" ht="18" customHeight="1" x14ac:dyDescent="0.25">
      <c r="B40" s="171"/>
      <c r="C40" s="171"/>
      <c r="D40" s="171"/>
      <c r="E40" s="171"/>
      <c r="F40" s="171"/>
      <c r="G40" s="171"/>
      <c r="H40" s="171"/>
      <c r="I40" s="171"/>
      <c r="J40" s="171"/>
      <c r="K40" s="171"/>
      <c r="L40" s="171"/>
      <c r="M40" s="171"/>
      <c r="N40" s="171"/>
    </row>
    <row r="41" spans="1:53" ht="18" customHeight="1" x14ac:dyDescent="0.25">
      <c r="D41" s="470" t="s">
        <v>929</v>
      </c>
      <c r="E41" s="470" t="s">
        <v>930</v>
      </c>
      <c r="F41" s="470" t="s">
        <v>931</v>
      </c>
      <c r="G41" s="470" t="s">
        <v>932</v>
      </c>
    </row>
    <row r="42" spans="1:53" ht="18" customHeight="1" x14ac:dyDescent="0.25">
      <c r="B42" s="280">
        <v>1</v>
      </c>
      <c r="C42" s="417" t="s">
        <v>939</v>
      </c>
      <c r="D42" s="471">
        <f>L126</f>
        <v>0</v>
      </c>
      <c r="E42" s="471">
        <f t="shared" ref="E42:G42" si="0">M126</f>
        <v>0</v>
      </c>
      <c r="F42" s="471">
        <f t="shared" si="0"/>
        <v>0</v>
      </c>
      <c r="G42" s="471">
        <f t="shared" si="0"/>
        <v>0</v>
      </c>
      <c r="J42" s="314"/>
      <c r="K42" s="314"/>
      <c r="AG42" s="280"/>
      <c r="AH42" s="281"/>
    </row>
    <row r="43" spans="1:53" s="363" customFormat="1" ht="18" customHeight="1" x14ac:dyDescent="0.25">
      <c r="A43" s="171"/>
      <c r="B43" s="280"/>
      <c r="C43" s="280"/>
      <c r="D43" s="280"/>
      <c r="E43" s="280"/>
      <c r="F43" s="280"/>
      <c r="G43" s="469">
        <f>D42+E42*$H$9/1000+F42*$H$10/1000</f>
        <v>0</v>
      </c>
      <c r="H43" s="280"/>
      <c r="I43" s="280"/>
      <c r="J43" s="280"/>
      <c r="K43" s="280"/>
      <c r="L43" s="280"/>
      <c r="M43" s="280"/>
      <c r="N43" s="280"/>
      <c r="O43" s="280"/>
      <c r="W43" s="280"/>
      <c r="X43" s="280"/>
      <c r="Y43" s="280"/>
      <c r="Z43" s="280"/>
      <c r="AA43" s="280"/>
      <c r="AB43" s="280"/>
      <c r="AC43" s="280"/>
      <c r="AD43" s="280"/>
      <c r="AE43" s="280"/>
      <c r="AF43" s="280"/>
      <c r="AG43" s="281"/>
      <c r="AH43" s="280"/>
      <c r="AI43" s="280"/>
      <c r="AJ43" s="280"/>
      <c r="AK43" s="280"/>
      <c r="AL43" s="280"/>
      <c r="AM43" s="280"/>
      <c r="AN43" s="280"/>
      <c r="AO43" s="280"/>
      <c r="AP43" s="280"/>
      <c r="AQ43" s="280"/>
      <c r="AR43" s="280"/>
      <c r="AS43" s="280"/>
      <c r="AT43" s="280"/>
      <c r="AU43" s="280"/>
      <c r="AV43" s="280"/>
      <c r="AW43" s="280"/>
      <c r="AX43" s="280"/>
      <c r="AY43" s="280"/>
      <c r="AZ43" s="280"/>
      <c r="BA43" s="280"/>
    </row>
    <row r="44" spans="1:53" ht="18" customHeight="1" x14ac:dyDescent="0.25">
      <c r="B44" s="401" t="s">
        <v>851</v>
      </c>
      <c r="C44" s="364"/>
      <c r="D44" s="363"/>
      <c r="F44" s="363"/>
      <c r="G44" s="363"/>
      <c r="H44" s="363"/>
      <c r="J44" s="363"/>
      <c r="K44" s="365"/>
      <c r="L44" s="365"/>
      <c r="M44" s="365"/>
      <c r="N44" s="365"/>
      <c r="O44" s="365"/>
      <c r="W44" s="365"/>
      <c r="X44" s="365"/>
      <c r="Y44" s="365"/>
      <c r="Z44" s="365"/>
      <c r="AA44" s="365"/>
      <c r="AB44" s="365"/>
      <c r="AC44" s="363"/>
      <c r="AD44" s="363"/>
      <c r="AE44" s="363"/>
      <c r="AF44" s="363"/>
      <c r="AG44" s="363"/>
      <c r="AH44" s="363"/>
      <c r="AI44" s="365"/>
      <c r="AJ44" s="365"/>
      <c r="AK44" s="365"/>
      <c r="AL44" s="365"/>
      <c r="AM44" s="365"/>
      <c r="AN44" s="365"/>
      <c r="AP44" s="363"/>
      <c r="AQ44" s="363"/>
      <c r="AR44" s="363"/>
      <c r="AS44" s="363"/>
      <c r="AT44" s="363"/>
      <c r="AU44" s="365"/>
      <c r="AV44" s="365"/>
      <c r="AW44" s="365"/>
      <c r="AX44" s="365"/>
      <c r="AY44" s="365"/>
      <c r="AZ44" s="365"/>
      <c r="BA44" s="363"/>
    </row>
    <row r="45" spans="1:53" ht="18" customHeight="1" x14ac:dyDescent="0.25">
      <c r="B45" s="401"/>
      <c r="C45" s="364"/>
      <c r="D45" s="363"/>
      <c r="F45" s="363"/>
      <c r="G45" s="363"/>
      <c r="H45" s="363"/>
      <c r="J45" s="363"/>
      <c r="K45" s="365"/>
      <c r="L45" s="365"/>
      <c r="M45" s="365"/>
      <c r="N45" s="365"/>
      <c r="O45" s="365"/>
      <c r="W45" s="365"/>
      <c r="X45" s="365"/>
      <c r="Y45" s="365"/>
      <c r="Z45" s="365"/>
      <c r="AA45" s="365"/>
      <c r="AB45" s="365"/>
      <c r="AC45" s="363"/>
      <c r="AD45" s="363"/>
      <c r="AE45" s="363"/>
      <c r="AF45" s="363"/>
      <c r="AG45" s="363"/>
      <c r="AH45" s="363"/>
      <c r="AI45" s="365"/>
      <c r="AJ45" s="365"/>
      <c r="AK45" s="365"/>
      <c r="AL45" s="365"/>
      <c r="AM45" s="365"/>
      <c r="AN45" s="365"/>
      <c r="AP45" s="363"/>
      <c r="AQ45" s="363"/>
      <c r="AR45" s="363"/>
      <c r="AS45" s="363"/>
      <c r="AT45" s="363"/>
      <c r="AU45" s="365"/>
      <c r="AV45" s="365"/>
      <c r="AW45" s="365"/>
      <c r="AX45" s="365"/>
      <c r="AY45" s="365"/>
      <c r="AZ45" s="365"/>
      <c r="BA45" s="363"/>
    </row>
    <row r="46" spans="1:53" ht="18" customHeight="1" x14ac:dyDescent="0.25">
      <c r="B46" s="401"/>
      <c r="D46" s="363" t="s">
        <v>1026</v>
      </c>
      <c r="F46" s="363"/>
      <c r="G46" s="363"/>
      <c r="H46" s="363"/>
      <c r="J46" s="363"/>
      <c r="K46" s="365"/>
      <c r="L46" s="365"/>
      <c r="M46" s="365"/>
      <c r="N46" s="365"/>
      <c r="O46" s="365"/>
      <c r="W46" s="365"/>
      <c r="X46" s="365"/>
      <c r="Y46" s="365"/>
      <c r="Z46" s="365"/>
      <c r="AA46" s="365"/>
      <c r="AB46" s="365"/>
      <c r="AC46" s="363"/>
      <c r="AD46" s="363"/>
      <c r="AE46" s="363"/>
      <c r="AF46" s="363"/>
      <c r="AG46" s="363"/>
      <c r="AH46" s="363"/>
      <c r="AI46" s="365"/>
      <c r="AJ46" s="365"/>
      <c r="AK46" s="365"/>
      <c r="AL46" s="365"/>
      <c r="AM46" s="365"/>
      <c r="AN46" s="365"/>
      <c r="AP46" s="363"/>
      <c r="AQ46" s="363"/>
      <c r="AR46" s="363"/>
      <c r="AS46" s="363"/>
      <c r="AT46" s="363"/>
      <c r="AU46" s="365"/>
      <c r="AV46" s="365"/>
      <c r="AW46" s="365"/>
      <c r="AX46" s="365"/>
      <c r="AY46" s="365"/>
      <c r="AZ46" s="365"/>
      <c r="BA46" s="363"/>
    </row>
    <row r="47" spans="1:53" ht="18" customHeight="1" x14ac:dyDescent="0.25">
      <c r="A47" s="280"/>
      <c r="B47" s="363"/>
      <c r="C47" s="361"/>
      <c r="D47" s="363"/>
      <c r="F47" s="490">
        <v>2007</v>
      </c>
      <c r="G47" s="490">
        <v>2007</v>
      </c>
      <c r="H47" s="490">
        <v>2007</v>
      </c>
      <c r="I47" s="490">
        <v>2008</v>
      </c>
      <c r="J47" s="490">
        <v>2008</v>
      </c>
      <c r="K47" s="490">
        <v>2008</v>
      </c>
      <c r="L47" s="490">
        <v>2009</v>
      </c>
      <c r="M47" s="490">
        <v>2009</v>
      </c>
      <c r="N47" s="490">
        <v>2009</v>
      </c>
      <c r="O47" s="490">
        <v>2010</v>
      </c>
      <c r="P47" s="490">
        <v>2010</v>
      </c>
      <c r="Q47" s="490">
        <v>2010</v>
      </c>
      <c r="R47" s="490">
        <v>2011</v>
      </c>
      <c r="S47" s="490">
        <v>2011</v>
      </c>
      <c r="T47" s="490">
        <v>2011</v>
      </c>
      <c r="U47" s="490">
        <v>2012</v>
      </c>
      <c r="V47" s="490">
        <v>2012</v>
      </c>
      <c r="W47" s="490">
        <v>2012</v>
      </c>
      <c r="X47" s="490">
        <v>2013</v>
      </c>
      <c r="Y47" s="490">
        <v>2013</v>
      </c>
      <c r="Z47" s="490">
        <v>2013</v>
      </c>
      <c r="AA47" s="490">
        <v>2014</v>
      </c>
      <c r="AB47" s="490">
        <v>2014</v>
      </c>
      <c r="AC47" s="490">
        <v>2014</v>
      </c>
      <c r="AD47" s="490">
        <v>2015</v>
      </c>
      <c r="AE47" s="490">
        <v>2015</v>
      </c>
      <c r="AF47" s="490">
        <v>2015</v>
      </c>
      <c r="AG47" s="490">
        <v>2016</v>
      </c>
      <c r="AH47" s="490">
        <v>2016</v>
      </c>
      <c r="AI47" s="490">
        <v>2016</v>
      </c>
      <c r="AJ47" s="490">
        <v>2017</v>
      </c>
      <c r="AK47" s="490">
        <v>2017</v>
      </c>
      <c r="AL47" s="490">
        <v>2017</v>
      </c>
      <c r="AM47" s="490">
        <v>2018</v>
      </c>
      <c r="AN47" s="490">
        <v>2018</v>
      </c>
      <c r="AO47" s="490">
        <v>2018</v>
      </c>
      <c r="AP47" s="490">
        <v>2019</v>
      </c>
      <c r="AQ47" s="490">
        <v>2019</v>
      </c>
      <c r="AR47" s="490">
        <v>2019</v>
      </c>
      <c r="AS47" s="490">
        <v>2020</v>
      </c>
      <c r="AT47" s="490">
        <v>2020</v>
      </c>
      <c r="AU47" s="490">
        <v>2020</v>
      </c>
      <c r="AV47" s="490">
        <v>2021</v>
      </c>
      <c r="AW47" s="490">
        <v>2021</v>
      </c>
      <c r="AX47" s="490">
        <v>2021</v>
      </c>
      <c r="AY47" s="490">
        <v>2022</v>
      </c>
      <c r="AZ47" s="490">
        <v>2022</v>
      </c>
      <c r="BA47" s="490">
        <v>2022</v>
      </c>
    </row>
    <row r="48" spans="1:53" ht="18" customHeight="1" x14ac:dyDescent="0.25">
      <c r="B48" s="363"/>
      <c r="C48" s="363"/>
      <c r="D48" s="363"/>
      <c r="F48" s="490" t="s">
        <v>712</v>
      </c>
      <c r="G48" s="490" t="s">
        <v>713</v>
      </c>
      <c r="H48" s="490" t="s">
        <v>714</v>
      </c>
      <c r="I48" s="490" t="s">
        <v>712</v>
      </c>
      <c r="J48" s="490" t="s">
        <v>713</v>
      </c>
      <c r="K48" s="490" t="s">
        <v>714</v>
      </c>
      <c r="L48" s="490" t="s">
        <v>712</v>
      </c>
      <c r="M48" s="490" t="s">
        <v>713</v>
      </c>
      <c r="N48" s="490" t="s">
        <v>714</v>
      </c>
      <c r="O48" s="490" t="s">
        <v>712</v>
      </c>
      <c r="P48" s="490" t="s">
        <v>713</v>
      </c>
      <c r="Q48" s="490" t="s">
        <v>714</v>
      </c>
      <c r="R48" s="490" t="s">
        <v>712</v>
      </c>
      <c r="S48" s="490" t="s">
        <v>713</v>
      </c>
      <c r="T48" s="490" t="s">
        <v>714</v>
      </c>
      <c r="U48" s="490" t="s">
        <v>712</v>
      </c>
      <c r="V48" s="490" t="s">
        <v>713</v>
      </c>
      <c r="W48" s="490" t="s">
        <v>714</v>
      </c>
      <c r="X48" s="490" t="s">
        <v>712</v>
      </c>
      <c r="Y48" s="490" t="s">
        <v>713</v>
      </c>
      <c r="Z48" s="490" t="s">
        <v>714</v>
      </c>
      <c r="AA48" s="490" t="s">
        <v>712</v>
      </c>
      <c r="AB48" s="490" t="s">
        <v>713</v>
      </c>
      <c r="AC48" s="490" t="s">
        <v>714</v>
      </c>
      <c r="AD48" s="490" t="s">
        <v>712</v>
      </c>
      <c r="AE48" s="490" t="s">
        <v>713</v>
      </c>
      <c r="AF48" s="490" t="s">
        <v>714</v>
      </c>
      <c r="AG48" s="490" t="s">
        <v>712</v>
      </c>
      <c r="AH48" s="490" t="s">
        <v>713</v>
      </c>
      <c r="AI48" s="490" t="s">
        <v>714</v>
      </c>
      <c r="AJ48" s="490" t="s">
        <v>712</v>
      </c>
      <c r="AK48" s="490" t="s">
        <v>713</v>
      </c>
      <c r="AL48" s="490" t="s">
        <v>714</v>
      </c>
      <c r="AM48" s="490" t="s">
        <v>712</v>
      </c>
      <c r="AN48" s="490" t="s">
        <v>713</v>
      </c>
      <c r="AO48" s="490" t="s">
        <v>714</v>
      </c>
      <c r="AP48" s="490" t="s">
        <v>712</v>
      </c>
      <c r="AQ48" s="490" t="s">
        <v>713</v>
      </c>
      <c r="AR48" s="490" t="s">
        <v>714</v>
      </c>
      <c r="AS48" s="490" t="s">
        <v>712</v>
      </c>
      <c r="AT48" s="490" t="s">
        <v>713</v>
      </c>
      <c r="AU48" s="490" t="s">
        <v>714</v>
      </c>
      <c r="AV48" s="490" t="s">
        <v>712</v>
      </c>
      <c r="AW48" s="490" t="s">
        <v>713</v>
      </c>
      <c r="AX48" s="490" t="s">
        <v>714</v>
      </c>
      <c r="AY48" s="490" t="s">
        <v>712</v>
      </c>
      <c r="AZ48" s="490" t="s">
        <v>713</v>
      </c>
      <c r="BA48" s="490" t="s">
        <v>714</v>
      </c>
    </row>
    <row r="49" spans="2:53" ht="18" customHeight="1" x14ac:dyDescent="0.25">
      <c r="B49" s="363"/>
      <c r="C49" s="363"/>
      <c r="D49" s="363"/>
      <c r="F49" s="444" t="str">
        <f>F47&amp;F48</f>
        <v>2007CO2 (kg/ud)</v>
      </c>
      <c r="G49" s="444" t="str">
        <f t="shared" ref="G49" si="1">G47&amp;G48</f>
        <v>2007CH4 (g/ud)</v>
      </c>
      <c r="H49" s="444" t="str">
        <f t="shared" ref="H49" si="2">H47&amp;H48</f>
        <v>2007N2O (g/ud)</v>
      </c>
      <c r="I49" s="444" t="str">
        <f>I47&amp;I48</f>
        <v>2008CO2 (kg/ud)</v>
      </c>
      <c r="J49" s="444" t="str">
        <f t="shared" ref="J49" si="3">J47&amp;J48</f>
        <v>2008CH4 (g/ud)</v>
      </c>
      <c r="K49" s="444" t="str">
        <f t="shared" ref="K49" si="4">K47&amp;K48</f>
        <v>2008N2O (g/ud)</v>
      </c>
      <c r="L49" s="444" t="str">
        <f>L47&amp;L48</f>
        <v>2009CO2 (kg/ud)</v>
      </c>
      <c r="M49" s="444" t="str">
        <f t="shared" ref="M49" si="5">M47&amp;M48</f>
        <v>2009CH4 (g/ud)</v>
      </c>
      <c r="N49" s="444" t="str">
        <f t="shared" ref="N49" si="6">N47&amp;N48</f>
        <v>2009N2O (g/ud)</v>
      </c>
      <c r="O49" s="444" t="str">
        <f>O47&amp;O48</f>
        <v>2010CO2 (kg/ud)</v>
      </c>
      <c r="P49" s="444" t="str">
        <f t="shared" ref="P49" si="7">P47&amp;P48</f>
        <v>2010CH4 (g/ud)</v>
      </c>
      <c r="Q49" s="444" t="str">
        <f t="shared" ref="Q49" si="8">Q47&amp;Q48</f>
        <v>2010N2O (g/ud)</v>
      </c>
      <c r="R49" s="444" t="str">
        <f t="shared" ref="R49" si="9">R47&amp;R48</f>
        <v>2011CO2 (kg/ud)</v>
      </c>
      <c r="S49" s="444" t="str">
        <f t="shared" ref="S49" si="10">S47&amp;S48</f>
        <v>2011CH4 (g/ud)</v>
      </c>
      <c r="T49" s="444" t="str">
        <f t="shared" ref="T49" si="11">T47&amp;T48</f>
        <v>2011N2O (g/ud)</v>
      </c>
      <c r="U49" s="444" t="str">
        <f t="shared" ref="U49" si="12">U47&amp;U48</f>
        <v>2012CO2 (kg/ud)</v>
      </c>
      <c r="V49" s="444" t="str">
        <f t="shared" ref="V49" si="13">V47&amp;V48</f>
        <v>2012CH4 (g/ud)</v>
      </c>
      <c r="W49" s="444" t="str">
        <f t="shared" ref="W49" si="14">W47&amp;W48</f>
        <v>2012N2O (g/ud)</v>
      </c>
      <c r="X49" s="444" t="str">
        <f t="shared" ref="X49" si="15">X47&amp;X48</f>
        <v>2013CO2 (kg/ud)</v>
      </c>
      <c r="Y49" s="444" t="str">
        <f t="shared" ref="Y49" si="16">Y47&amp;Y48</f>
        <v>2013CH4 (g/ud)</v>
      </c>
      <c r="Z49" s="444" t="str">
        <f t="shared" ref="Z49" si="17">Z47&amp;Z48</f>
        <v>2013N2O (g/ud)</v>
      </c>
      <c r="AA49" s="444" t="str">
        <f t="shared" ref="AA49" si="18">AA47&amp;AA48</f>
        <v>2014CO2 (kg/ud)</v>
      </c>
      <c r="AB49" s="444" t="str">
        <f t="shared" ref="AB49" si="19">AB47&amp;AB48</f>
        <v>2014CH4 (g/ud)</v>
      </c>
      <c r="AC49" s="444" t="str">
        <f t="shared" ref="AC49" si="20">AC47&amp;AC48</f>
        <v>2014N2O (g/ud)</v>
      </c>
      <c r="AD49" s="444" t="str">
        <f t="shared" ref="AD49" si="21">AD47&amp;AD48</f>
        <v>2015CO2 (kg/ud)</v>
      </c>
      <c r="AE49" s="444" t="str">
        <f t="shared" ref="AE49" si="22">AE47&amp;AE48</f>
        <v>2015CH4 (g/ud)</v>
      </c>
      <c r="AF49" s="444" t="str">
        <f t="shared" ref="AF49" si="23">AF47&amp;AF48</f>
        <v>2015N2O (g/ud)</v>
      </c>
      <c r="AG49" s="444" t="str">
        <f t="shared" ref="AG49" si="24">AG47&amp;AG48</f>
        <v>2016CO2 (kg/ud)</v>
      </c>
      <c r="AH49" s="444" t="str">
        <f t="shared" ref="AH49" si="25">AH47&amp;AH48</f>
        <v>2016CH4 (g/ud)</v>
      </c>
      <c r="AI49" s="444" t="str">
        <f t="shared" ref="AI49" si="26">AI47&amp;AI48</f>
        <v>2016N2O (g/ud)</v>
      </c>
      <c r="AJ49" s="444" t="str">
        <f t="shared" ref="AJ49" si="27">AJ47&amp;AJ48</f>
        <v>2017CO2 (kg/ud)</v>
      </c>
      <c r="AK49" s="444" t="str">
        <f t="shared" ref="AK49" si="28">AK47&amp;AK48</f>
        <v>2017CH4 (g/ud)</v>
      </c>
      <c r="AL49" s="444" t="str">
        <f t="shared" ref="AL49" si="29">AL47&amp;AL48</f>
        <v>2017N2O (g/ud)</v>
      </c>
      <c r="AM49" s="444" t="str">
        <f t="shared" ref="AM49" si="30">AM47&amp;AM48</f>
        <v>2018CO2 (kg/ud)</v>
      </c>
      <c r="AN49" s="444" t="str">
        <f t="shared" ref="AN49" si="31">AN47&amp;AN48</f>
        <v>2018CH4 (g/ud)</v>
      </c>
      <c r="AO49" s="444" t="str">
        <f t="shared" ref="AO49" si="32">AO47&amp;AO48</f>
        <v>2018N2O (g/ud)</v>
      </c>
      <c r="AP49" s="444" t="str">
        <f t="shared" ref="AP49" si="33">AP47&amp;AP48</f>
        <v>2019CO2 (kg/ud)</v>
      </c>
      <c r="AQ49" s="444" t="str">
        <f t="shared" ref="AQ49" si="34">AQ47&amp;AQ48</f>
        <v>2019CH4 (g/ud)</v>
      </c>
      <c r="AR49" s="444" t="str">
        <f t="shared" ref="AR49" si="35">AR47&amp;AR48</f>
        <v>2019N2O (g/ud)</v>
      </c>
      <c r="AS49" s="444" t="str">
        <f t="shared" ref="AS49" si="36">AS47&amp;AS48</f>
        <v>2020CO2 (kg/ud)</v>
      </c>
      <c r="AT49" s="444" t="str">
        <f t="shared" ref="AT49" si="37">AT47&amp;AT48</f>
        <v>2020CH4 (g/ud)</v>
      </c>
      <c r="AU49" s="444" t="str">
        <f t="shared" ref="AU49" si="38">AU47&amp;AU48</f>
        <v>2020N2O (g/ud)</v>
      </c>
      <c r="AV49" s="444" t="str">
        <f t="shared" ref="AV49" si="39">AV47&amp;AV48</f>
        <v>2021CO2 (kg/ud)</v>
      </c>
      <c r="AW49" s="444" t="str">
        <f t="shared" ref="AW49" si="40">AW47&amp;AW48</f>
        <v>2021CH4 (g/ud)</v>
      </c>
      <c r="AX49" s="444" t="str">
        <f t="shared" ref="AX49" si="41">AX47&amp;AX48</f>
        <v>2021N2O (g/ud)</v>
      </c>
      <c r="AY49" s="444" t="str">
        <f t="shared" ref="AY49" si="42">AY47&amp;AY48</f>
        <v>2022CO2 (kg/ud)</v>
      </c>
      <c r="AZ49" s="444" t="str">
        <f t="shared" ref="AZ49" si="43">AZ47&amp;AZ48</f>
        <v>2022CH4 (g/ud)</v>
      </c>
      <c r="BA49" s="444" t="str">
        <f t="shared" ref="BA49" si="44">BA47&amp;BA48</f>
        <v>2022N2O (g/ud)</v>
      </c>
    </row>
    <row r="50" spans="2:53" ht="18" customHeight="1" x14ac:dyDescent="0.25">
      <c r="B50" s="315"/>
      <c r="C50" s="363"/>
      <c r="D50" s="363"/>
      <c r="E50" s="608" t="s">
        <v>261</v>
      </c>
      <c r="F50" s="609">
        <v>2.7050000000000001</v>
      </c>
      <c r="G50" s="609">
        <v>0.36499999999999999</v>
      </c>
      <c r="H50" s="609">
        <v>2.1999999999999999E-2</v>
      </c>
      <c r="I50" s="609">
        <v>2.7050000000000001</v>
      </c>
      <c r="J50" s="609">
        <v>0.36499999999999999</v>
      </c>
      <c r="K50" s="609">
        <v>2.1999999999999999E-2</v>
      </c>
      <c r="L50" s="609">
        <v>2.7050000000000001</v>
      </c>
      <c r="M50" s="609">
        <v>0.36499999999999999</v>
      </c>
      <c r="N50" s="609">
        <v>2.1999999999999999E-2</v>
      </c>
      <c r="O50" s="609">
        <v>2.7050000000000001</v>
      </c>
      <c r="P50" s="609">
        <v>0.36499999999999999</v>
      </c>
      <c r="Q50" s="609">
        <v>2.1999999999999999E-2</v>
      </c>
      <c r="R50" s="609">
        <v>2.7050000000000001</v>
      </c>
      <c r="S50" s="609">
        <v>0.36499999999999999</v>
      </c>
      <c r="T50" s="609">
        <v>2.1999999999999999E-2</v>
      </c>
      <c r="U50" s="609">
        <v>2.7050000000000001</v>
      </c>
      <c r="V50" s="609">
        <v>0.36499999999999999</v>
      </c>
      <c r="W50" s="609">
        <v>2.1999999999999999E-2</v>
      </c>
      <c r="X50" s="609">
        <v>2.7050000000000001</v>
      </c>
      <c r="Y50" s="609">
        <v>0.36499999999999999</v>
      </c>
      <c r="Z50" s="609">
        <v>2.1999999999999999E-2</v>
      </c>
      <c r="AA50" s="609">
        <v>2.7050000000000001</v>
      </c>
      <c r="AB50" s="609">
        <v>0.36499999999999999</v>
      </c>
      <c r="AC50" s="609">
        <v>2.1999999999999999E-2</v>
      </c>
      <c r="AD50" s="609">
        <v>2.7050000000000001</v>
      </c>
      <c r="AE50" s="609">
        <v>0.36499999999999999</v>
      </c>
      <c r="AF50" s="609">
        <v>2.1999999999999999E-2</v>
      </c>
      <c r="AG50" s="609">
        <v>2.7050000000000001</v>
      </c>
      <c r="AH50" s="609">
        <v>0.36499999999999999</v>
      </c>
      <c r="AI50" s="609">
        <v>2.1999999999999999E-2</v>
      </c>
      <c r="AJ50" s="609">
        <v>2.7050000000000001</v>
      </c>
      <c r="AK50" s="609">
        <v>0.36499999999999999</v>
      </c>
      <c r="AL50" s="609">
        <v>2.1999999999999999E-2</v>
      </c>
      <c r="AM50" s="609">
        <v>2.7050000000000001</v>
      </c>
      <c r="AN50" s="609">
        <v>0.36499999999999999</v>
      </c>
      <c r="AO50" s="609">
        <v>2.1999999999999999E-2</v>
      </c>
      <c r="AP50" s="609">
        <v>2.7050000000000001</v>
      </c>
      <c r="AQ50" s="609">
        <v>0.36499999999999999</v>
      </c>
      <c r="AR50" s="609">
        <v>2.1999999999999999E-2</v>
      </c>
      <c r="AS50" s="609">
        <v>2.7050000000000001</v>
      </c>
      <c r="AT50" s="609">
        <v>0.36499999999999999</v>
      </c>
      <c r="AU50" s="609">
        <v>2.1999999999999999E-2</v>
      </c>
      <c r="AV50" s="609">
        <v>2.7050000000000001</v>
      </c>
      <c r="AW50" s="609">
        <v>0.36499999999999999</v>
      </c>
      <c r="AX50" s="609">
        <v>2.1999999999999999E-2</v>
      </c>
      <c r="AY50" s="609">
        <v>2.7050000000000001</v>
      </c>
      <c r="AZ50" s="609">
        <v>0.36499999999999999</v>
      </c>
      <c r="BA50" s="609">
        <v>2.1999999999999999E-2</v>
      </c>
    </row>
    <row r="51" spans="2:53" ht="18" customHeight="1" x14ac:dyDescent="0.25">
      <c r="B51" s="315"/>
      <c r="C51" s="363"/>
      <c r="D51" s="363"/>
      <c r="E51" s="608" t="s">
        <v>572</v>
      </c>
      <c r="F51" s="611">
        <v>2.7050000000000001</v>
      </c>
      <c r="G51" s="611">
        <v>0.36499999999999999</v>
      </c>
      <c r="H51" s="611">
        <v>2.1999999999999999E-2</v>
      </c>
      <c r="I51" s="611">
        <v>2.7050000000000001</v>
      </c>
      <c r="J51" s="611">
        <v>0.36499999999999999</v>
      </c>
      <c r="K51" s="611">
        <v>2.1999999999999999E-2</v>
      </c>
      <c r="L51" s="611">
        <v>2.7050000000000001</v>
      </c>
      <c r="M51" s="611">
        <v>0.36499999999999999</v>
      </c>
      <c r="N51" s="611">
        <v>2.1999999999999999E-2</v>
      </c>
      <c r="O51" s="611">
        <v>2.7050000000000001</v>
      </c>
      <c r="P51" s="611">
        <v>0.36499999999999999</v>
      </c>
      <c r="Q51" s="611">
        <v>2.1999999999999999E-2</v>
      </c>
      <c r="R51" s="611">
        <v>2.7050000000000001</v>
      </c>
      <c r="S51" s="611">
        <v>0.36499999999999999</v>
      </c>
      <c r="T51" s="611">
        <v>2.1999999999999999E-2</v>
      </c>
      <c r="U51" s="611">
        <v>2.7050000000000001</v>
      </c>
      <c r="V51" s="611">
        <v>0.36499999999999999</v>
      </c>
      <c r="W51" s="611">
        <v>2.1999999999999999E-2</v>
      </c>
      <c r="X51" s="611">
        <v>2.7050000000000001</v>
      </c>
      <c r="Y51" s="611">
        <v>0.36499999999999999</v>
      </c>
      <c r="Z51" s="611">
        <v>2.1999999999999999E-2</v>
      </c>
      <c r="AA51" s="611">
        <v>2.7050000000000001</v>
      </c>
      <c r="AB51" s="611">
        <v>0.36499999999999999</v>
      </c>
      <c r="AC51" s="611">
        <v>2.1999999999999999E-2</v>
      </c>
      <c r="AD51" s="611">
        <v>2.7050000000000001</v>
      </c>
      <c r="AE51" s="611">
        <v>0.36499999999999999</v>
      </c>
      <c r="AF51" s="611">
        <v>2.1999999999999999E-2</v>
      </c>
      <c r="AG51" s="611">
        <v>2.7050000000000001</v>
      </c>
      <c r="AH51" s="611">
        <v>0.36499999999999999</v>
      </c>
      <c r="AI51" s="611">
        <v>2.1999999999999999E-2</v>
      </c>
      <c r="AJ51" s="611">
        <v>2.7050000000000001</v>
      </c>
      <c r="AK51" s="611">
        <v>0.36499999999999999</v>
      </c>
      <c r="AL51" s="611">
        <v>2.1999999999999999E-2</v>
      </c>
      <c r="AM51" s="611">
        <v>2.7050000000000001</v>
      </c>
      <c r="AN51" s="611">
        <v>0.36499999999999999</v>
      </c>
      <c r="AO51" s="611">
        <v>2.1999999999999999E-2</v>
      </c>
      <c r="AP51" s="611">
        <v>2.7050000000000001</v>
      </c>
      <c r="AQ51" s="611">
        <v>0.36499999999999999</v>
      </c>
      <c r="AR51" s="611">
        <v>2.1999999999999999E-2</v>
      </c>
      <c r="AS51" s="611">
        <v>2.7050000000000001</v>
      </c>
      <c r="AT51" s="611">
        <v>0.36499999999999999</v>
      </c>
      <c r="AU51" s="611">
        <v>2.1999999999999999E-2</v>
      </c>
      <c r="AV51" s="611">
        <v>2.7050000000000001</v>
      </c>
      <c r="AW51" s="611">
        <v>0.36499999999999999</v>
      </c>
      <c r="AX51" s="611">
        <v>2.1999999999999999E-2</v>
      </c>
      <c r="AY51" s="611">
        <v>2.7050000000000001</v>
      </c>
      <c r="AZ51" s="611">
        <v>0.36499999999999999</v>
      </c>
      <c r="BA51" s="611">
        <v>2.1999999999999999E-2</v>
      </c>
    </row>
    <row r="52" spans="2:53" ht="18" customHeight="1" x14ac:dyDescent="0.25">
      <c r="B52" s="315"/>
      <c r="C52" s="363"/>
      <c r="D52" s="363"/>
      <c r="E52" s="608" t="s">
        <v>1044</v>
      </c>
      <c r="F52" s="609">
        <v>0.182</v>
      </c>
      <c r="G52" s="609">
        <v>1.6E-2</v>
      </c>
      <c r="H52" s="609">
        <v>0</v>
      </c>
      <c r="I52" s="609">
        <v>0.183</v>
      </c>
      <c r="J52" s="609">
        <v>1.6E-2</v>
      </c>
      <c r="K52" s="609">
        <v>0</v>
      </c>
      <c r="L52" s="609">
        <v>0.184</v>
      </c>
      <c r="M52" s="609">
        <v>1.6E-2</v>
      </c>
      <c r="N52" s="609">
        <v>0</v>
      </c>
      <c r="O52" s="609">
        <v>0.183</v>
      </c>
      <c r="P52" s="609">
        <v>1.6E-2</v>
      </c>
      <c r="Q52" s="609">
        <v>0</v>
      </c>
      <c r="R52" s="609">
        <v>0.183</v>
      </c>
      <c r="S52" s="609">
        <v>1.6E-2</v>
      </c>
      <c r="T52" s="609">
        <v>0</v>
      </c>
      <c r="U52" s="609">
        <v>0.183</v>
      </c>
      <c r="V52" s="609">
        <v>1.6E-2</v>
      </c>
      <c r="W52" s="609">
        <v>0</v>
      </c>
      <c r="X52" s="609">
        <v>0.182</v>
      </c>
      <c r="Y52" s="609">
        <v>1.6E-2</v>
      </c>
      <c r="Z52" s="609">
        <v>0</v>
      </c>
      <c r="AA52" s="609">
        <v>0.183</v>
      </c>
      <c r="AB52" s="609">
        <v>1.6E-2</v>
      </c>
      <c r="AC52" s="609">
        <v>0</v>
      </c>
      <c r="AD52" s="609">
        <v>0.184</v>
      </c>
      <c r="AE52" s="609">
        <v>1.6E-2</v>
      </c>
      <c r="AF52" s="609">
        <v>0</v>
      </c>
      <c r="AG52" s="609">
        <v>0.183</v>
      </c>
      <c r="AH52" s="609">
        <v>1.6E-2</v>
      </c>
      <c r="AI52" s="609">
        <v>0</v>
      </c>
      <c r="AJ52" s="609">
        <v>0.183</v>
      </c>
      <c r="AK52" s="609">
        <v>1.6E-2</v>
      </c>
      <c r="AL52" s="609">
        <v>0</v>
      </c>
      <c r="AM52" s="609">
        <v>0.182</v>
      </c>
      <c r="AN52" s="609">
        <v>1.6E-2</v>
      </c>
      <c r="AO52" s="609">
        <v>0</v>
      </c>
      <c r="AP52" s="609">
        <v>0.182</v>
      </c>
      <c r="AQ52" s="609">
        <v>1.6E-2</v>
      </c>
      <c r="AR52" s="609">
        <v>0</v>
      </c>
      <c r="AS52" s="609">
        <v>0.182</v>
      </c>
      <c r="AT52" s="609">
        <v>1.6E-2</v>
      </c>
      <c r="AU52" s="609">
        <v>0</v>
      </c>
      <c r="AV52" s="609">
        <v>0.182</v>
      </c>
      <c r="AW52" s="609">
        <v>1.6E-2</v>
      </c>
      <c r="AX52" s="609">
        <v>0</v>
      </c>
      <c r="AY52" s="609">
        <v>0.182</v>
      </c>
      <c r="AZ52" s="609">
        <v>1.6E-2</v>
      </c>
      <c r="BA52" s="609">
        <v>0</v>
      </c>
    </row>
    <row r="53" spans="2:53" ht="18" customHeight="1" x14ac:dyDescent="0.25">
      <c r="B53" s="315"/>
      <c r="C53" s="363"/>
      <c r="D53" s="363"/>
      <c r="E53" s="608" t="s">
        <v>773</v>
      </c>
      <c r="F53" s="609">
        <v>3.11</v>
      </c>
      <c r="G53" s="609">
        <v>0.40200000000000002</v>
      </c>
      <c r="H53" s="609">
        <v>1.2E-2</v>
      </c>
      <c r="I53" s="609">
        <v>3.11</v>
      </c>
      <c r="J53" s="609">
        <v>0.40200000000000002</v>
      </c>
      <c r="K53" s="609">
        <v>1.2E-2</v>
      </c>
      <c r="L53" s="609">
        <v>3.11</v>
      </c>
      <c r="M53" s="609">
        <v>0.40200000000000002</v>
      </c>
      <c r="N53" s="609">
        <v>1.2E-2</v>
      </c>
      <c r="O53" s="609">
        <v>3.11</v>
      </c>
      <c r="P53" s="609">
        <v>0.40200000000000002</v>
      </c>
      <c r="Q53" s="609">
        <v>1.2E-2</v>
      </c>
      <c r="R53" s="609">
        <v>3.11</v>
      </c>
      <c r="S53" s="609">
        <v>0.40200000000000002</v>
      </c>
      <c r="T53" s="609">
        <v>1.2E-2</v>
      </c>
      <c r="U53" s="609">
        <v>3.11</v>
      </c>
      <c r="V53" s="609">
        <v>0.40200000000000002</v>
      </c>
      <c r="W53" s="609">
        <v>1.2E-2</v>
      </c>
      <c r="X53" s="609">
        <v>3.11</v>
      </c>
      <c r="Y53" s="609">
        <v>0.40200000000000002</v>
      </c>
      <c r="Z53" s="609">
        <v>1.2E-2</v>
      </c>
      <c r="AA53" s="609">
        <v>3.11</v>
      </c>
      <c r="AB53" s="609">
        <v>0.40200000000000002</v>
      </c>
      <c r="AC53" s="609">
        <v>1.2E-2</v>
      </c>
      <c r="AD53" s="609">
        <v>3.11</v>
      </c>
      <c r="AE53" s="609">
        <v>0.40200000000000002</v>
      </c>
      <c r="AF53" s="609">
        <v>1.2E-2</v>
      </c>
      <c r="AG53" s="609">
        <v>3.11</v>
      </c>
      <c r="AH53" s="609">
        <v>0.40200000000000002</v>
      </c>
      <c r="AI53" s="609">
        <v>1.2E-2</v>
      </c>
      <c r="AJ53" s="609">
        <v>3.11</v>
      </c>
      <c r="AK53" s="609">
        <v>0.40200000000000002</v>
      </c>
      <c r="AL53" s="609">
        <v>1.2E-2</v>
      </c>
      <c r="AM53" s="609">
        <v>3.11</v>
      </c>
      <c r="AN53" s="609">
        <v>0.40200000000000002</v>
      </c>
      <c r="AO53" s="609">
        <v>1.2E-2</v>
      </c>
      <c r="AP53" s="609">
        <v>3.11</v>
      </c>
      <c r="AQ53" s="609">
        <v>0.40200000000000002</v>
      </c>
      <c r="AR53" s="609">
        <v>1.2E-2</v>
      </c>
      <c r="AS53" s="609">
        <v>3.11</v>
      </c>
      <c r="AT53" s="609">
        <v>0.40200000000000002</v>
      </c>
      <c r="AU53" s="609">
        <v>1.2E-2</v>
      </c>
      <c r="AV53" s="609">
        <v>3.11</v>
      </c>
      <c r="AW53" s="609">
        <v>0.40200000000000002</v>
      </c>
      <c r="AX53" s="609">
        <v>1.2E-2</v>
      </c>
      <c r="AY53" s="609">
        <v>3.11</v>
      </c>
      <c r="AZ53" s="609">
        <v>0.40200000000000002</v>
      </c>
      <c r="BA53" s="609">
        <v>1.2E-2</v>
      </c>
    </row>
    <row r="54" spans="2:53" ht="18" customHeight="1" x14ac:dyDescent="0.25">
      <c r="B54" s="315"/>
      <c r="C54" s="363"/>
      <c r="D54" s="363"/>
      <c r="E54" s="608" t="s">
        <v>545</v>
      </c>
      <c r="F54" s="609">
        <v>1.5409999999999999</v>
      </c>
      <c r="G54" s="609">
        <v>0.122</v>
      </c>
      <c r="H54" s="609">
        <v>2E-3</v>
      </c>
      <c r="I54" s="609">
        <v>1.5409999999999999</v>
      </c>
      <c r="J54" s="609">
        <v>0.122</v>
      </c>
      <c r="K54" s="609">
        <v>2E-3</v>
      </c>
      <c r="L54" s="609">
        <v>1.5409999999999999</v>
      </c>
      <c r="M54" s="609">
        <v>0.122</v>
      </c>
      <c r="N54" s="609">
        <v>2E-3</v>
      </c>
      <c r="O54" s="609">
        <v>1.5409999999999999</v>
      </c>
      <c r="P54" s="609">
        <v>0.122</v>
      </c>
      <c r="Q54" s="609">
        <v>2E-3</v>
      </c>
      <c r="R54" s="609">
        <v>1.5409999999999999</v>
      </c>
      <c r="S54" s="609">
        <v>0.122</v>
      </c>
      <c r="T54" s="609">
        <v>2E-3</v>
      </c>
      <c r="U54" s="609">
        <v>1.5409999999999999</v>
      </c>
      <c r="V54" s="609">
        <v>0.122</v>
      </c>
      <c r="W54" s="609">
        <v>2E-3</v>
      </c>
      <c r="X54" s="609">
        <v>1.5409999999999999</v>
      </c>
      <c r="Y54" s="609">
        <v>0.122</v>
      </c>
      <c r="Z54" s="609">
        <v>2E-3</v>
      </c>
      <c r="AA54" s="609">
        <v>1.5409999999999999</v>
      </c>
      <c r="AB54" s="609">
        <v>0.122</v>
      </c>
      <c r="AC54" s="609">
        <v>2E-3</v>
      </c>
      <c r="AD54" s="609">
        <v>1.5409999999999999</v>
      </c>
      <c r="AE54" s="609">
        <v>0.122</v>
      </c>
      <c r="AF54" s="609">
        <v>2E-3</v>
      </c>
      <c r="AG54" s="609">
        <v>1.5409999999999999</v>
      </c>
      <c r="AH54" s="609">
        <v>0.122</v>
      </c>
      <c r="AI54" s="609">
        <v>2E-3</v>
      </c>
      <c r="AJ54" s="609">
        <v>1.5409999999999999</v>
      </c>
      <c r="AK54" s="609">
        <v>0.122</v>
      </c>
      <c r="AL54" s="609">
        <v>2E-3</v>
      </c>
      <c r="AM54" s="609">
        <v>1.5409999999999999</v>
      </c>
      <c r="AN54" s="609">
        <v>0.122</v>
      </c>
      <c r="AO54" s="609">
        <v>2E-3</v>
      </c>
      <c r="AP54" s="609">
        <v>1.5409999999999999</v>
      </c>
      <c r="AQ54" s="609">
        <v>0.122</v>
      </c>
      <c r="AR54" s="609">
        <v>2E-3</v>
      </c>
      <c r="AS54" s="609">
        <v>1.5409999999999999</v>
      </c>
      <c r="AT54" s="609">
        <v>0.122</v>
      </c>
      <c r="AU54" s="609">
        <v>2E-3</v>
      </c>
      <c r="AV54" s="609">
        <v>1.5409999999999999</v>
      </c>
      <c r="AW54" s="609">
        <v>0.122</v>
      </c>
      <c r="AX54" s="609">
        <v>2E-3</v>
      </c>
      <c r="AY54" s="609">
        <v>1.5409999999999999</v>
      </c>
      <c r="AZ54" s="609">
        <v>0.122</v>
      </c>
      <c r="BA54" s="609">
        <v>2E-3</v>
      </c>
    </row>
    <row r="55" spans="2:53" ht="18" customHeight="1" x14ac:dyDescent="0.25">
      <c r="B55" s="315"/>
      <c r="C55" s="363"/>
      <c r="D55" s="363"/>
      <c r="E55" s="854" t="s">
        <v>850</v>
      </c>
      <c r="F55" s="609">
        <v>2.4849999999999999</v>
      </c>
      <c r="G55" s="609">
        <v>0.34599999999999997</v>
      </c>
      <c r="H55" s="609">
        <v>2.1000000000000001E-2</v>
      </c>
      <c r="I55" s="609">
        <v>2.4849999999999999</v>
      </c>
      <c r="J55" s="609">
        <v>0.34599999999999997</v>
      </c>
      <c r="K55" s="609">
        <v>2.1000000000000001E-2</v>
      </c>
      <c r="L55" s="609">
        <v>2.4849999999999999</v>
      </c>
      <c r="M55" s="609">
        <v>0.34599999999999997</v>
      </c>
      <c r="N55" s="609">
        <v>2.1000000000000001E-2</v>
      </c>
      <c r="O55" s="609">
        <v>2.4849999999999999</v>
      </c>
      <c r="P55" s="609">
        <v>0.34599999999999997</v>
      </c>
      <c r="Q55" s="609">
        <v>2.1000000000000001E-2</v>
      </c>
      <c r="R55" s="609">
        <v>2.4849999999999999</v>
      </c>
      <c r="S55" s="609">
        <v>0.34599999999999997</v>
      </c>
      <c r="T55" s="609">
        <v>2.1000000000000001E-2</v>
      </c>
      <c r="U55" s="609">
        <v>2.4849999999999999</v>
      </c>
      <c r="V55" s="609">
        <v>0.34599999999999997</v>
      </c>
      <c r="W55" s="609">
        <v>2.1000000000000001E-2</v>
      </c>
      <c r="X55" s="609">
        <v>2.4849999999999999</v>
      </c>
      <c r="Y55" s="609">
        <v>0.34599999999999997</v>
      </c>
      <c r="Z55" s="609">
        <v>2.1000000000000001E-2</v>
      </c>
      <c r="AA55" s="609">
        <v>2.4849999999999999</v>
      </c>
      <c r="AB55" s="609">
        <v>0.34599999999999997</v>
      </c>
      <c r="AC55" s="609">
        <v>2.1000000000000001E-2</v>
      </c>
      <c r="AD55" s="609">
        <v>2.4849999999999999</v>
      </c>
      <c r="AE55" s="609">
        <v>0.34599999999999997</v>
      </c>
      <c r="AF55" s="609">
        <v>2.1000000000000001E-2</v>
      </c>
      <c r="AG55" s="609">
        <v>2.4849999999999999</v>
      </c>
      <c r="AH55" s="609">
        <v>0.34599999999999997</v>
      </c>
      <c r="AI55" s="609">
        <v>2.1000000000000001E-2</v>
      </c>
      <c r="AJ55" s="609">
        <v>2.4849999999999999</v>
      </c>
      <c r="AK55" s="609">
        <v>0.34599999999999997</v>
      </c>
      <c r="AL55" s="609">
        <v>2.1000000000000001E-2</v>
      </c>
      <c r="AM55" s="609">
        <v>2.4849999999999999</v>
      </c>
      <c r="AN55" s="609">
        <v>0.34599999999999997</v>
      </c>
      <c r="AO55" s="609">
        <v>2.1000000000000001E-2</v>
      </c>
      <c r="AP55" s="609">
        <v>2.4849999999999999</v>
      </c>
      <c r="AQ55" s="609">
        <v>0.34599999999999997</v>
      </c>
      <c r="AR55" s="609">
        <v>2.1000000000000001E-2</v>
      </c>
      <c r="AS55" s="609">
        <v>2.4849999999999999</v>
      </c>
      <c r="AT55" s="609">
        <v>0.34599999999999997</v>
      </c>
      <c r="AU55" s="609">
        <v>2.1000000000000001E-2</v>
      </c>
      <c r="AV55" s="609">
        <v>2.4849999999999999</v>
      </c>
      <c r="AW55" s="609">
        <v>0.34599999999999997</v>
      </c>
      <c r="AX55" s="609">
        <v>2.1000000000000001E-2</v>
      </c>
      <c r="AY55" s="609">
        <v>2.4849999999999999</v>
      </c>
      <c r="AZ55" s="609">
        <v>0.34599999999999997</v>
      </c>
      <c r="BA55" s="609">
        <v>2.1000000000000001E-2</v>
      </c>
    </row>
    <row r="56" spans="2:53" ht="18" customHeight="1" x14ac:dyDescent="0.25">
      <c r="B56" s="315"/>
      <c r="C56" s="363"/>
      <c r="D56" s="363"/>
      <c r="E56" s="854" t="s">
        <v>593</v>
      </c>
      <c r="F56" s="609">
        <v>2.9660000000000002</v>
      </c>
      <c r="G56" s="609">
        <v>0</v>
      </c>
      <c r="H56" s="609">
        <v>0</v>
      </c>
      <c r="I56" s="609">
        <v>2.9660000000000002</v>
      </c>
      <c r="J56" s="609">
        <v>0</v>
      </c>
      <c r="K56" s="609">
        <v>0</v>
      </c>
      <c r="L56" s="609">
        <v>2.9660000000000002</v>
      </c>
      <c r="M56" s="609">
        <v>0</v>
      </c>
      <c r="N56" s="609">
        <v>0</v>
      </c>
      <c r="O56" s="609">
        <v>2.9660000000000002</v>
      </c>
      <c r="P56" s="609">
        <v>0</v>
      </c>
      <c r="Q56" s="609">
        <v>0</v>
      </c>
      <c r="R56" s="609">
        <v>2.9660000000000002</v>
      </c>
      <c r="S56" s="609">
        <v>0</v>
      </c>
      <c r="T56" s="609">
        <v>0</v>
      </c>
      <c r="U56" s="609">
        <v>2.9660000000000002</v>
      </c>
      <c r="V56" s="609">
        <v>0</v>
      </c>
      <c r="W56" s="609">
        <v>0</v>
      </c>
      <c r="X56" s="609">
        <v>2.9660000000000002</v>
      </c>
      <c r="Y56" s="609">
        <v>0</v>
      </c>
      <c r="Z56" s="609">
        <v>0</v>
      </c>
      <c r="AA56" s="609">
        <v>2.9660000000000002</v>
      </c>
      <c r="AB56" s="609">
        <v>0</v>
      </c>
      <c r="AC56" s="609">
        <v>0</v>
      </c>
      <c r="AD56" s="609">
        <v>2.9660000000000002</v>
      </c>
      <c r="AE56" s="609">
        <v>0</v>
      </c>
      <c r="AF56" s="609">
        <v>0</v>
      </c>
      <c r="AG56" s="609">
        <v>2.9660000000000002</v>
      </c>
      <c r="AH56" s="609">
        <v>0</v>
      </c>
      <c r="AI56" s="609">
        <v>0</v>
      </c>
      <c r="AJ56" s="609">
        <v>2.9660000000000002</v>
      </c>
      <c r="AK56" s="609">
        <v>0</v>
      </c>
      <c r="AL56" s="609">
        <v>0</v>
      </c>
      <c r="AM56" s="609">
        <v>2.9660000000000002</v>
      </c>
      <c r="AN56" s="609">
        <v>0</v>
      </c>
      <c r="AO56" s="609">
        <v>0</v>
      </c>
      <c r="AP56" s="609">
        <v>2.9660000000000002</v>
      </c>
      <c r="AQ56" s="609">
        <v>0</v>
      </c>
      <c r="AR56" s="609">
        <v>0</v>
      </c>
      <c r="AS56" s="609">
        <v>2.9660000000000002</v>
      </c>
      <c r="AT56" s="609">
        <v>0</v>
      </c>
      <c r="AU56" s="609">
        <v>0</v>
      </c>
      <c r="AV56" s="609">
        <v>2.9660000000000002</v>
      </c>
      <c r="AW56" s="609">
        <v>0</v>
      </c>
      <c r="AX56" s="609">
        <v>0</v>
      </c>
      <c r="AY56" s="609">
        <v>2.9660000000000002</v>
      </c>
      <c r="AZ56" s="609">
        <v>0</v>
      </c>
      <c r="BA56" s="609">
        <v>0</v>
      </c>
    </row>
    <row r="57" spans="2:53" ht="18" customHeight="1" x14ac:dyDescent="0.25">
      <c r="B57" s="315"/>
      <c r="C57" s="363"/>
      <c r="D57" s="363"/>
      <c r="E57" s="608" t="s">
        <v>3</v>
      </c>
      <c r="F57" s="609">
        <v>2.996</v>
      </c>
      <c r="G57" s="609">
        <v>0</v>
      </c>
      <c r="H57" s="609">
        <v>0</v>
      </c>
      <c r="I57" s="609">
        <v>2.996</v>
      </c>
      <c r="J57" s="609">
        <v>0</v>
      </c>
      <c r="K57" s="609">
        <v>0</v>
      </c>
      <c r="L57" s="609">
        <v>2.996</v>
      </c>
      <c r="M57" s="609">
        <v>0</v>
      </c>
      <c r="N57" s="609">
        <v>0</v>
      </c>
      <c r="O57" s="609">
        <v>2.996</v>
      </c>
      <c r="P57" s="609">
        <v>0</v>
      </c>
      <c r="Q57" s="609">
        <v>0</v>
      </c>
      <c r="R57" s="609">
        <v>2.996</v>
      </c>
      <c r="S57" s="609">
        <v>0</v>
      </c>
      <c r="T57" s="609">
        <v>0</v>
      </c>
      <c r="U57" s="609">
        <v>2.996</v>
      </c>
      <c r="V57" s="609">
        <v>0</v>
      </c>
      <c r="W57" s="609">
        <v>0</v>
      </c>
      <c r="X57" s="609">
        <v>2.996</v>
      </c>
      <c r="Y57" s="609">
        <v>0</v>
      </c>
      <c r="Z57" s="609">
        <v>0</v>
      </c>
      <c r="AA57" s="609">
        <v>2.996</v>
      </c>
      <c r="AB57" s="609">
        <v>0</v>
      </c>
      <c r="AC57" s="609">
        <v>0</v>
      </c>
      <c r="AD57" s="609">
        <v>2.996</v>
      </c>
      <c r="AE57" s="609">
        <v>0</v>
      </c>
      <c r="AF57" s="609">
        <v>0</v>
      </c>
      <c r="AG57" s="609">
        <v>2.996</v>
      </c>
      <c r="AH57" s="609">
        <v>0</v>
      </c>
      <c r="AI57" s="609">
        <v>0</v>
      </c>
      <c r="AJ57" s="609">
        <v>2.996</v>
      </c>
      <c r="AK57" s="609">
        <v>0</v>
      </c>
      <c r="AL57" s="609">
        <v>0</v>
      </c>
      <c r="AM57" s="609">
        <v>2.996</v>
      </c>
      <c r="AN57" s="609">
        <v>0</v>
      </c>
      <c r="AO57" s="609">
        <v>0</v>
      </c>
      <c r="AP57" s="609">
        <v>2.996</v>
      </c>
      <c r="AQ57" s="609">
        <v>0</v>
      </c>
      <c r="AR57" s="609">
        <v>0</v>
      </c>
      <c r="AS57" s="609">
        <v>2.996</v>
      </c>
      <c r="AT57" s="609">
        <v>0</v>
      </c>
      <c r="AU57" s="609">
        <v>0</v>
      </c>
      <c r="AV57" s="609">
        <v>2.996</v>
      </c>
      <c r="AW57" s="609">
        <v>0</v>
      </c>
      <c r="AX57" s="609">
        <v>0</v>
      </c>
      <c r="AY57" s="609">
        <v>2.996</v>
      </c>
      <c r="AZ57" s="609">
        <v>0</v>
      </c>
      <c r="BA57" s="609">
        <v>0</v>
      </c>
    </row>
    <row r="58" spans="2:53" ht="18" customHeight="1" x14ac:dyDescent="0.25">
      <c r="B58" s="315"/>
      <c r="C58" s="363"/>
      <c r="D58" s="363"/>
      <c r="E58" s="608" t="s">
        <v>1027</v>
      </c>
      <c r="F58" s="609">
        <v>0.878</v>
      </c>
      <c r="G58" s="609">
        <v>9.9000000000000005E-2</v>
      </c>
      <c r="H58" s="609">
        <v>2E-3</v>
      </c>
      <c r="I58" s="609">
        <v>0.878</v>
      </c>
      <c r="J58" s="609">
        <v>9.9000000000000005E-2</v>
      </c>
      <c r="K58" s="609">
        <v>2E-3</v>
      </c>
      <c r="L58" s="609">
        <v>0.878</v>
      </c>
      <c r="M58" s="609">
        <v>9.9000000000000005E-2</v>
      </c>
      <c r="N58" s="609">
        <v>2E-3</v>
      </c>
      <c r="O58" s="609">
        <v>0.878</v>
      </c>
      <c r="P58" s="609">
        <v>9.9000000000000005E-2</v>
      </c>
      <c r="Q58" s="609">
        <v>2E-3</v>
      </c>
      <c r="R58" s="609">
        <v>0.878</v>
      </c>
      <c r="S58" s="609">
        <v>9.9000000000000005E-2</v>
      </c>
      <c r="T58" s="609">
        <v>2E-3</v>
      </c>
      <c r="U58" s="609">
        <v>0.878</v>
      </c>
      <c r="V58" s="609">
        <v>9.9000000000000005E-2</v>
      </c>
      <c r="W58" s="609">
        <v>2E-3</v>
      </c>
      <c r="X58" s="609">
        <v>0.878</v>
      </c>
      <c r="Y58" s="609">
        <v>9.9000000000000005E-2</v>
      </c>
      <c r="Z58" s="609">
        <v>2E-3</v>
      </c>
      <c r="AA58" s="609">
        <v>0.878</v>
      </c>
      <c r="AB58" s="609">
        <v>9.9000000000000005E-2</v>
      </c>
      <c r="AC58" s="609">
        <v>2E-3</v>
      </c>
      <c r="AD58" s="609">
        <v>0.878</v>
      </c>
      <c r="AE58" s="609">
        <v>9.9000000000000005E-2</v>
      </c>
      <c r="AF58" s="609">
        <v>2E-3</v>
      </c>
      <c r="AG58" s="609">
        <v>0.878</v>
      </c>
      <c r="AH58" s="609">
        <v>9.9000000000000005E-2</v>
      </c>
      <c r="AI58" s="609">
        <v>2E-3</v>
      </c>
      <c r="AJ58" s="609">
        <v>0.878</v>
      </c>
      <c r="AK58" s="609">
        <v>9.9000000000000005E-2</v>
      </c>
      <c r="AL58" s="609">
        <v>2E-3</v>
      </c>
      <c r="AM58" s="609">
        <v>0.878</v>
      </c>
      <c r="AN58" s="609">
        <v>9.9000000000000005E-2</v>
      </c>
      <c r="AO58" s="609">
        <v>2E-3</v>
      </c>
      <c r="AP58" s="609">
        <v>0.878</v>
      </c>
      <c r="AQ58" s="609">
        <v>9.9000000000000005E-2</v>
      </c>
      <c r="AR58" s="609">
        <v>2E-3</v>
      </c>
      <c r="AS58" s="609">
        <v>0.878</v>
      </c>
      <c r="AT58" s="609">
        <v>9.9000000000000005E-2</v>
      </c>
      <c r="AU58" s="609">
        <v>2E-3</v>
      </c>
      <c r="AV58" s="609">
        <v>0.878</v>
      </c>
      <c r="AW58" s="609">
        <v>9.9000000000000005E-2</v>
      </c>
      <c r="AX58" s="609">
        <v>2E-3</v>
      </c>
      <c r="AY58" s="609">
        <v>0.878</v>
      </c>
      <c r="AZ58" s="609">
        <v>9.9000000000000005E-2</v>
      </c>
      <c r="BA58" s="609">
        <v>2E-3</v>
      </c>
    </row>
    <row r="59" spans="2:53" ht="18" customHeight="1" x14ac:dyDescent="0.25">
      <c r="B59" s="315"/>
      <c r="C59" s="363"/>
      <c r="D59" s="363"/>
      <c r="E59" s="608" t="s">
        <v>1440</v>
      </c>
      <c r="F59" s="609">
        <v>0</v>
      </c>
      <c r="G59" s="609">
        <v>2.5000000000000001E-2</v>
      </c>
      <c r="H59" s="609">
        <v>3.0000000000000001E-3</v>
      </c>
      <c r="I59" s="609">
        <v>0</v>
      </c>
      <c r="J59" s="609">
        <v>2.5000000000000001E-2</v>
      </c>
      <c r="K59" s="609">
        <v>3.0000000000000001E-3</v>
      </c>
      <c r="L59" s="609">
        <v>0</v>
      </c>
      <c r="M59" s="609">
        <v>2.5000000000000001E-2</v>
      </c>
      <c r="N59" s="609">
        <v>3.0000000000000001E-3</v>
      </c>
      <c r="O59" s="609">
        <v>0</v>
      </c>
      <c r="P59" s="609">
        <v>2.5000000000000001E-2</v>
      </c>
      <c r="Q59" s="609">
        <v>3.0000000000000001E-3</v>
      </c>
      <c r="R59" s="609">
        <v>0</v>
      </c>
      <c r="S59" s="609">
        <v>2.5000000000000001E-2</v>
      </c>
      <c r="T59" s="609">
        <v>3.0000000000000001E-3</v>
      </c>
      <c r="U59" s="609">
        <v>0</v>
      </c>
      <c r="V59" s="609">
        <v>2.5000000000000001E-2</v>
      </c>
      <c r="W59" s="609">
        <v>3.0000000000000001E-3</v>
      </c>
      <c r="X59" s="609">
        <v>0</v>
      </c>
      <c r="Y59" s="609">
        <v>2.5000000000000001E-2</v>
      </c>
      <c r="Z59" s="609">
        <v>3.0000000000000001E-3</v>
      </c>
      <c r="AA59" s="609">
        <v>0</v>
      </c>
      <c r="AB59" s="609">
        <v>2.5000000000000001E-2</v>
      </c>
      <c r="AC59" s="609">
        <v>3.0000000000000001E-3</v>
      </c>
      <c r="AD59" s="609">
        <v>0</v>
      </c>
      <c r="AE59" s="609">
        <v>2.5000000000000001E-2</v>
      </c>
      <c r="AF59" s="609">
        <v>3.0000000000000001E-3</v>
      </c>
      <c r="AG59" s="609">
        <v>0</v>
      </c>
      <c r="AH59" s="609">
        <v>2.5000000000000001E-2</v>
      </c>
      <c r="AI59" s="609">
        <v>3.0000000000000001E-3</v>
      </c>
      <c r="AJ59" s="609">
        <v>0</v>
      </c>
      <c r="AK59" s="609">
        <v>2.5000000000000001E-2</v>
      </c>
      <c r="AL59" s="609">
        <v>3.0000000000000001E-3</v>
      </c>
      <c r="AM59" s="609">
        <v>0</v>
      </c>
      <c r="AN59" s="609">
        <v>2.5000000000000001E-2</v>
      </c>
      <c r="AO59" s="609">
        <v>3.0000000000000001E-3</v>
      </c>
      <c r="AP59" s="609">
        <v>0</v>
      </c>
      <c r="AQ59" s="609">
        <v>2.5000000000000001E-2</v>
      </c>
      <c r="AR59" s="609">
        <v>3.0000000000000001E-3</v>
      </c>
      <c r="AS59" s="609">
        <v>0</v>
      </c>
      <c r="AT59" s="609">
        <v>2.5000000000000001E-2</v>
      </c>
      <c r="AU59" s="609">
        <v>3.0000000000000001E-3</v>
      </c>
      <c r="AV59" s="609">
        <v>0</v>
      </c>
      <c r="AW59" s="609">
        <v>2.5000000000000001E-2</v>
      </c>
      <c r="AX59" s="609">
        <v>3.0000000000000001E-3</v>
      </c>
      <c r="AY59" s="609">
        <v>0</v>
      </c>
      <c r="AZ59" s="609">
        <v>2.5000000000000001E-2</v>
      </c>
      <c r="BA59" s="609">
        <v>3.0000000000000001E-3</v>
      </c>
    </row>
    <row r="60" spans="2:53" ht="18" customHeight="1" x14ac:dyDescent="0.25">
      <c r="B60" s="315"/>
      <c r="C60" s="363"/>
      <c r="D60" s="363"/>
      <c r="E60" s="608" t="s">
        <v>1045</v>
      </c>
      <c r="F60" s="609">
        <v>0</v>
      </c>
      <c r="G60" s="609">
        <v>4.3319999999999999</v>
      </c>
      <c r="H60" s="609">
        <v>5.8000000000000003E-2</v>
      </c>
      <c r="I60" s="609">
        <v>0</v>
      </c>
      <c r="J60" s="609">
        <v>4.3319999999999999</v>
      </c>
      <c r="K60" s="609">
        <v>5.8000000000000003E-2</v>
      </c>
      <c r="L60" s="609">
        <v>0</v>
      </c>
      <c r="M60" s="609">
        <v>4.3319999999999999</v>
      </c>
      <c r="N60" s="609">
        <v>5.8000000000000003E-2</v>
      </c>
      <c r="O60" s="609">
        <v>0</v>
      </c>
      <c r="P60" s="609">
        <v>4.3319999999999999</v>
      </c>
      <c r="Q60" s="609">
        <v>5.8000000000000003E-2</v>
      </c>
      <c r="R60" s="609">
        <v>0</v>
      </c>
      <c r="S60" s="609">
        <v>4.3319999999999999</v>
      </c>
      <c r="T60" s="609">
        <v>5.8000000000000003E-2</v>
      </c>
      <c r="U60" s="609">
        <v>0</v>
      </c>
      <c r="V60" s="609">
        <v>4.3319999999999999</v>
      </c>
      <c r="W60" s="609">
        <v>5.8000000000000003E-2</v>
      </c>
      <c r="X60" s="609">
        <v>0</v>
      </c>
      <c r="Y60" s="609">
        <v>4.3319999999999999</v>
      </c>
      <c r="Z60" s="609">
        <v>5.8000000000000003E-2</v>
      </c>
      <c r="AA60" s="609">
        <v>0</v>
      </c>
      <c r="AB60" s="609">
        <v>4.3319999999999999</v>
      </c>
      <c r="AC60" s="609">
        <v>5.8000000000000003E-2</v>
      </c>
      <c r="AD60" s="609">
        <v>0</v>
      </c>
      <c r="AE60" s="609">
        <v>4.3319999999999999</v>
      </c>
      <c r="AF60" s="609">
        <v>5.8000000000000003E-2</v>
      </c>
      <c r="AG60" s="609">
        <v>0</v>
      </c>
      <c r="AH60" s="609">
        <v>4.3319999999999999</v>
      </c>
      <c r="AI60" s="609">
        <v>5.8000000000000003E-2</v>
      </c>
      <c r="AJ60" s="609">
        <v>0</v>
      </c>
      <c r="AK60" s="609">
        <v>4.3319999999999999</v>
      </c>
      <c r="AL60" s="609">
        <v>5.8000000000000003E-2</v>
      </c>
      <c r="AM60" s="609">
        <v>0</v>
      </c>
      <c r="AN60" s="609">
        <v>4.3319999999999999</v>
      </c>
      <c r="AO60" s="609">
        <v>5.8000000000000003E-2</v>
      </c>
      <c r="AP60" s="609">
        <v>0</v>
      </c>
      <c r="AQ60" s="609">
        <v>4.3319999999999999</v>
      </c>
      <c r="AR60" s="609">
        <v>5.8000000000000003E-2</v>
      </c>
      <c r="AS60" s="609">
        <v>0</v>
      </c>
      <c r="AT60" s="609">
        <v>4.3319999999999999</v>
      </c>
      <c r="AU60" s="609">
        <v>5.8000000000000003E-2</v>
      </c>
      <c r="AV60" s="609">
        <v>0</v>
      </c>
      <c r="AW60" s="609">
        <v>4.3319999999999999</v>
      </c>
      <c r="AX60" s="609">
        <v>5.8000000000000003E-2</v>
      </c>
      <c r="AY60" s="609">
        <v>0</v>
      </c>
      <c r="AZ60" s="609">
        <v>4.3319999999999999</v>
      </c>
      <c r="BA60" s="609">
        <v>5.8000000000000003E-2</v>
      </c>
    </row>
    <row r="61" spans="2:53" ht="18" customHeight="1" x14ac:dyDescent="0.25">
      <c r="B61" s="315"/>
      <c r="C61" s="363"/>
      <c r="D61" s="363"/>
      <c r="E61" s="608" t="s">
        <v>1046</v>
      </c>
      <c r="F61" s="609">
        <v>0</v>
      </c>
      <c r="G61" s="609">
        <v>5.4240000000000004</v>
      </c>
      <c r="H61" s="609">
        <v>7.1999999999999995E-2</v>
      </c>
      <c r="I61" s="609">
        <v>0</v>
      </c>
      <c r="J61" s="609">
        <v>5.4240000000000004</v>
      </c>
      <c r="K61" s="609">
        <v>7.1999999999999995E-2</v>
      </c>
      <c r="L61" s="609">
        <v>0</v>
      </c>
      <c r="M61" s="609">
        <v>5.4240000000000004</v>
      </c>
      <c r="N61" s="609">
        <v>7.1999999999999995E-2</v>
      </c>
      <c r="O61" s="609">
        <v>0</v>
      </c>
      <c r="P61" s="609">
        <v>5.4240000000000004</v>
      </c>
      <c r="Q61" s="609">
        <v>7.1999999999999995E-2</v>
      </c>
      <c r="R61" s="609">
        <v>0</v>
      </c>
      <c r="S61" s="609">
        <v>5.4240000000000004</v>
      </c>
      <c r="T61" s="609">
        <v>7.1999999999999995E-2</v>
      </c>
      <c r="U61" s="609">
        <v>0</v>
      </c>
      <c r="V61" s="609">
        <v>5.4240000000000004</v>
      </c>
      <c r="W61" s="609">
        <v>7.1999999999999995E-2</v>
      </c>
      <c r="X61" s="609">
        <v>0</v>
      </c>
      <c r="Y61" s="609">
        <v>5.4240000000000004</v>
      </c>
      <c r="Z61" s="609">
        <v>7.1999999999999995E-2</v>
      </c>
      <c r="AA61" s="609">
        <v>0</v>
      </c>
      <c r="AB61" s="609">
        <v>5.4240000000000004</v>
      </c>
      <c r="AC61" s="609">
        <v>7.1999999999999995E-2</v>
      </c>
      <c r="AD61" s="609">
        <v>0</v>
      </c>
      <c r="AE61" s="609">
        <v>5.4240000000000004</v>
      </c>
      <c r="AF61" s="609">
        <v>7.1999999999999995E-2</v>
      </c>
      <c r="AG61" s="609">
        <v>0</v>
      </c>
      <c r="AH61" s="609">
        <v>5.4240000000000004</v>
      </c>
      <c r="AI61" s="609">
        <v>7.1999999999999995E-2</v>
      </c>
      <c r="AJ61" s="609">
        <v>0</v>
      </c>
      <c r="AK61" s="609">
        <v>5.4240000000000004</v>
      </c>
      <c r="AL61" s="609">
        <v>7.1999999999999995E-2</v>
      </c>
      <c r="AM61" s="609">
        <v>0</v>
      </c>
      <c r="AN61" s="609">
        <v>5.4240000000000004</v>
      </c>
      <c r="AO61" s="609">
        <v>7.1999999999999995E-2</v>
      </c>
      <c r="AP61" s="609">
        <v>0</v>
      </c>
      <c r="AQ61" s="609">
        <v>5.4240000000000004</v>
      </c>
      <c r="AR61" s="609">
        <v>7.1999999999999995E-2</v>
      </c>
      <c r="AS61" s="609">
        <v>0</v>
      </c>
      <c r="AT61" s="609">
        <v>5.4240000000000004</v>
      </c>
      <c r="AU61" s="609">
        <v>7.1999999999999995E-2</v>
      </c>
      <c r="AV61" s="609">
        <v>0</v>
      </c>
      <c r="AW61" s="609">
        <v>5.4240000000000004</v>
      </c>
      <c r="AX61" s="609">
        <v>7.1999999999999995E-2</v>
      </c>
      <c r="AY61" s="609">
        <v>0</v>
      </c>
      <c r="AZ61" s="609">
        <v>5.4240000000000004</v>
      </c>
      <c r="BA61" s="609">
        <v>7.1999999999999995E-2</v>
      </c>
    </row>
    <row r="62" spans="2:53" ht="18" customHeight="1" x14ac:dyDescent="0.25">
      <c r="B62" s="315"/>
      <c r="C62" s="363"/>
      <c r="D62" s="363"/>
      <c r="E62" s="608" t="s">
        <v>1481</v>
      </c>
      <c r="F62" s="609">
        <v>0</v>
      </c>
      <c r="G62" s="609">
        <v>4.5330000000000004</v>
      </c>
      <c r="H62" s="609">
        <v>0.06</v>
      </c>
      <c r="I62" s="609">
        <v>0</v>
      </c>
      <c r="J62" s="609">
        <v>4.5330000000000004</v>
      </c>
      <c r="K62" s="609">
        <v>0.06</v>
      </c>
      <c r="L62" s="609">
        <v>0</v>
      </c>
      <c r="M62" s="609">
        <v>4.5330000000000004</v>
      </c>
      <c r="N62" s="609">
        <v>0.06</v>
      </c>
      <c r="O62" s="609">
        <v>0</v>
      </c>
      <c r="P62" s="609">
        <v>4.5330000000000004</v>
      </c>
      <c r="Q62" s="609">
        <v>0.06</v>
      </c>
      <c r="R62" s="609">
        <v>0</v>
      </c>
      <c r="S62" s="609">
        <v>4.5330000000000004</v>
      </c>
      <c r="T62" s="609">
        <v>0.06</v>
      </c>
      <c r="U62" s="609">
        <v>0</v>
      </c>
      <c r="V62" s="609">
        <v>4.5330000000000004</v>
      </c>
      <c r="W62" s="609">
        <v>0.06</v>
      </c>
      <c r="X62" s="609">
        <v>0</v>
      </c>
      <c r="Y62" s="609">
        <v>4.5330000000000004</v>
      </c>
      <c r="Z62" s="609">
        <v>0.06</v>
      </c>
      <c r="AA62" s="609">
        <v>0</v>
      </c>
      <c r="AB62" s="609">
        <v>4.5330000000000004</v>
      </c>
      <c r="AC62" s="609">
        <v>0.06</v>
      </c>
      <c r="AD62" s="609">
        <v>0</v>
      </c>
      <c r="AE62" s="609">
        <v>4.5330000000000004</v>
      </c>
      <c r="AF62" s="609">
        <v>0.06</v>
      </c>
      <c r="AG62" s="609">
        <v>0</v>
      </c>
      <c r="AH62" s="609">
        <v>4.5330000000000004</v>
      </c>
      <c r="AI62" s="609">
        <v>0.06</v>
      </c>
      <c r="AJ62" s="609">
        <v>0</v>
      </c>
      <c r="AK62" s="609">
        <v>4.5330000000000004</v>
      </c>
      <c r="AL62" s="609">
        <v>0.06</v>
      </c>
      <c r="AM62" s="609">
        <v>0</v>
      </c>
      <c r="AN62" s="609">
        <v>4.5330000000000004</v>
      </c>
      <c r="AO62" s="609">
        <v>0.06</v>
      </c>
      <c r="AP62" s="609">
        <v>0</v>
      </c>
      <c r="AQ62" s="609">
        <v>4.5330000000000004</v>
      </c>
      <c r="AR62" s="609">
        <v>0.06</v>
      </c>
      <c r="AS62" s="609">
        <v>0</v>
      </c>
      <c r="AT62" s="609">
        <v>4.5330000000000004</v>
      </c>
      <c r="AU62" s="609">
        <v>0.06</v>
      </c>
      <c r="AV62" s="609">
        <v>0</v>
      </c>
      <c r="AW62" s="609">
        <v>4.5330000000000004</v>
      </c>
      <c r="AX62" s="609">
        <v>0.06</v>
      </c>
      <c r="AY62" s="609">
        <v>0</v>
      </c>
      <c r="AZ62" s="609">
        <v>4.5330000000000004</v>
      </c>
      <c r="BA62" s="609">
        <v>0.06</v>
      </c>
    </row>
    <row r="63" spans="2:53" ht="18" customHeight="1" x14ac:dyDescent="0.25">
      <c r="B63" s="315"/>
      <c r="C63" s="363"/>
      <c r="D63" s="363"/>
      <c r="E63" s="608" t="s">
        <v>1482</v>
      </c>
      <c r="F63" s="609">
        <v>0</v>
      </c>
      <c r="G63" s="609">
        <v>4.7489999999999997</v>
      </c>
      <c r="H63" s="609">
        <v>6.3E-2</v>
      </c>
      <c r="I63" s="609">
        <v>0</v>
      </c>
      <c r="J63" s="609">
        <v>4.7489999999999997</v>
      </c>
      <c r="K63" s="609">
        <v>6.3E-2</v>
      </c>
      <c r="L63" s="609">
        <v>0</v>
      </c>
      <c r="M63" s="609">
        <v>4.7489999999999997</v>
      </c>
      <c r="N63" s="609">
        <v>6.3E-2</v>
      </c>
      <c r="O63" s="609">
        <v>0</v>
      </c>
      <c r="P63" s="609">
        <v>4.7489999999999997</v>
      </c>
      <c r="Q63" s="609">
        <v>6.3E-2</v>
      </c>
      <c r="R63" s="609">
        <v>0</v>
      </c>
      <c r="S63" s="609">
        <v>4.7489999999999997</v>
      </c>
      <c r="T63" s="609">
        <v>6.3E-2</v>
      </c>
      <c r="U63" s="609">
        <v>0</v>
      </c>
      <c r="V63" s="609">
        <v>4.7489999999999997</v>
      </c>
      <c r="W63" s="609">
        <v>6.3E-2</v>
      </c>
      <c r="X63" s="609">
        <v>0</v>
      </c>
      <c r="Y63" s="609">
        <v>4.7489999999999997</v>
      </c>
      <c r="Z63" s="609">
        <v>6.3E-2</v>
      </c>
      <c r="AA63" s="609">
        <v>0</v>
      </c>
      <c r="AB63" s="609">
        <v>4.7489999999999997</v>
      </c>
      <c r="AC63" s="609">
        <v>6.3E-2</v>
      </c>
      <c r="AD63" s="609">
        <v>0</v>
      </c>
      <c r="AE63" s="609">
        <v>4.7489999999999997</v>
      </c>
      <c r="AF63" s="609">
        <v>6.3E-2</v>
      </c>
      <c r="AG63" s="609">
        <v>0</v>
      </c>
      <c r="AH63" s="609">
        <v>4.7489999999999997</v>
      </c>
      <c r="AI63" s="609">
        <v>6.3E-2</v>
      </c>
      <c r="AJ63" s="609">
        <v>0</v>
      </c>
      <c r="AK63" s="609">
        <v>4.7489999999999997</v>
      </c>
      <c r="AL63" s="609">
        <v>6.3E-2</v>
      </c>
      <c r="AM63" s="609">
        <v>0</v>
      </c>
      <c r="AN63" s="609">
        <v>4.7489999999999997</v>
      </c>
      <c r="AO63" s="609">
        <v>6.3E-2</v>
      </c>
      <c r="AP63" s="609">
        <v>0</v>
      </c>
      <c r="AQ63" s="609">
        <v>4.7489999999999997</v>
      </c>
      <c r="AR63" s="609">
        <v>6.3E-2</v>
      </c>
      <c r="AS63" s="609">
        <v>0</v>
      </c>
      <c r="AT63" s="609">
        <v>4.7489999999999997</v>
      </c>
      <c r="AU63" s="609">
        <v>6.3E-2</v>
      </c>
      <c r="AV63" s="609">
        <v>0</v>
      </c>
      <c r="AW63" s="609">
        <v>4.7489999999999997</v>
      </c>
      <c r="AX63" s="609">
        <v>6.3E-2</v>
      </c>
      <c r="AY63" s="609">
        <v>0</v>
      </c>
      <c r="AZ63" s="609">
        <v>4.7489999999999997</v>
      </c>
      <c r="BA63" s="609">
        <v>6.3E-2</v>
      </c>
    </row>
    <row r="64" spans="2:53" ht="18" customHeight="1" x14ac:dyDescent="0.25">
      <c r="B64" s="315"/>
      <c r="C64" s="363"/>
      <c r="D64" s="363"/>
      <c r="E64" s="854" t="s">
        <v>1483</v>
      </c>
      <c r="F64" s="611">
        <v>0</v>
      </c>
      <c r="G64" s="611">
        <v>4.665</v>
      </c>
      <c r="H64" s="611">
        <v>6.2E-2</v>
      </c>
      <c r="I64" s="611">
        <v>0</v>
      </c>
      <c r="J64" s="611">
        <v>4.665</v>
      </c>
      <c r="K64" s="611">
        <v>6.2E-2</v>
      </c>
      <c r="L64" s="611">
        <v>0</v>
      </c>
      <c r="M64" s="611">
        <v>4.665</v>
      </c>
      <c r="N64" s="611">
        <v>6.2E-2</v>
      </c>
      <c r="O64" s="611">
        <v>0</v>
      </c>
      <c r="P64" s="611">
        <v>4.665</v>
      </c>
      <c r="Q64" s="611">
        <v>6.2E-2</v>
      </c>
      <c r="R64" s="611">
        <v>0</v>
      </c>
      <c r="S64" s="611">
        <v>4.665</v>
      </c>
      <c r="T64" s="611">
        <v>6.2E-2</v>
      </c>
      <c r="U64" s="611">
        <v>0</v>
      </c>
      <c r="V64" s="611">
        <v>4.665</v>
      </c>
      <c r="W64" s="611">
        <v>6.2E-2</v>
      </c>
      <c r="X64" s="611">
        <v>0</v>
      </c>
      <c r="Y64" s="611">
        <v>4.665</v>
      </c>
      <c r="Z64" s="611">
        <v>6.2E-2</v>
      </c>
      <c r="AA64" s="611">
        <v>0</v>
      </c>
      <c r="AB64" s="611">
        <v>4.665</v>
      </c>
      <c r="AC64" s="611">
        <v>6.2E-2</v>
      </c>
      <c r="AD64" s="611">
        <v>0</v>
      </c>
      <c r="AE64" s="611">
        <v>4.665</v>
      </c>
      <c r="AF64" s="611">
        <v>6.2E-2</v>
      </c>
      <c r="AG64" s="611">
        <v>0</v>
      </c>
      <c r="AH64" s="611">
        <v>4.665</v>
      </c>
      <c r="AI64" s="611">
        <v>6.2E-2</v>
      </c>
      <c r="AJ64" s="611">
        <v>0</v>
      </c>
      <c r="AK64" s="611">
        <v>4.665</v>
      </c>
      <c r="AL64" s="611">
        <v>6.2E-2</v>
      </c>
      <c r="AM64" s="611">
        <v>0</v>
      </c>
      <c r="AN64" s="611">
        <v>4.665</v>
      </c>
      <c r="AO64" s="611">
        <v>6.2E-2</v>
      </c>
      <c r="AP64" s="611">
        <v>0</v>
      </c>
      <c r="AQ64" s="611">
        <v>4.665</v>
      </c>
      <c r="AR64" s="611">
        <v>6.2E-2</v>
      </c>
      <c r="AS64" s="611">
        <v>0</v>
      </c>
      <c r="AT64" s="611">
        <v>4.665</v>
      </c>
      <c r="AU64" s="611">
        <v>6.2E-2</v>
      </c>
      <c r="AV64" s="611">
        <v>0</v>
      </c>
      <c r="AW64" s="611">
        <v>4.665</v>
      </c>
      <c r="AX64" s="611">
        <v>6.2E-2</v>
      </c>
      <c r="AY64" s="611">
        <v>0</v>
      </c>
      <c r="AZ64" s="611">
        <v>4.665</v>
      </c>
      <c r="BA64" s="611">
        <v>6.2E-2</v>
      </c>
    </row>
    <row r="65" spans="2:59" ht="18" customHeight="1" x14ac:dyDescent="0.25">
      <c r="B65" s="315"/>
      <c r="C65" s="363"/>
      <c r="D65" s="363"/>
      <c r="E65" s="854" t="s">
        <v>1484</v>
      </c>
      <c r="F65" s="611">
        <v>0</v>
      </c>
      <c r="G65" s="611">
        <v>4.8479999999999999</v>
      </c>
      <c r="H65" s="611">
        <v>6.5000000000000002E-2</v>
      </c>
      <c r="I65" s="611">
        <v>0</v>
      </c>
      <c r="J65" s="611">
        <v>4.8479999999999999</v>
      </c>
      <c r="K65" s="611">
        <v>6.5000000000000002E-2</v>
      </c>
      <c r="L65" s="611">
        <v>0</v>
      </c>
      <c r="M65" s="611">
        <v>4.8479999999999999</v>
      </c>
      <c r="N65" s="611">
        <v>6.5000000000000002E-2</v>
      </c>
      <c r="O65" s="611">
        <v>0</v>
      </c>
      <c r="P65" s="611">
        <v>4.8479999999999999</v>
      </c>
      <c r="Q65" s="611">
        <v>6.5000000000000002E-2</v>
      </c>
      <c r="R65" s="611">
        <v>0</v>
      </c>
      <c r="S65" s="611">
        <v>4.8479999999999999</v>
      </c>
      <c r="T65" s="611">
        <v>6.5000000000000002E-2</v>
      </c>
      <c r="U65" s="611">
        <v>0</v>
      </c>
      <c r="V65" s="611">
        <v>4.8479999999999999</v>
      </c>
      <c r="W65" s="611">
        <v>6.5000000000000002E-2</v>
      </c>
      <c r="X65" s="611">
        <v>0</v>
      </c>
      <c r="Y65" s="611">
        <v>4.8479999999999999</v>
      </c>
      <c r="Z65" s="611">
        <v>6.5000000000000002E-2</v>
      </c>
      <c r="AA65" s="611">
        <v>0</v>
      </c>
      <c r="AB65" s="611">
        <v>4.8479999999999999</v>
      </c>
      <c r="AC65" s="611">
        <v>6.5000000000000002E-2</v>
      </c>
      <c r="AD65" s="611">
        <v>0</v>
      </c>
      <c r="AE65" s="611">
        <v>4.8479999999999999</v>
      </c>
      <c r="AF65" s="611">
        <v>6.5000000000000002E-2</v>
      </c>
      <c r="AG65" s="611">
        <v>0</v>
      </c>
      <c r="AH65" s="611">
        <v>4.8479999999999999</v>
      </c>
      <c r="AI65" s="611">
        <v>6.5000000000000002E-2</v>
      </c>
      <c r="AJ65" s="611">
        <v>0</v>
      </c>
      <c r="AK65" s="611">
        <v>4.8479999999999999</v>
      </c>
      <c r="AL65" s="611">
        <v>6.5000000000000002E-2</v>
      </c>
      <c r="AM65" s="611">
        <v>0</v>
      </c>
      <c r="AN65" s="611">
        <v>4.8479999999999999</v>
      </c>
      <c r="AO65" s="611">
        <v>6.5000000000000002E-2</v>
      </c>
      <c r="AP65" s="611">
        <v>0</v>
      </c>
      <c r="AQ65" s="611">
        <v>4.8479999999999999</v>
      </c>
      <c r="AR65" s="611">
        <v>6.5000000000000002E-2</v>
      </c>
      <c r="AS65" s="611">
        <v>0</v>
      </c>
      <c r="AT65" s="611">
        <v>4.8479999999999999</v>
      </c>
      <c r="AU65" s="611">
        <v>6.5000000000000002E-2</v>
      </c>
      <c r="AV65" s="611">
        <v>0</v>
      </c>
      <c r="AW65" s="611">
        <v>4.8479999999999999</v>
      </c>
      <c r="AX65" s="611">
        <v>6.5000000000000002E-2</v>
      </c>
      <c r="AY65" s="611">
        <v>0</v>
      </c>
      <c r="AZ65" s="611">
        <v>4.8479999999999999</v>
      </c>
      <c r="BA65" s="611">
        <v>6.5000000000000002E-2</v>
      </c>
    </row>
    <row r="66" spans="2:59" ht="18" customHeight="1" x14ac:dyDescent="0.25">
      <c r="B66" s="315"/>
      <c r="C66" s="363"/>
      <c r="D66" s="363"/>
      <c r="E66" s="854" t="s">
        <v>1485</v>
      </c>
      <c r="F66" s="611">
        <v>0</v>
      </c>
      <c r="G66" s="611">
        <v>6.2779999999999996</v>
      </c>
      <c r="H66" s="611">
        <v>3.1E-2</v>
      </c>
      <c r="I66" s="611">
        <v>0</v>
      </c>
      <c r="J66" s="611">
        <v>6.2779999999999996</v>
      </c>
      <c r="K66" s="611">
        <v>3.1E-2</v>
      </c>
      <c r="L66" s="611">
        <v>0</v>
      </c>
      <c r="M66" s="611">
        <v>6.2779999999999996</v>
      </c>
      <c r="N66" s="611">
        <v>3.1E-2</v>
      </c>
      <c r="O66" s="611">
        <v>0</v>
      </c>
      <c r="P66" s="611">
        <v>6.2779999999999996</v>
      </c>
      <c r="Q66" s="611">
        <v>3.1E-2</v>
      </c>
      <c r="R66" s="611">
        <v>0</v>
      </c>
      <c r="S66" s="611">
        <v>6.2779999999999996</v>
      </c>
      <c r="T66" s="611">
        <v>3.1E-2</v>
      </c>
      <c r="U66" s="611">
        <v>0</v>
      </c>
      <c r="V66" s="611">
        <v>6.2779999999999996</v>
      </c>
      <c r="W66" s="611">
        <v>3.1E-2</v>
      </c>
      <c r="X66" s="611">
        <v>0</v>
      </c>
      <c r="Y66" s="611">
        <v>6.2779999999999996</v>
      </c>
      <c r="Z66" s="611">
        <v>3.1E-2</v>
      </c>
      <c r="AA66" s="611">
        <v>0</v>
      </c>
      <c r="AB66" s="611">
        <v>6.2779999999999996</v>
      </c>
      <c r="AC66" s="611">
        <v>3.1E-2</v>
      </c>
      <c r="AD66" s="611">
        <v>0</v>
      </c>
      <c r="AE66" s="611">
        <v>6.2779999999999996</v>
      </c>
      <c r="AF66" s="611">
        <v>3.1E-2</v>
      </c>
      <c r="AG66" s="611">
        <v>0</v>
      </c>
      <c r="AH66" s="611">
        <v>6.2779999999999996</v>
      </c>
      <c r="AI66" s="611">
        <v>3.1E-2</v>
      </c>
      <c r="AJ66" s="611">
        <v>0</v>
      </c>
      <c r="AK66" s="611">
        <v>6.2779999999999996</v>
      </c>
      <c r="AL66" s="611">
        <v>3.1E-2</v>
      </c>
      <c r="AM66" s="611">
        <v>0</v>
      </c>
      <c r="AN66" s="611">
        <v>6.2779999999999996</v>
      </c>
      <c r="AO66" s="611">
        <v>3.1E-2</v>
      </c>
      <c r="AP66" s="611">
        <v>0</v>
      </c>
      <c r="AQ66" s="611">
        <v>6.2779999999999996</v>
      </c>
      <c r="AR66" s="611">
        <v>3.1E-2</v>
      </c>
      <c r="AS66" s="611">
        <v>0</v>
      </c>
      <c r="AT66" s="611">
        <v>6.2779999999999996</v>
      </c>
      <c r="AU66" s="611">
        <v>3.1E-2</v>
      </c>
      <c r="AV66" s="611">
        <v>0</v>
      </c>
      <c r="AW66" s="611">
        <v>6.2779999999999996</v>
      </c>
      <c r="AX66" s="611">
        <v>3.1E-2</v>
      </c>
      <c r="AY66" s="611">
        <v>0</v>
      </c>
      <c r="AZ66" s="611">
        <v>6.2779999999999996</v>
      </c>
      <c r="BA66" s="611">
        <v>3.1E-2</v>
      </c>
    </row>
    <row r="67" spans="2:59" ht="18" customHeight="1" x14ac:dyDescent="0.25">
      <c r="B67" s="315"/>
      <c r="C67" s="363"/>
      <c r="D67" s="363"/>
      <c r="E67" s="854" t="s">
        <v>262</v>
      </c>
      <c r="F67" s="611">
        <v>3.169</v>
      </c>
      <c r="G67" s="611">
        <v>0.32500000000000001</v>
      </c>
      <c r="H67" s="611">
        <v>0.02</v>
      </c>
      <c r="I67" s="611">
        <v>3.169</v>
      </c>
      <c r="J67" s="611">
        <v>0.32500000000000001</v>
      </c>
      <c r="K67" s="611">
        <v>0.02</v>
      </c>
      <c r="L67" s="611">
        <v>3.169</v>
      </c>
      <c r="M67" s="611">
        <v>0.32500000000000001</v>
      </c>
      <c r="N67" s="611">
        <v>0.02</v>
      </c>
      <c r="O67" s="611">
        <v>3.169</v>
      </c>
      <c r="P67" s="611">
        <v>0.32500000000000001</v>
      </c>
      <c r="Q67" s="611">
        <v>0.02</v>
      </c>
      <c r="R67" s="611">
        <v>3.169</v>
      </c>
      <c r="S67" s="611">
        <v>0.32500000000000001</v>
      </c>
      <c r="T67" s="611">
        <v>0.02</v>
      </c>
      <c r="U67" s="611">
        <v>3.169</v>
      </c>
      <c r="V67" s="611">
        <v>0.32500000000000001</v>
      </c>
      <c r="W67" s="611">
        <v>0.02</v>
      </c>
      <c r="X67" s="611">
        <v>3.169</v>
      </c>
      <c r="Y67" s="611">
        <v>0.32500000000000001</v>
      </c>
      <c r="Z67" s="611">
        <v>0.02</v>
      </c>
      <c r="AA67" s="611">
        <v>3.169</v>
      </c>
      <c r="AB67" s="611">
        <v>0.32500000000000001</v>
      </c>
      <c r="AC67" s="611">
        <v>0.02</v>
      </c>
      <c r="AD67" s="611">
        <v>3.169</v>
      </c>
      <c r="AE67" s="611">
        <v>0.32500000000000001</v>
      </c>
      <c r="AF67" s="611">
        <v>0.02</v>
      </c>
      <c r="AG67" s="611">
        <v>3.169</v>
      </c>
      <c r="AH67" s="611">
        <v>0.32500000000000001</v>
      </c>
      <c r="AI67" s="611">
        <v>0.02</v>
      </c>
      <c r="AJ67" s="611">
        <v>3.169</v>
      </c>
      <c r="AK67" s="611">
        <v>0.32500000000000001</v>
      </c>
      <c r="AL67" s="611">
        <v>0.02</v>
      </c>
      <c r="AM67" s="611">
        <v>3.169</v>
      </c>
      <c r="AN67" s="611">
        <v>0.32500000000000001</v>
      </c>
      <c r="AO67" s="611">
        <v>0.02</v>
      </c>
      <c r="AP67" s="611">
        <v>3.169</v>
      </c>
      <c r="AQ67" s="611">
        <v>0.32500000000000001</v>
      </c>
      <c r="AR67" s="611">
        <v>0.02</v>
      </c>
      <c r="AS67" s="611">
        <v>3.169</v>
      </c>
      <c r="AT67" s="611">
        <v>0.32500000000000001</v>
      </c>
      <c r="AU67" s="611">
        <v>0.02</v>
      </c>
      <c r="AV67" s="611">
        <v>3.169</v>
      </c>
      <c r="AW67" s="611">
        <v>0.32500000000000001</v>
      </c>
      <c r="AX67" s="611">
        <v>0.02</v>
      </c>
      <c r="AY67" s="611">
        <v>3.169</v>
      </c>
      <c r="AZ67" s="611">
        <v>0.32500000000000001</v>
      </c>
      <c r="BA67" s="611">
        <v>0.02</v>
      </c>
    </row>
    <row r="68" spans="2:59" ht="18" customHeight="1" x14ac:dyDescent="0.25">
      <c r="B68" s="315"/>
      <c r="C68" s="363"/>
      <c r="D68" s="363"/>
      <c r="E68" s="854" t="s">
        <v>1028</v>
      </c>
      <c r="F68" s="611">
        <v>3.0169999999999999</v>
      </c>
      <c r="G68" s="611">
        <v>0.28199999999999997</v>
      </c>
      <c r="H68" s="611">
        <v>4.2000000000000003E-2</v>
      </c>
      <c r="I68" s="611">
        <v>3.0169999999999999</v>
      </c>
      <c r="J68" s="611">
        <v>0.28199999999999997</v>
      </c>
      <c r="K68" s="611">
        <v>4.2000000000000003E-2</v>
      </c>
      <c r="L68" s="611">
        <v>3.0169999999999999</v>
      </c>
      <c r="M68" s="611">
        <v>0.28199999999999997</v>
      </c>
      <c r="N68" s="611">
        <v>4.2000000000000003E-2</v>
      </c>
      <c r="O68" s="611">
        <v>3.0169999999999999</v>
      </c>
      <c r="P68" s="611">
        <v>0.28199999999999997</v>
      </c>
      <c r="Q68" s="611">
        <v>4.2000000000000003E-2</v>
      </c>
      <c r="R68" s="611">
        <v>3.0169999999999999</v>
      </c>
      <c r="S68" s="611">
        <v>0.28199999999999997</v>
      </c>
      <c r="T68" s="611">
        <v>4.2000000000000003E-2</v>
      </c>
      <c r="U68" s="611">
        <v>3.0169999999999999</v>
      </c>
      <c r="V68" s="611">
        <v>0.28199999999999997</v>
      </c>
      <c r="W68" s="611">
        <v>4.2000000000000003E-2</v>
      </c>
      <c r="X68" s="611">
        <v>3.0169999999999999</v>
      </c>
      <c r="Y68" s="611">
        <v>0.28199999999999997</v>
      </c>
      <c r="Z68" s="611">
        <v>4.2000000000000003E-2</v>
      </c>
      <c r="AA68" s="611">
        <v>3.0169999999999999</v>
      </c>
      <c r="AB68" s="611">
        <v>0.28199999999999997</v>
      </c>
      <c r="AC68" s="611">
        <v>4.2000000000000003E-2</v>
      </c>
      <c r="AD68" s="611">
        <v>3.0169999999999999</v>
      </c>
      <c r="AE68" s="611">
        <v>0.28199999999999997</v>
      </c>
      <c r="AF68" s="611">
        <v>4.2000000000000003E-2</v>
      </c>
      <c r="AG68" s="611">
        <v>3.0169999999999999</v>
      </c>
      <c r="AH68" s="611">
        <v>0.28199999999999997</v>
      </c>
      <c r="AI68" s="611">
        <v>4.2000000000000003E-2</v>
      </c>
      <c r="AJ68" s="611">
        <v>3.0169999999999999</v>
      </c>
      <c r="AK68" s="611">
        <v>0.28199999999999997</v>
      </c>
      <c r="AL68" s="611">
        <v>4.2000000000000003E-2</v>
      </c>
      <c r="AM68" s="611">
        <v>3.0169999999999999</v>
      </c>
      <c r="AN68" s="611">
        <v>0.28199999999999997</v>
      </c>
      <c r="AO68" s="611">
        <v>4.2000000000000003E-2</v>
      </c>
      <c r="AP68" s="611">
        <v>3.0169999999999999</v>
      </c>
      <c r="AQ68" s="611">
        <v>0.28199999999999997</v>
      </c>
      <c r="AR68" s="611">
        <v>4.2000000000000003E-2</v>
      </c>
      <c r="AS68" s="611">
        <v>3.0169999999999999</v>
      </c>
      <c r="AT68" s="611">
        <v>0.28199999999999997</v>
      </c>
      <c r="AU68" s="611">
        <v>4.2000000000000003E-2</v>
      </c>
      <c r="AV68" s="611">
        <v>3.0169999999999999</v>
      </c>
      <c r="AW68" s="611">
        <v>0.28199999999999997</v>
      </c>
      <c r="AX68" s="611">
        <v>4.2000000000000003E-2</v>
      </c>
      <c r="AY68" s="611">
        <v>3.0169999999999999</v>
      </c>
      <c r="AZ68" s="611">
        <v>0.28199999999999997</v>
      </c>
      <c r="BA68" s="611">
        <v>4.2000000000000003E-2</v>
      </c>
    </row>
    <row r="69" spans="2:59" ht="18" customHeight="1" x14ac:dyDescent="0.25">
      <c r="B69" s="315"/>
      <c r="C69" s="363"/>
      <c r="D69" s="363"/>
      <c r="E69" s="610" t="s">
        <v>1029</v>
      </c>
      <c r="F69" s="611">
        <v>3.117</v>
      </c>
      <c r="G69" s="611">
        <v>0.30299999999999999</v>
      </c>
      <c r="H69" s="611">
        <v>4.5999999999999999E-2</v>
      </c>
      <c r="I69" s="611">
        <v>3.117</v>
      </c>
      <c r="J69" s="611">
        <v>0.30299999999999999</v>
      </c>
      <c r="K69" s="611">
        <v>4.5999999999999999E-2</v>
      </c>
      <c r="L69" s="611">
        <v>3.117</v>
      </c>
      <c r="M69" s="611">
        <v>0.30299999999999999</v>
      </c>
      <c r="N69" s="611">
        <v>4.5999999999999999E-2</v>
      </c>
      <c r="O69" s="611">
        <v>3.117</v>
      </c>
      <c r="P69" s="611">
        <v>0.30299999999999999</v>
      </c>
      <c r="Q69" s="611">
        <v>4.5999999999999999E-2</v>
      </c>
      <c r="R69" s="611">
        <v>3.117</v>
      </c>
      <c r="S69" s="611">
        <v>0.30299999999999999</v>
      </c>
      <c r="T69" s="611">
        <v>4.5999999999999999E-2</v>
      </c>
      <c r="U69" s="611">
        <v>3.117</v>
      </c>
      <c r="V69" s="611">
        <v>0.30299999999999999</v>
      </c>
      <c r="W69" s="611">
        <v>4.5999999999999999E-2</v>
      </c>
      <c r="X69" s="611">
        <v>3.117</v>
      </c>
      <c r="Y69" s="611">
        <v>0.30299999999999999</v>
      </c>
      <c r="Z69" s="611">
        <v>4.5999999999999999E-2</v>
      </c>
      <c r="AA69" s="611">
        <v>3.117</v>
      </c>
      <c r="AB69" s="611">
        <v>0.30299999999999999</v>
      </c>
      <c r="AC69" s="611">
        <v>4.5999999999999999E-2</v>
      </c>
      <c r="AD69" s="611">
        <v>3.117</v>
      </c>
      <c r="AE69" s="611">
        <v>0.30299999999999999</v>
      </c>
      <c r="AF69" s="611">
        <v>4.5999999999999999E-2</v>
      </c>
      <c r="AG69" s="611">
        <v>3.117</v>
      </c>
      <c r="AH69" s="611">
        <v>0.30299999999999999</v>
      </c>
      <c r="AI69" s="611">
        <v>4.5999999999999999E-2</v>
      </c>
      <c r="AJ69" s="611">
        <v>3.117</v>
      </c>
      <c r="AK69" s="611">
        <v>0.30299999999999999</v>
      </c>
      <c r="AL69" s="611">
        <v>4.5999999999999999E-2</v>
      </c>
      <c r="AM69" s="611">
        <v>3.117</v>
      </c>
      <c r="AN69" s="611">
        <v>0.30299999999999999</v>
      </c>
      <c r="AO69" s="611">
        <v>4.5999999999999999E-2</v>
      </c>
      <c r="AP69" s="611">
        <v>3.117</v>
      </c>
      <c r="AQ69" s="611">
        <v>0.30299999999999999</v>
      </c>
      <c r="AR69" s="611">
        <v>4.5999999999999999E-2</v>
      </c>
      <c r="AS69" s="611">
        <v>3.117</v>
      </c>
      <c r="AT69" s="611">
        <v>0.30299999999999999</v>
      </c>
      <c r="AU69" s="611">
        <v>4.5999999999999999E-2</v>
      </c>
      <c r="AV69" s="611">
        <v>3.117</v>
      </c>
      <c r="AW69" s="611">
        <v>0.30299999999999999</v>
      </c>
      <c r="AX69" s="611">
        <v>4.5999999999999999E-2</v>
      </c>
      <c r="AY69" s="611">
        <v>3.117</v>
      </c>
      <c r="AZ69" s="611">
        <v>0.30299999999999999</v>
      </c>
      <c r="BA69" s="611">
        <v>4.5999999999999999E-2</v>
      </c>
    </row>
    <row r="70" spans="2:59" ht="18" customHeight="1" x14ac:dyDescent="0.25">
      <c r="B70" s="315"/>
      <c r="C70" s="363"/>
      <c r="D70" s="363"/>
      <c r="E70" s="610" t="s">
        <v>1030</v>
      </c>
      <c r="F70" s="611">
        <v>1.331</v>
      </c>
      <c r="G70" s="611">
        <v>0.13400000000000001</v>
      </c>
      <c r="H70" s="611">
        <v>0.02</v>
      </c>
      <c r="I70" s="611">
        <v>1.331</v>
      </c>
      <c r="J70" s="611">
        <v>0.13400000000000001</v>
      </c>
      <c r="K70" s="611">
        <v>0.02</v>
      </c>
      <c r="L70" s="611">
        <v>1.331</v>
      </c>
      <c r="M70" s="611">
        <v>0.13400000000000001</v>
      </c>
      <c r="N70" s="611">
        <v>0.02</v>
      </c>
      <c r="O70" s="611">
        <v>1.331</v>
      </c>
      <c r="P70" s="611">
        <v>0.13400000000000001</v>
      </c>
      <c r="Q70" s="611">
        <v>0.02</v>
      </c>
      <c r="R70" s="611">
        <v>1.331</v>
      </c>
      <c r="S70" s="611">
        <v>0.13400000000000001</v>
      </c>
      <c r="T70" s="611">
        <v>0.02</v>
      </c>
      <c r="U70" s="611">
        <v>1.331</v>
      </c>
      <c r="V70" s="611">
        <v>0.13400000000000001</v>
      </c>
      <c r="W70" s="611">
        <v>0.02</v>
      </c>
      <c r="X70" s="611">
        <v>1.331</v>
      </c>
      <c r="Y70" s="611">
        <v>0.13400000000000001</v>
      </c>
      <c r="Z70" s="611">
        <v>0.02</v>
      </c>
      <c r="AA70" s="611">
        <v>1.331</v>
      </c>
      <c r="AB70" s="611">
        <v>0.13400000000000001</v>
      </c>
      <c r="AC70" s="611">
        <v>0.02</v>
      </c>
      <c r="AD70" s="611">
        <v>1.331</v>
      </c>
      <c r="AE70" s="611">
        <v>0.13400000000000001</v>
      </c>
      <c r="AF70" s="611">
        <v>0.02</v>
      </c>
      <c r="AG70" s="611">
        <v>1.331</v>
      </c>
      <c r="AH70" s="611">
        <v>0.13400000000000001</v>
      </c>
      <c r="AI70" s="611">
        <v>0.02</v>
      </c>
      <c r="AJ70" s="611">
        <v>1.331</v>
      </c>
      <c r="AK70" s="611">
        <v>0.13400000000000001</v>
      </c>
      <c r="AL70" s="611">
        <v>0.02</v>
      </c>
      <c r="AM70" s="611">
        <v>1.331</v>
      </c>
      <c r="AN70" s="611">
        <v>0.13400000000000001</v>
      </c>
      <c r="AO70" s="611">
        <v>0.02</v>
      </c>
      <c r="AP70" s="611">
        <v>1.331</v>
      </c>
      <c r="AQ70" s="611">
        <v>0.13400000000000001</v>
      </c>
      <c r="AR70" s="611">
        <v>0.02</v>
      </c>
      <c r="AS70" s="611">
        <v>1.331</v>
      </c>
      <c r="AT70" s="611">
        <v>0.13400000000000001</v>
      </c>
      <c r="AU70" s="611">
        <v>0.02</v>
      </c>
      <c r="AV70" s="611">
        <v>1.331</v>
      </c>
      <c r="AW70" s="611">
        <v>0.13400000000000001</v>
      </c>
      <c r="AX70" s="611">
        <v>0.02</v>
      </c>
      <c r="AY70" s="611">
        <v>1.331</v>
      </c>
      <c r="AZ70" s="611">
        <v>0.13400000000000001</v>
      </c>
      <c r="BA70" s="611">
        <v>0.02</v>
      </c>
    </row>
    <row r="71" spans="2:59" ht="18" customHeight="1" x14ac:dyDescent="0.25">
      <c r="B71" s="315"/>
      <c r="D71" s="363"/>
      <c r="E71" s="610" t="s">
        <v>715</v>
      </c>
      <c r="F71" s="612" t="s">
        <v>164</v>
      </c>
      <c r="G71" s="612" t="s">
        <v>164</v>
      </c>
      <c r="H71" s="612" t="s">
        <v>164</v>
      </c>
      <c r="I71" s="612" t="s">
        <v>164</v>
      </c>
      <c r="J71" s="612" t="s">
        <v>164</v>
      </c>
      <c r="K71" s="612" t="s">
        <v>164</v>
      </c>
      <c r="L71" s="612" t="s">
        <v>164</v>
      </c>
      <c r="M71" s="612" t="s">
        <v>164</v>
      </c>
      <c r="N71" s="612" t="s">
        <v>164</v>
      </c>
      <c r="O71" s="612" t="s">
        <v>164</v>
      </c>
      <c r="P71" s="612" t="s">
        <v>164</v>
      </c>
      <c r="Q71" s="612" t="s">
        <v>164</v>
      </c>
      <c r="R71" s="612" t="s">
        <v>164</v>
      </c>
      <c r="S71" s="612" t="s">
        <v>164</v>
      </c>
      <c r="T71" s="612" t="s">
        <v>164</v>
      </c>
      <c r="U71" s="612" t="s">
        <v>164</v>
      </c>
      <c r="V71" s="612" t="s">
        <v>164</v>
      </c>
      <c r="W71" s="612" t="s">
        <v>164</v>
      </c>
      <c r="X71" s="612" t="s">
        <v>164</v>
      </c>
      <c r="Y71" s="612" t="s">
        <v>164</v>
      </c>
      <c r="Z71" s="612" t="s">
        <v>164</v>
      </c>
      <c r="AA71" s="612" t="s">
        <v>164</v>
      </c>
      <c r="AB71" s="612" t="s">
        <v>164</v>
      </c>
      <c r="AC71" s="612" t="s">
        <v>164</v>
      </c>
      <c r="AD71" s="612" t="s">
        <v>164</v>
      </c>
      <c r="AE71" s="612" t="s">
        <v>164</v>
      </c>
      <c r="AF71" s="612" t="s">
        <v>164</v>
      </c>
      <c r="AG71" s="612" t="s">
        <v>164</v>
      </c>
      <c r="AH71" s="612" t="s">
        <v>164</v>
      </c>
      <c r="AI71" s="612" t="s">
        <v>164</v>
      </c>
      <c r="AJ71" s="612" t="s">
        <v>164</v>
      </c>
      <c r="AK71" s="612" t="s">
        <v>164</v>
      </c>
      <c r="AL71" s="612" t="s">
        <v>164</v>
      </c>
      <c r="AM71" s="612" t="s">
        <v>164</v>
      </c>
      <c r="AN71" s="612" t="s">
        <v>164</v>
      </c>
      <c r="AO71" s="612" t="s">
        <v>164</v>
      </c>
      <c r="AP71" s="612" t="s">
        <v>164</v>
      </c>
      <c r="AQ71" s="612" t="s">
        <v>164</v>
      </c>
      <c r="AR71" s="612" t="s">
        <v>164</v>
      </c>
      <c r="AS71" s="612" t="s">
        <v>164</v>
      </c>
      <c r="AT71" s="612" t="s">
        <v>164</v>
      </c>
      <c r="AU71" s="612" t="s">
        <v>164</v>
      </c>
      <c r="AV71" s="612" t="s">
        <v>164</v>
      </c>
      <c r="AW71" s="612" t="s">
        <v>164</v>
      </c>
      <c r="AX71" s="612" t="s">
        <v>164</v>
      </c>
      <c r="AY71" s="612" t="s">
        <v>164</v>
      </c>
      <c r="AZ71" s="612" t="s">
        <v>164</v>
      </c>
      <c r="BA71" s="612" t="s">
        <v>164</v>
      </c>
    </row>
    <row r="72" spans="2:59" s="171" customFormat="1" ht="18" customHeight="1" x14ac:dyDescent="0.25">
      <c r="B72" s="315"/>
      <c r="C72" s="363"/>
      <c r="D72" s="363"/>
      <c r="E72" s="363"/>
      <c r="F72" s="363"/>
      <c r="G72" s="363"/>
      <c r="H72" s="363"/>
      <c r="I72" s="363"/>
      <c r="J72" s="363"/>
      <c r="K72" s="363"/>
      <c r="L72" s="363"/>
      <c r="M72" s="363"/>
      <c r="N72" s="363"/>
      <c r="O72" s="363"/>
      <c r="P72" s="363"/>
      <c r="Q72" s="363"/>
      <c r="R72" s="363"/>
      <c r="S72" s="363"/>
      <c r="T72" s="363"/>
      <c r="U72" s="363"/>
      <c r="V72" s="363"/>
      <c r="W72" s="363"/>
      <c r="X72" s="363"/>
      <c r="Y72" s="363"/>
      <c r="Z72" s="363"/>
      <c r="AA72" s="363"/>
      <c r="AB72" s="363"/>
      <c r="AC72" s="363"/>
      <c r="AD72" s="363"/>
      <c r="AE72" s="363"/>
      <c r="AF72" s="363"/>
      <c r="AG72" s="363"/>
      <c r="AH72" s="363"/>
      <c r="AI72" s="363"/>
      <c r="AJ72" s="363"/>
      <c r="AK72" s="363"/>
      <c r="AL72" s="363"/>
      <c r="AM72" s="363"/>
      <c r="AN72" s="363"/>
      <c r="AO72" s="363"/>
      <c r="AP72" s="363"/>
      <c r="AQ72" s="363"/>
      <c r="AR72" s="363"/>
      <c r="AS72" s="363"/>
      <c r="AT72" s="363"/>
      <c r="AU72" s="363"/>
      <c r="AV72" s="363"/>
      <c r="AW72" s="363"/>
      <c r="AX72" s="363"/>
      <c r="AY72" s="363"/>
      <c r="AZ72" s="363"/>
      <c r="BA72" s="363"/>
      <c r="BB72" s="363"/>
      <c r="BC72" s="363"/>
      <c r="BD72" s="363"/>
      <c r="BE72" s="363"/>
      <c r="BF72" s="363"/>
      <c r="BG72" s="363"/>
    </row>
    <row r="73" spans="2:59" s="425" customFormat="1" x14ac:dyDescent="0.25">
      <c r="B73" s="401" t="s">
        <v>852</v>
      </c>
      <c r="C73" s="280"/>
      <c r="D73" s="280"/>
      <c r="Q73" s="281"/>
    </row>
    <row r="74" spans="2:59" s="425" customFormat="1" x14ac:dyDescent="0.25">
      <c r="B74" s="401"/>
      <c r="D74" s="280"/>
      <c r="Q74" s="281"/>
    </row>
    <row r="75" spans="2:59" s="425" customFormat="1" x14ac:dyDescent="0.25">
      <c r="C75" s="495" t="s">
        <v>1033</v>
      </c>
      <c r="D75" s="280"/>
      <c r="Q75" s="281"/>
    </row>
    <row r="76" spans="2:59" s="425" customFormat="1" x14ac:dyDescent="0.25">
      <c r="C76" s="784" t="s">
        <v>261</v>
      </c>
      <c r="D76" s="280"/>
      <c r="Q76" s="281"/>
    </row>
    <row r="77" spans="2:59" s="425" customFormat="1" x14ac:dyDescent="0.25">
      <c r="C77" s="613" t="s">
        <v>572</v>
      </c>
      <c r="D77" s="280"/>
      <c r="Q77" s="281"/>
    </row>
    <row r="78" spans="2:59" s="425" customFormat="1" x14ac:dyDescent="0.25">
      <c r="C78" s="613" t="s">
        <v>1044</v>
      </c>
      <c r="D78" s="280"/>
      <c r="Q78" s="281"/>
    </row>
    <row r="79" spans="2:59" s="425" customFormat="1" x14ac:dyDescent="0.25">
      <c r="C79" s="613" t="s">
        <v>773</v>
      </c>
      <c r="D79" s="280"/>
      <c r="Q79" s="281"/>
    </row>
    <row r="80" spans="2:59" s="425" customFormat="1" x14ac:dyDescent="0.25">
      <c r="C80" s="613" t="s">
        <v>545</v>
      </c>
      <c r="D80" s="280"/>
      <c r="Q80" s="281"/>
    </row>
    <row r="81" spans="3:17" s="425" customFormat="1" x14ac:dyDescent="0.25">
      <c r="C81" s="912" t="s">
        <v>850</v>
      </c>
      <c r="D81" s="280"/>
      <c r="Q81" s="281"/>
    </row>
    <row r="82" spans="3:17" s="425" customFormat="1" x14ac:dyDescent="0.25">
      <c r="C82" s="613" t="s">
        <v>593</v>
      </c>
      <c r="D82" s="280"/>
      <c r="Q82" s="281"/>
    </row>
    <row r="83" spans="3:17" s="425" customFormat="1" x14ac:dyDescent="0.25">
      <c r="C83" s="613" t="s">
        <v>3</v>
      </c>
      <c r="D83" s="280"/>
      <c r="Q83" s="281"/>
    </row>
    <row r="84" spans="3:17" s="425" customFormat="1" x14ac:dyDescent="0.25">
      <c r="C84" s="613" t="s">
        <v>1027</v>
      </c>
      <c r="D84" s="280"/>
      <c r="Q84" s="281"/>
    </row>
    <row r="85" spans="3:17" s="425" customFormat="1" x14ac:dyDescent="0.25">
      <c r="C85" s="613" t="s">
        <v>1440</v>
      </c>
      <c r="D85" s="280"/>
      <c r="Q85" s="281"/>
    </row>
    <row r="86" spans="3:17" s="425" customFormat="1" x14ac:dyDescent="0.25">
      <c r="C86" s="613" t="s">
        <v>1045</v>
      </c>
      <c r="D86" s="280"/>
      <c r="Q86" s="281"/>
    </row>
    <row r="87" spans="3:17" s="425" customFormat="1" x14ac:dyDescent="0.25">
      <c r="C87" s="613" t="s">
        <v>1046</v>
      </c>
      <c r="D87" s="280"/>
      <c r="Q87" s="281"/>
    </row>
    <row r="88" spans="3:17" s="425" customFormat="1" x14ac:dyDescent="0.25">
      <c r="C88" s="613" t="s">
        <v>1481</v>
      </c>
      <c r="D88" s="280"/>
      <c r="Q88" s="281"/>
    </row>
    <row r="89" spans="3:17" s="425" customFormat="1" x14ac:dyDescent="0.25">
      <c r="C89" s="613" t="s">
        <v>1482</v>
      </c>
      <c r="D89" s="280"/>
      <c r="Q89" s="281"/>
    </row>
    <row r="90" spans="3:17" s="425" customFormat="1" x14ac:dyDescent="0.25">
      <c r="C90" s="613" t="s">
        <v>1483</v>
      </c>
      <c r="D90" s="280"/>
      <c r="Q90" s="281"/>
    </row>
    <row r="91" spans="3:17" s="425" customFormat="1" x14ac:dyDescent="0.25">
      <c r="C91" s="613" t="s">
        <v>1484</v>
      </c>
      <c r="D91" s="280"/>
      <c r="Q91" s="281"/>
    </row>
    <row r="92" spans="3:17" s="425" customFormat="1" x14ac:dyDescent="0.25">
      <c r="C92" s="613" t="s">
        <v>1485</v>
      </c>
      <c r="D92" s="280"/>
      <c r="Q92" s="281"/>
    </row>
    <row r="93" spans="3:17" s="425" customFormat="1" x14ac:dyDescent="0.25">
      <c r="C93" s="613" t="s">
        <v>262</v>
      </c>
      <c r="D93" s="280"/>
      <c r="Q93" s="281"/>
    </row>
    <row r="94" spans="3:17" s="425" customFormat="1" x14ac:dyDescent="0.25">
      <c r="C94" s="613" t="s">
        <v>1028</v>
      </c>
      <c r="D94" s="280"/>
      <c r="Q94" s="281"/>
    </row>
    <row r="95" spans="3:17" s="425" customFormat="1" x14ac:dyDescent="0.25">
      <c r="C95" s="613" t="s">
        <v>1029</v>
      </c>
      <c r="D95" s="280"/>
      <c r="Q95" s="281"/>
    </row>
    <row r="96" spans="3:17" s="425" customFormat="1" x14ac:dyDescent="0.25">
      <c r="C96" s="613" t="s">
        <v>1030</v>
      </c>
      <c r="D96" s="280"/>
      <c r="Q96" s="281"/>
    </row>
    <row r="97" spans="1:33" s="425" customFormat="1" x14ac:dyDescent="0.25">
      <c r="C97" s="614" t="s">
        <v>715</v>
      </c>
      <c r="D97" s="280"/>
      <c r="Q97" s="281"/>
    </row>
    <row r="98" spans="1:33" s="425" customFormat="1" x14ac:dyDescent="0.25">
      <c r="Q98" s="281"/>
    </row>
    <row r="99" spans="1:33" ht="18" customHeight="1" x14ac:dyDescent="0.25">
      <c r="A99" s="385"/>
      <c r="B99" s="401" t="s">
        <v>853</v>
      </c>
      <c r="C99" s="425"/>
      <c r="AG99" s="280"/>
    </row>
    <row r="100" spans="1:33" ht="18" customHeight="1" x14ac:dyDescent="0.25">
      <c r="A100" s="385"/>
      <c r="B100" s="401"/>
      <c r="L100" s="280" t="s">
        <v>1043</v>
      </c>
      <c r="AG100" s="280"/>
    </row>
    <row r="101" spans="1:33" ht="18" customHeight="1" x14ac:dyDescent="0.25">
      <c r="C101" s="1216" t="s">
        <v>940</v>
      </c>
      <c r="D101" s="1216" t="s">
        <v>749</v>
      </c>
      <c r="E101" s="1216" t="s">
        <v>750</v>
      </c>
      <c r="F101" s="1213" t="s">
        <v>911</v>
      </c>
      <c r="G101" s="1214"/>
      <c r="H101" s="1215"/>
      <c r="I101" s="1213" t="s">
        <v>912</v>
      </c>
      <c r="J101" s="1214"/>
      <c r="K101" s="1215"/>
      <c r="L101" s="1218" t="s">
        <v>848</v>
      </c>
      <c r="M101" s="1219"/>
      <c r="N101" s="1219"/>
      <c r="O101" s="1220"/>
      <c r="Q101" s="280"/>
    </row>
    <row r="102" spans="1:33" ht="18" customHeight="1" x14ac:dyDescent="0.25">
      <c r="C102" s="1217"/>
      <c r="D102" s="1217"/>
      <c r="E102" s="1217"/>
      <c r="F102" s="494" t="s">
        <v>712</v>
      </c>
      <c r="G102" s="494" t="s">
        <v>713</v>
      </c>
      <c r="H102" s="494" t="s">
        <v>714</v>
      </c>
      <c r="I102" s="494" t="s">
        <v>712</v>
      </c>
      <c r="J102" s="494" t="s">
        <v>713</v>
      </c>
      <c r="K102" s="494" t="s">
        <v>714</v>
      </c>
      <c r="L102" s="494" t="s">
        <v>916</v>
      </c>
      <c r="M102" s="494" t="s">
        <v>917</v>
      </c>
      <c r="N102" s="494" t="s">
        <v>918</v>
      </c>
      <c r="O102" s="494" t="s">
        <v>919</v>
      </c>
      <c r="Q102" s="280"/>
    </row>
    <row r="103" spans="1:33" ht="18" customHeight="1" x14ac:dyDescent="0.25">
      <c r="C103" s="478" t="s">
        <v>274</v>
      </c>
      <c r="D103" s="479"/>
      <c r="E103" s="480"/>
      <c r="F103" s="481"/>
      <c r="G103" s="481"/>
      <c r="H103" s="481"/>
      <c r="I103" s="481"/>
      <c r="J103" s="481"/>
      <c r="K103" s="481"/>
      <c r="L103" s="481"/>
      <c r="M103" s="481"/>
      <c r="N103" s="481"/>
      <c r="O103" s="478" t="s">
        <v>273</v>
      </c>
      <c r="Q103" s="280"/>
    </row>
    <row r="104" spans="1:33" ht="18" customHeight="1" x14ac:dyDescent="0.25">
      <c r="C104" s="472" t="str">
        <f>IF(ISTEXT('3. Instalaciones fijas'!E27),'3. Instalaciones fijas'!E27,"")</f>
        <v/>
      </c>
      <c r="D104" s="472">
        <f>'3. Instalaciones fijas'!F27</f>
        <v>0</v>
      </c>
      <c r="E104" s="472">
        <f>'3. Instalaciones fijas'!G27</f>
        <v>0</v>
      </c>
      <c r="F104" s="855" t="str">
        <f t="shared" ref="F104:H125" si="45">IF($D104="Otro (ud)","-",IFERROR(INDEX($F$50:$BA$71,MATCH($D104,$E$50:$E$71,0),MATCH($D$6&amp;F$102,$F$49:$BA$49,0)),""))</f>
        <v/>
      </c>
      <c r="G104" s="855" t="str">
        <f t="shared" si="45"/>
        <v/>
      </c>
      <c r="H104" s="855" t="str">
        <f t="shared" si="45"/>
        <v/>
      </c>
      <c r="I104" s="476">
        <f>'3. Instalaciones fijas'!K27</f>
        <v>0</v>
      </c>
      <c r="J104" s="476">
        <f>'3. Instalaciones fijas'!L27</f>
        <v>0</v>
      </c>
      <c r="K104" s="476">
        <f>'3. Instalaciones fijas'!M27</f>
        <v>0</v>
      </c>
      <c r="L104" s="348" t="str">
        <f>IFERROR(IF(OR($D104="Biomasa madera (kg)**",$D104="Biomasa pellets (kg)**",$D104="Biogás (kg)**"),0,IF($D104="Otro (ud)",$E104*$I104,$E104*$F104)),"")</f>
        <v/>
      </c>
      <c r="M104" s="348" t="str">
        <f>IFERROR(IF($D104="Otro (ud)",$E104*$J104,$E104*$G104),"")</f>
        <v/>
      </c>
      <c r="N104" s="348" t="str">
        <f>IFERROR(IF($D104="Otro (ud)",$E104*$K104,$E104*$H104),"")</f>
        <v/>
      </c>
      <c r="O104" s="381" t="str">
        <f>IF(ISNUMBER(L104+M104*$H$9/1000+N104*$H$10/1000),L104+M104*$H$9/1000+N104*$H$10/1000,"")</f>
        <v/>
      </c>
      <c r="Q104" s="280"/>
    </row>
    <row r="105" spans="1:33" ht="18" customHeight="1" x14ac:dyDescent="0.25">
      <c r="C105" s="472" t="str">
        <f>IF(ISTEXT('3. Instalaciones fijas'!E28),'3. Instalaciones fijas'!E28,"")</f>
        <v/>
      </c>
      <c r="D105" s="472">
        <f>'3. Instalaciones fijas'!F28</f>
        <v>0</v>
      </c>
      <c r="E105" s="472">
        <f>'3. Instalaciones fijas'!G28</f>
        <v>0</v>
      </c>
      <c r="F105" s="855" t="str">
        <f t="shared" si="45"/>
        <v/>
      </c>
      <c r="G105" s="855" t="str">
        <f t="shared" si="45"/>
        <v/>
      </c>
      <c r="H105" s="855" t="str">
        <f t="shared" si="45"/>
        <v/>
      </c>
      <c r="I105" s="476">
        <f>'3. Instalaciones fijas'!K28</f>
        <v>0</v>
      </c>
      <c r="J105" s="476">
        <f>'3. Instalaciones fijas'!L28</f>
        <v>0</v>
      </c>
      <c r="K105" s="476">
        <f>'3. Instalaciones fijas'!M28</f>
        <v>0</v>
      </c>
      <c r="L105" s="348" t="str">
        <f t="shared" ref="L105:L125" si="46">IFERROR(IF(OR($D105="Biomasa madera (kg)**",$D105="Biomasa pellets (kg)**",$D105="Biogás (kg)**"),0,IF($D105="Otro (ud)",$E105*$I105,$E105*$F105)),"")</f>
        <v/>
      </c>
      <c r="M105" s="348" t="str">
        <f t="shared" ref="M105:M125" si="47">IFERROR(IF($D105="Otro (ud)",$E105*$J105,$E105*$G105),"")</f>
        <v/>
      </c>
      <c r="N105" s="348" t="str">
        <f t="shared" ref="N105:N125" si="48">IFERROR(IF($D105="Otro (ud)",$E105*$K105,$E105*$H105),"")</f>
        <v/>
      </c>
      <c r="O105" s="381" t="str">
        <f t="shared" ref="O105:O125" si="49">IF(ISNUMBER(L105+M105*$H$9/1000+N105*$H$10/1000),L105+M105*$H$9/1000+N105*$H$10/1000,"")</f>
        <v/>
      </c>
      <c r="Q105" s="280"/>
    </row>
    <row r="106" spans="1:33" ht="18" customHeight="1" x14ac:dyDescent="0.25">
      <c r="C106" s="472" t="str">
        <f>IF(ISTEXT('3. Instalaciones fijas'!E29),'3. Instalaciones fijas'!E29,"")</f>
        <v/>
      </c>
      <c r="D106" s="472">
        <f>'3. Instalaciones fijas'!F29</f>
        <v>0</v>
      </c>
      <c r="E106" s="472">
        <f>'3. Instalaciones fijas'!G29</f>
        <v>0</v>
      </c>
      <c r="F106" s="855" t="str">
        <f t="shared" si="45"/>
        <v/>
      </c>
      <c r="G106" s="855" t="str">
        <f t="shared" si="45"/>
        <v/>
      </c>
      <c r="H106" s="855" t="str">
        <f t="shared" si="45"/>
        <v/>
      </c>
      <c r="I106" s="476">
        <f>'3. Instalaciones fijas'!K29</f>
        <v>0</v>
      </c>
      <c r="J106" s="476">
        <f>'3. Instalaciones fijas'!L29</f>
        <v>0</v>
      </c>
      <c r="K106" s="476">
        <f>'3. Instalaciones fijas'!M29</f>
        <v>0</v>
      </c>
      <c r="L106" s="348" t="str">
        <f t="shared" si="46"/>
        <v/>
      </c>
      <c r="M106" s="348" t="str">
        <f t="shared" si="47"/>
        <v/>
      </c>
      <c r="N106" s="348" t="str">
        <f t="shared" si="48"/>
        <v/>
      </c>
      <c r="O106" s="381" t="str">
        <f t="shared" si="49"/>
        <v/>
      </c>
      <c r="Q106" s="280"/>
    </row>
    <row r="107" spans="1:33" ht="18" customHeight="1" x14ac:dyDescent="0.25">
      <c r="C107" s="472" t="str">
        <f>IF(ISTEXT('3. Instalaciones fijas'!E30),'3. Instalaciones fijas'!E30,"")</f>
        <v/>
      </c>
      <c r="D107" s="472">
        <f>'3. Instalaciones fijas'!F30</f>
        <v>0</v>
      </c>
      <c r="E107" s="472">
        <f>'3. Instalaciones fijas'!G30</f>
        <v>0</v>
      </c>
      <c r="F107" s="855" t="str">
        <f t="shared" si="45"/>
        <v/>
      </c>
      <c r="G107" s="855" t="str">
        <f t="shared" si="45"/>
        <v/>
      </c>
      <c r="H107" s="855" t="str">
        <f t="shared" si="45"/>
        <v/>
      </c>
      <c r="I107" s="476">
        <f>'3. Instalaciones fijas'!K30</f>
        <v>0</v>
      </c>
      <c r="J107" s="476">
        <f>'3. Instalaciones fijas'!L30</f>
        <v>0</v>
      </c>
      <c r="K107" s="476">
        <f>'3. Instalaciones fijas'!M30</f>
        <v>0</v>
      </c>
      <c r="L107" s="348" t="str">
        <f t="shared" si="46"/>
        <v/>
      </c>
      <c r="M107" s="348" t="str">
        <f t="shared" si="47"/>
        <v/>
      </c>
      <c r="N107" s="348" t="str">
        <f t="shared" si="48"/>
        <v/>
      </c>
      <c r="O107" s="381" t="str">
        <f t="shared" si="49"/>
        <v/>
      </c>
    </row>
    <row r="108" spans="1:33" ht="18" customHeight="1" x14ac:dyDescent="0.25">
      <c r="C108" s="472" t="str">
        <f>IF(ISTEXT('3. Instalaciones fijas'!E31),'3. Instalaciones fijas'!E31,"")</f>
        <v/>
      </c>
      <c r="D108" s="472">
        <f>'3. Instalaciones fijas'!F31</f>
        <v>0</v>
      </c>
      <c r="E108" s="472">
        <f>'3. Instalaciones fijas'!G31</f>
        <v>0</v>
      </c>
      <c r="F108" s="855" t="str">
        <f t="shared" si="45"/>
        <v/>
      </c>
      <c r="G108" s="855" t="str">
        <f t="shared" si="45"/>
        <v/>
      </c>
      <c r="H108" s="855" t="str">
        <f t="shared" si="45"/>
        <v/>
      </c>
      <c r="I108" s="476">
        <f>'3. Instalaciones fijas'!K31</f>
        <v>0</v>
      </c>
      <c r="J108" s="476">
        <f>'3. Instalaciones fijas'!L31</f>
        <v>0</v>
      </c>
      <c r="K108" s="476">
        <f>'3. Instalaciones fijas'!M31</f>
        <v>0</v>
      </c>
      <c r="L108" s="348" t="str">
        <f t="shared" si="46"/>
        <v/>
      </c>
      <c r="M108" s="348" t="str">
        <f t="shared" si="47"/>
        <v/>
      </c>
      <c r="N108" s="348" t="str">
        <f t="shared" si="48"/>
        <v/>
      </c>
      <c r="O108" s="381" t="str">
        <f t="shared" si="49"/>
        <v/>
      </c>
    </row>
    <row r="109" spans="1:33" ht="18" customHeight="1" x14ac:dyDescent="0.25">
      <c r="C109" s="472" t="str">
        <f>IF(ISTEXT('3. Instalaciones fijas'!E32),'3. Instalaciones fijas'!E32,"")</f>
        <v/>
      </c>
      <c r="D109" s="472">
        <f>'3. Instalaciones fijas'!F32</f>
        <v>0</v>
      </c>
      <c r="E109" s="472">
        <f>'3. Instalaciones fijas'!G32</f>
        <v>0</v>
      </c>
      <c r="F109" s="855" t="str">
        <f t="shared" si="45"/>
        <v/>
      </c>
      <c r="G109" s="855" t="str">
        <f t="shared" si="45"/>
        <v/>
      </c>
      <c r="H109" s="855" t="str">
        <f t="shared" si="45"/>
        <v/>
      </c>
      <c r="I109" s="476">
        <f>'3. Instalaciones fijas'!K32</f>
        <v>0</v>
      </c>
      <c r="J109" s="476">
        <f>'3. Instalaciones fijas'!L32</f>
        <v>0</v>
      </c>
      <c r="K109" s="476">
        <f>'3. Instalaciones fijas'!M32</f>
        <v>0</v>
      </c>
      <c r="L109" s="348" t="str">
        <f t="shared" si="46"/>
        <v/>
      </c>
      <c r="M109" s="348" t="str">
        <f t="shared" si="47"/>
        <v/>
      </c>
      <c r="N109" s="348" t="str">
        <f t="shared" si="48"/>
        <v/>
      </c>
      <c r="O109" s="381" t="str">
        <f t="shared" si="49"/>
        <v/>
      </c>
    </row>
    <row r="110" spans="1:33" ht="18" customHeight="1" x14ac:dyDescent="0.25">
      <c r="C110" s="472" t="str">
        <f>IF(ISTEXT('3. Instalaciones fijas'!E33),'3. Instalaciones fijas'!E33,"")</f>
        <v/>
      </c>
      <c r="D110" s="472">
        <f>'3. Instalaciones fijas'!F33</f>
        <v>0</v>
      </c>
      <c r="E110" s="472">
        <f>'3. Instalaciones fijas'!G33</f>
        <v>0</v>
      </c>
      <c r="F110" s="855" t="str">
        <f t="shared" si="45"/>
        <v/>
      </c>
      <c r="G110" s="855" t="str">
        <f t="shared" si="45"/>
        <v/>
      </c>
      <c r="H110" s="855" t="str">
        <f t="shared" si="45"/>
        <v/>
      </c>
      <c r="I110" s="476">
        <f>'3. Instalaciones fijas'!K33</f>
        <v>0</v>
      </c>
      <c r="J110" s="476">
        <f>'3. Instalaciones fijas'!L33</f>
        <v>0</v>
      </c>
      <c r="K110" s="476">
        <f>'3. Instalaciones fijas'!M33</f>
        <v>0</v>
      </c>
      <c r="L110" s="348" t="str">
        <f t="shared" si="46"/>
        <v/>
      </c>
      <c r="M110" s="348" t="str">
        <f t="shared" si="47"/>
        <v/>
      </c>
      <c r="N110" s="348" t="str">
        <f t="shared" si="48"/>
        <v/>
      </c>
      <c r="O110" s="381" t="str">
        <f t="shared" si="49"/>
        <v/>
      </c>
    </row>
    <row r="111" spans="1:33" ht="18" customHeight="1" x14ac:dyDescent="0.25">
      <c r="C111" s="472" t="str">
        <f>IF(ISTEXT('3. Instalaciones fijas'!E34),'3. Instalaciones fijas'!E34,"")</f>
        <v/>
      </c>
      <c r="D111" s="472">
        <f>'3. Instalaciones fijas'!F34</f>
        <v>0</v>
      </c>
      <c r="E111" s="472">
        <f>'3. Instalaciones fijas'!G34</f>
        <v>0</v>
      </c>
      <c r="F111" s="855" t="str">
        <f t="shared" si="45"/>
        <v/>
      </c>
      <c r="G111" s="855" t="str">
        <f t="shared" si="45"/>
        <v/>
      </c>
      <c r="H111" s="855" t="str">
        <f t="shared" si="45"/>
        <v/>
      </c>
      <c r="I111" s="476">
        <f>'3. Instalaciones fijas'!K34</f>
        <v>0</v>
      </c>
      <c r="J111" s="476">
        <f>'3. Instalaciones fijas'!L34</f>
        <v>0</v>
      </c>
      <c r="K111" s="476">
        <f>'3. Instalaciones fijas'!M34</f>
        <v>0</v>
      </c>
      <c r="L111" s="348" t="str">
        <f t="shared" si="46"/>
        <v/>
      </c>
      <c r="M111" s="348" t="str">
        <f>IFERROR(IF($D111="Otro (ud)",$E111*$J111,$E111*$G111),"")</f>
        <v/>
      </c>
      <c r="N111" s="348" t="str">
        <f t="shared" si="48"/>
        <v/>
      </c>
      <c r="O111" s="381" t="str">
        <f>IF(ISNUMBER(L111+M111*$H$9/1000+N111*$H$10/1000),L111+M111*$H$9/1000+N111*$H$10/1000,"")</f>
        <v/>
      </c>
    </row>
    <row r="112" spans="1:33" ht="18" customHeight="1" x14ac:dyDescent="0.25">
      <c r="C112" s="472" t="str">
        <f>IF(ISTEXT('3. Instalaciones fijas'!E35),'3. Instalaciones fijas'!E35,"")</f>
        <v/>
      </c>
      <c r="D112" s="472">
        <f>'3. Instalaciones fijas'!F35</f>
        <v>0</v>
      </c>
      <c r="E112" s="472">
        <f>'3. Instalaciones fijas'!G35</f>
        <v>0</v>
      </c>
      <c r="F112" s="855" t="str">
        <f t="shared" si="45"/>
        <v/>
      </c>
      <c r="G112" s="855" t="str">
        <f t="shared" si="45"/>
        <v/>
      </c>
      <c r="H112" s="855" t="str">
        <f t="shared" si="45"/>
        <v/>
      </c>
      <c r="I112" s="476">
        <f>'3. Instalaciones fijas'!K35</f>
        <v>0</v>
      </c>
      <c r="J112" s="476">
        <f>'3. Instalaciones fijas'!L35</f>
        <v>0</v>
      </c>
      <c r="K112" s="476">
        <f>'3. Instalaciones fijas'!M35</f>
        <v>0</v>
      </c>
      <c r="L112" s="348" t="str">
        <f t="shared" si="46"/>
        <v/>
      </c>
      <c r="M112" s="348" t="str">
        <f t="shared" si="47"/>
        <v/>
      </c>
      <c r="N112" s="348" t="str">
        <f t="shared" si="48"/>
        <v/>
      </c>
      <c r="O112" s="381" t="str">
        <f>IF(ISNUMBER(L112+M112*$H$9/1000+N112*$H$10/1000),L112+M112*$H$9/1000+N112*$H$10/1000,"")</f>
        <v/>
      </c>
    </row>
    <row r="113" spans="1:53" ht="18" customHeight="1" x14ac:dyDescent="0.25">
      <c r="C113" s="472" t="str">
        <f>IF(ISTEXT('3. Instalaciones fijas'!E36),'3. Instalaciones fijas'!E36,"")</f>
        <v/>
      </c>
      <c r="D113" s="472">
        <f>'3. Instalaciones fijas'!F36</f>
        <v>0</v>
      </c>
      <c r="E113" s="472">
        <f>'3. Instalaciones fijas'!G36</f>
        <v>0</v>
      </c>
      <c r="F113" s="855" t="str">
        <f t="shared" si="45"/>
        <v/>
      </c>
      <c r="G113" s="855" t="str">
        <f t="shared" si="45"/>
        <v/>
      </c>
      <c r="H113" s="855" t="str">
        <f t="shared" si="45"/>
        <v/>
      </c>
      <c r="I113" s="476">
        <f>'3. Instalaciones fijas'!K36</f>
        <v>0</v>
      </c>
      <c r="J113" s="476">
        <f>'3. Instalaciones fijas'!L36</f>
        <v>0</v>
      </c>
      <c r="K113" s="476">
        <f>'3. Instalaciones fijas'!M36</f>
        <v>0</v>
      </c>
      <c r="L113" s="348" t="str">
        <f t="shared" si="46"/>
        <v/>
      </c>
      <c r="M113" s="348" t="str">
        <f t="shared" si="47"/>
        <v/>
      </c>
      <c r="N113" s="348" t="str">
        <f t="shared" si="48"/>
        <v/>
      </c>
      <c r="O113" s="381" t="str">
        <f t="shared" si="49"/>
        <v/>
      </c>
    </row>
    <row r="114" spans="1:53" ht="18" customHeight="1" x14ac:dyDescent="0.25">
      <c r="C114" s="472" t="str">
        <f>IF(ISTEXT('3. Instalaciones fijas'!E37),'3. Instalaciones fijas'!E37,"")</f>
        <v/>
      </c>
      <c r="D114" s="472">
        <f>'3. Instalaciones fijas'!F37</f>
        <v>0</v>
      </c>
      <c r="E114" s="472">
        <f>'3. Instalaciones fijas'!G37</f>
        <v>0</v>
      </c>
      <c r="F114" s="855" t="str">
        <f t="shared" si="45"/>
        <v/>
      </c>
      <c r="G114" s="855" t="str">
        <f t="shared" si="45"/>
        <v/>
      </c>
      <c r="H114" s="855" t="str">
        <f t="shared" si="45"/>
        <v/>
      </c>
      <c r="I114" s="476">
        <f>'3. Instalaciones fijas'!K37</f>
        <v>0</v>
      </c>
      <c r="J114" s="476">
        <f>'3. Instalaciones fijas'!L37</f>
        <v>0</v>
      </c>
      <c r="K114" s="476">
        <f>'3. Instalaciones fijas'!M37</f>
        <v>0</v>
      </c>
      <c r="L114" s="348" t="str">
        <f t="shared" si="46"/>
        <v/>
      </c>
      <c r="M114" s="348" t="str">
        <f t="shared" si="47"/>
        <v/>
      </c>
      <c r="N114" s="348" t="str">
        <f t="shared" si="48"/>
        <v/>
      </c>
      <c r="O114" s="381" t="str">
        <f t="shared" si="49"/>
        <v/>
      </c>
    </row>
    <row r="115" spans="1:53" ht="18" customHeight="1" x14ac:dyDescent="0.25">
      <c r="C115" s="472" t="str">
        <f>IF(ISTEXT('3. Instalaciones fijas'!E38),'3. Instalaciones fijas'!E38,"")</f>
        <v/>
      </c>
      <c r="D115" s="472">
        <f>'3. Instalaciones fijas'!F38</f>
        <v>0</v>
      </c>
      <c r="E115" s="472">
        <f>'3. Instalaciones fijas'!G38</f>
        <v>0</v>
      </c>
      <c r="F115" s="855" t="str">
        <f t="shared" si="45"/>
        <v/>
      </c>
      <c r="G115" s="855" t="str">
        <f t="shared" si="45"/>
        <v/>
      </c>
      <c r="H115" s="855" t="str">
        <f t="shared" si="45"/>
        <v/>
      </c>
      <c r="I115" s="476">
        <f>'3. Instalaciones fijas'!K38</f>
        <v>0</v>
      </c>
      <c r="J115" s="476">
        <f>'3. Instalaciones fijas'!L38</f>
        <v>0</v>
      </c>
      <c r="K115" s="476">
        <f>'3. Instalaciones fijas'!M38</f>
        <v>0</v>
      </c>
      <c r="L115" s="348" t="str">
        <f t="shared" si="46"/>
        <v/>
      </c>
      <c r="M115" s="348" t="str">
        <f t="shared" si="47"/>
        <v/>
      </c>
      <c r="N115" s="348" t="str">
        <f t="shared" si="48"/>
        <v/>
      </c>
      <c r="O115" s="381" t="str">
        <f t="shared" si="49"/>
        <v/>
      </c>
    </row>
    <row r="116" spans="1:53" ht="18" customHeight="1" x14ac:dyDescent="0.25">
      <c r="C116" s="472" t="str">
        <f>IF(ISTEXT('3. Instalaciones fijas'!E39),'3. Instalaciones fijas'!E39,"")</f>
        <v/>
      </c>
      <c r="D116" s="472">
        <f>'3. Instalaciones fijas'!F39</f>
        <v>0</v>
      </c>
      <c r="E116" s="472">
        <f>'3. Instalaciones fijas'!G39</f>
        <v>0</v>
      </c>
      <c r="F116" s="855" t="str">
        <f t="shared" si="45"/>
        <v/>
      </c>
      <c r="G116" s="855" t="str">
        <f t="shared" si="45"/>
        <v/>
      </c>
      <c r="H116" s="855" t="str">
        <f t="shared" si="45"/>
        <v/>
      </c>
      <c r="I116" s="476">
        <f>'3. Instalaciones fijas'!K39</f>
        <v>0</v>
      </c>
      <c r="J116" s="476">
        <f>'3. Instalaciones fijas'!L39</f>
        <v>0</v>
      </c>
      <c r="K116" s="476">
        <f>'3. Instalaciones fijas'!M39</f>
        <v>0</v>
      </c>
      <c r="L116" s="348" t="str">
        <f t="shared" si="46"/>
        <v/>
      </c>
      <c r="M116" s="348" t="str">
        <f t="shared" si="47"/>
        <v/>
      </c>
      <c r="N116" s="348" t="str">
        <f t="shared" si="48"/>
        <v/>
      </c>
      <c r="O116" s="381" t="str">
        <f t="shared" si="49"/>
        <v/>
      </c>
    </row>
    <row r="117" spans="1:53" ht="18" customHeight="1" x14ac:dyDescent="0.25">
      <c r="C117" s="472" t="str">
        <f>IF(ISTEXT('3. Instalaciones fijas'!E40),'3. Instalaciones fijas'!E40,"")</f>
        <v/>
      </c>
      <c r="D117" s="472">
        <f>'3. Instalaciones fijas'!F40</f>
        <v>0</v>
      </c>
      <c r="E117" s="472">
        <f>'3. Instalaciones fijas'!G40</f>
        <v>0</v>
      </c>
      <c r="F117" s="855" t="str">
        <f t="shared" si="45"/>
        <v/>
      </c>
      <c r="G117" s="855" t="str">
        <f t="shared" si="45"/>
        <v/>
      </c>
      <c r="H117" s="855" t="str">
        <f t="shared" si="45"/>
        <v/>
      </c>
      <c r="I117" s="476">
        <f>'3. Instalaciones fijas'!K40</f>
        <v>0</v>
      </c>
      <c r="J117" s="476">
        <f>'3. Instalaciones fijas'!L40</f>
        <v>0</v>
      </c>
      <c r="K117" s="476">
        <f>'3. Instalaciones fijas'!M40</f>
        <v>0</v>
      </c>
      <c r="L117" s="348" t="str">
        <f t="shared" si="46"/>
        <v/>
      </c>
      <c r="M117" s="348" t="str">
        <f t="shared" si="47"/>
        <v/>
      </c>
      <c r="N117" s="348" t="str">
        <f t="shared" si="48"/>
        <v/>
      </c>
      <c r="O117" s="381" t="str">
        <f t="shared" si="49"/>
        <v/>
      </c>
    </row>
    <row r="118" spans="1:53" ht="18" customHeight="1" x14ac:dyDescent="0.25">
      <c r="C118" s="472" t="str">
        <f>IF(ISTEXT('3. Instalaciones fijas'!E41),'3. Instalaciones fijas'!E41,"")</f>
        <v/>
      </c>
      <c r="D118" s="472">
        <f>'3. Instalaciones fijas'!F41</f>
        <v>0</v>
      </c>
      <c r="E118" s="472">
        <f>'3. Instalaciones fijas'!G41</f>
        <v>0</v>
      </c>
      <c r="F118" s="855" t="str">
        <f t="shared" si="45"/>
        <v/>
      </c>
      <c r="G118" s="855" t="str">
        <f t="shared" si="45"/>
        <v/>
      </c>
      <c r="H118" s="855" t="str">
        <f t="shared" si="45"/>
        <v/>
      </c>
      <c r="I118" s="476">
        <f>'3. Instalaciones fijas'!K41</f>
        <v>0</v>
      </c>
      <c r="J118" s="476">
        <f>'3. Instalaciones fijas'!L41</f>
        <v>0</v>
      </c>
      <c r="K118" s="476">
        <f>'3. Instalaciones fijas'!M41</f>
        <v>0</v>
      </c>
      <c r="L118" s="348" t="str">
        <f t="shared" si="46"/>
        <v/>
      </c>
      <c r="M118" s="348" t="str">
        <f t="shared" si="47"/>
        <v/>
      </c>
      <c r="N118" s="348" t="str">
        <f t="shared" si="48"/>
        <v/>
      </c>
      <c r="O118" s="381" t="str">
        <f t="shared" si="49"/>
        <v/>
      </c>
    </row>
    <row r="119" spans="1:53" ht="18" customHeight="1" x14ac:dyDescent="0.25">
      <c r="C119" s="472" t="str">
        <f>IF(ISTEXT('3. Instalaciones fijas'!E42),'3. Instalaciones fijas'!E42,"")</f>
        <v/>
      </c>
      <c r="D119" s="472">
        <f>'3. Instalaciones fijas'!F42</f>
        <v>0</v>
      </c>
      <c r="E119" s="472">
        <f>'3. Instalaciones fijas'!G42</f>
        <v>0</v>
      </c>
      <c r="F119" s="855" t="str">
        <f t="shared" si="45"/>
        <v/>
      </c>
      <c r="G119" s="855" t="str">
        <f t="shared" si="45"/>
        <v/>
      </c>
      <c r="H119" s="855" t="str">
        <f t="shared" si="45"/>
        <v/>
      </c>
      <c r="I119" s="476">
        <f>'3. Instalaciones fijas'!K42</f>
        <v>0</v>
      </c>
      <c r="J119" s="476">
        <f>'3. Instalaciones fijas'!L42</f>
        <v>0</v>
      </c>
      <c r="K119" s="476">
        <f>'3. Instalaciones fijas'!M42</f>
        <v>0</v>
      </c>
      <c r="L119" s="348" t="str">
        <f t="shared" si="46"/>
        <v/>
      </c>
      <c r="M119" s="348" t="str">
        <f t="shared" si="47"/>
        <v/>
      </c>
      <c r="N119" s="348" t="str">
        <f t="shared" si="48"/>
        <v/>
      </c>
      <c r="O119" s="381" t="str">
        <f t="shared" si="49"/>
        <v/>
      </c>
    </row>
    <row r="120" spans="1:53" ht="18" customHeight="1" x14ac:dyDescent="0.25">
      <c r="C120" s="472" t="str">
        <f>IF(ISTEXT('3. Instalaciones fijas'!E43),'3. Instalaciones fijas'!E43,"")</f>
        <v/>
      </c>
      <c r="D120" s="472">
        <f>'3. Instalaciones fijas'!F43</f>
        <v>0</v>
      </c>
      <c r="E120" s="472">
        <f>'3. Instalaciones fijas'!G43</f>
        <v>0</v>
      </c>
      <c r="F120" s="855" t="str">
        <f t="shared" si="45"/>
        <v/>
      </c>
      <c r="G120" s="855" t="str">
        <f t="shared" si="45"/>
        <v/>
      </c>
      <c r="H120" s="855" t="str">
        <f t="shared" si="45"/>
        <v/>
      </c>
      <c r="I120" s="476">
        <f>'3. Instalaciones fijas'!K43</f>
        <v>0</v>
      </c>
      <c r="J120" s="476">
        <f>'3. Instalaciones fijas'!L43</f>
        <v>0</v>
      </c>
      <c r="K120" s="476">
        <f>'3. Instalaciones fijas'!M43</f>
        <v>0</v>
      </c>
      <c r="L120" s="348" t="str">
        <f t="shared" si="46"/>
        <v/>
      </c>
      <c r="M120" s="348" t="str">
        <f t="shared" si="47"/>
        <v/>
      </c>
      <c r="N120" s="348" t="str">
        <f t="shared" si="48"/>
        <v/>
      </c>
      <c r="O120" s="381" t="str">
        <f t="shared" si="49"/>
        <v/>
      </c>
    </row>
    <row r="121" spans="1:53" ht="18" customHeight="1" x14ac:dyDescent="0.25">
      <c r="C121" s="472" t="str">
        <f>IF(ISTEXT('3. Instalaciones fijas'!E44),'3. Instalaciones fijas'!E44,"")</f>
        <v/>
      </c>
      <c r="D121" s="472">
        <f>'3. Instalaciones fijas'!F44</f>
        <v>0</v>
      </c>
      <c r="E121" s="472">
        <f>'3. Instalaciones fijas'!G44</f>
        <v>0</v>
      </c>
      <c r="F121" s="855" t="str">
        <f t="shared" si="45"/>
        <v/>
      </c>
      <c r="G121" s="855" t="str">
        <f t="shared" si="45"/>
        <v/>
      </c>
      <c r="H121" s="855" t="str">
        <f t="shared" si="45"/>
        <v/>
      </c>
      <c r="I121" s="476">
        <f>'3. Instalaciones fijas'!K44</f>
        <v>0</v>
      </c>
      <c r="J121" s="476">
        <f>'3. Instalaciones fijas'!L44</f>
        <v>0</v>
      </c>
      <c r="K121" s="476">
        <f>'3. Instalaciones fijas'!M44</f>
        <v>0</v>
      </c>
      <c r="L121" s="348" t="str">
        <f t="shared" si="46"/>
        <v/>
      </c>
      <c r="M121" s="348" t="str">
        <f t="shared" si="47"/>
        <v/>
      </c>
      <c r="N121" s="348" t="str">
        <f t="shared" si="48"/>
        <v/>
      </c>
      <c r="O121" s="381" t="str">
        <f t="shared" si="49"/>
        <v/>
      </c>
    </row>
    <row r="122" spans="1:53" ht="18" customHeight="1" x14ac:dyDescent="0.25">
      <c r="C122" s="472" t="str">
        <f>IF(ISTEXT('3. Instalaciones fijas'!E45),'3. Instalaciones fijas'!E45,"")</f>
        <v/>
      </c>
      <c r="D122" s="472">
        <f>'3. Instalaciones fijas'!F45</f>
        <v>0</v>
      </c>
      <c r="E122" s="472">
        <f>'3. Instalaciones fijas'!G45</f>
        <v>0</v>
      </c>
      <c r="F122" s="855" t="str">
        <f t="shared" si="45"/>
        <v/>
      </c>
      <c r="G122" s="855" t="str">
        <f t="shared" si="45"/>
        <v/>
      </c>
      <c r="H122" s="855" t="str">
        <f t="shared" si="45"/>
        <v/>
      </c>
      <c r="I122" s="476">
        <f>'3. Instalaciones fijas'!K45</f>
        <v>0</v>
      </c>
      <c r="J122" s="476">
        <f>'3. Instalaciones fijas'!L45</f>
        <v>0</v>
      </c>
      <c r="K122" s="476">
        <f>'3. Instalaciones fijas'!M45</f>
        <v>0</v>
      </c>
      <c r="L122" s="348" t="str">
        <f t="shared" si="46"/>
        <v/>
      </c>
      <c r="M122" s="348" t="str">
        <f t="shared" si="47"/>
        <v/>
      </c>
      <c r="N122" s="348" t="str">
        <f t="shared" si="48"/>
        <v/>
      </c>
      <c r="O122" s="381" t="str">
        <f t="shared" si="49"/>
        <v/>
      </c>
    </row>
    <row r="123" spans="1:53" ht="18" customHeight="1" x14ac:dyDescent="0.25">
      <c r="C123" s="472" t="str">
        <f>IF(ISTEXT('3. Instalaciones fijas'!E46),'3. Instalaciones fijas'!E46,"")</f>
        <v/>
      </c>
      <c r="D123" s="472">
        <f>'3. Instalaciones fijas'!F46</f>
        <v>0</v>
      </c>
      <c r="E123" s="472">
        <f>'3. Instalaciones fijas'!G46</f>
        <v>0</v>
      </c>
      <c r="F123" s="855" t="str">
        <f t="shared" si="45"/>
        <v/>
      </c>
      <c r="G123" s="855" t="str">
        <f t="shared" si="45"/>
        <v/>
      </c>
      <c r="H123" s="855" t="str">
        <f t="shared" si="45"/>
        <v/>
      </c>
      <c r="I123" s="476">
        <f>'3. Instalaciones fijas'!K46</f>
        <v>0</v>
      </c>
      <c r="J123" s="476">
        <f>'3. Instalaciones fijas'!L46</f>
        <v>0</v>
      </c>
      <c r="K123" s="476">
        <f>'3. Instalaciones fijas'!M46</f>
        <v>0</v>
      </c>
      <c r="L123" s="348" t="str">
        <f t="shared" si="46"/>
        <v/>
      </c>
      <c r="M123" s="348" t="str">
        <f t="shared" si="47"/>
        <v/>
      </c>
      <c r="N123" s="348" t="str">
        <f t="shared" si="48"/>
        <v/>
      </c>
      <c r="O123" s="381" t="str">
        <f t="shared" si="49"/>
        <v/>
      </c>
    </row>
    <row r="124" spans="1:53" ht="18" customHeight="1" x14ac:dyDescent="0.25">
      <c r="C124" s="472" t="str">
        <f>IF(ISTEXT('3. Instalaciones fijas'!E47),'3. Instalaciones fijas'!E47,"")</f>
        <v/>
      </c>
      <c r="D124" s="472">
        <f>'3. Instalaciones fijas'!F47</f>
        <v>0</v>
      </c>
      <c r="E124" s="472">
        <f>'3. Instalaciones fijas'!G47</f>
        <v>0</v>
      </c>
      <c r="F124" s="855" t="str">
        <f t="shared" si="45"/>
        <v/>
      </c>
      <c r="G124" s="855" t="str">
        <f t="shared" si="45"/>
        <v/>
      </c>
      <c r="H124" s="855" t="str">
        <f t="shared" si="45"/>
        <v/>
      </c>
      <c r="I124" s="476">
        <f>'3. Instalaciones fijas'!K47</f>
        <v>0</v>
      </c>
      <c r="J124" s="476">
        <f>'3. Instalaciones fijas'!L47</f>
        <v>0</v>
      </c>
      <c r="K124" s="476">
        <f>'3. Instalaciones fijas'!M47</f>
        <v>0</v>
      </c>
      <c r="L124" s="348" t="str">
        <f t="shared" si="46"/>
        <v/>
      </c>
      <c r="M124" s="348" t="str">
        <f t="shared" si="47"/>
        <v/>
      </c>
      <c r="N124" s="348" t="str">
        <f t="shared" si="48"/>
        <v/>
      </c>
      <c r="O124" s="381" t="str">
        <f t="shared" si="49"/>
        <v/>
      </c>
    </row>
    <row r="125" spans="1:53" ht="18" customHeight="1" x14ac:dyDescent="0.25">
      <c r="C125" s="472" t="str">
        <f>IF(ISTEXT('3. Instalaciones fijas'!E48),'3. Instalaciones fijas'!E48,"")</f>
        <v/>
      </c>
      <c r="D125" s="472">
        <f>'3. Instalaciones fijas'!F48</f>
        <v>0</v>
      </c>
      <c r="E125" s="472">
        <f>'3. Instalaciones fijas'!G48</f>
        <v>0</v>
      </c>
      <c r="F125" s="855" t="str">
        <f t="shared" si="45"/>
        <v/>
      </c>
      <c r="G125" s="855" t="str">
        <f t="shared" si="45"/>
        <v/>
      </c>
      <c r="H125" s="855" t="str">
        <f t="shared" si="45"/>
        <v/>
      </c>
      <c r="I125" s="476">
        <f>'3. Instalaciones fijas'!K48</f>
        <v>0</v>
      </c>
      <c r="J125" s="476">
        <f>'3. Instalaciones fijas'!L48</f>
        <v>0</v>
      </c>
      <c r="K125" s="476">
        <f>'3. Instalaciones fijas'!M48</f>
        <v>0</v>
      </c>
      <c r="L125" s="348" t="str">
        <f t="shared" si="46"/>
        <v/>
      </c>
      <c r="M125" s="348" t="str">
        <f t="shared" si="47"/>
        <v/>
      </c>
      <c r="N125" s="348" t="str">
        <f t="shared" si="48"/>
        <v/>
      </c>
      <c r="O125" s="381" t="str">
        <f t="shared" si="49"/>
        <v/>
      </c>
    </row>
    <row r="126" spans="1:53" ht="18" customHeight="1" x14ac:dyDescent="0.25">
      <c r="L126" s="487">
        <f>SUM(L104:L125)</f>
        <v>0</v>
      </c>
      <c r="M126" s="487">
        <f t="shared" ref="M126:O126" si="50">SUM(M104:M125)</f>
        <v>0</v>
      </c>
      <c r="N126" s="487">
        <f t="shared" si="50"/>
        <v>0</v>
      </c>
      <c r="O126" s="487">
        <f t="shared" si="50"/>
        <v>0</v>
      </c>
    </row>
    <row r="127" spans="1:53" s="363" customFormat="1" ht="18" customHeight="1" x14ac:dyDescent="0.25">
      <c r="A127" s="171"/>
      <c r="B127" s="280"/>
      <c r="C127" s="280"/>
      <c r="D127" s="280"/>
      <c r="E127" s="280"/>
      <c r="F127" s="280"/>
      <c r="G127" s="280"/>
      <c r="H127" s="280"/>
      <c r="I127" s="280"/>
      <c r="J127" s="280"/>
      <c r="K127" s="280"/>
      <c r="L127" s="280"/>
      <c r="M127" s="280"/>
      <c r="N127" s="280"/>
      <c r="O127" s="280"/>
      <c r="P127" s="280"/>
      <c r="Q127" s="281"/>
      <c r="R127" s="280"/>
      <c r="S127" s="280"/>
      <c r="T127" s="280"/>
      <c r="U127" s="280"/>
      <c r="V127" s="280"/>
      <c r="W127" s="280"/>
      <c r="X127" s="280"/>
      <c r="Y127" s="280"/>
      <c r="Z127" s="280"/>
      <c r="AA127" s="280"/>
      <c r="AB127" s="280"/>
      <c r="AC127" s="280"/>
      <c r="AD127" s="280"/>
      <c r="AE127" s="280"/>
      <c r="AF127" s="280"/>
      <c r="AG127" s="281"/>
      <c r="AH127" s="280"/>
      <c r="AI127" s="280"/>
      <c r="AJ127" s="280"/>
      <c r="AK127" s="280"/>
      <c r="AL127" s="280"/>
      <c r="AM127" s="280"/>
      <c r="AN127" s="280"/>
      <c r="AO127" s="280"/>
      <c r="AP127" s="280"/>
      <c r="AQ127" s="280"/>
      <c r="AR127" s="280"/>
      <c r="AS127" s="280"/>
      <c r="AT127" s="280"/>
      <c r="AU127" s="280"/>
      <c r="AV127" s="280"/>
      <c r="AW127" s="280"/>
      <c r="AX127" s="280"/>
      <c r="AY127" s="280"/>
      <c r="AZ127" s="280"/>
      <c r="BA127" s="280"/>
    </row>
    <row r="128" spans="1:53" ht="18" customHeight="1" x14ac:dyDescent="0.25">
      <c r="B128" s="427" t="s">
        <v>990</v>
      </c>
      <c r="C128" s="427"/>
      <c r="D128" s="427"/>
      <c r="E128" s="427"/>
      <c r="F128" s="427"/>
      <c r="G128" s="427"/>
      <c r="H128" s="427"/>
      <c r="I128" s="427"/>
      <c r="J128" s="427"/>
      <c r="K128" s="427"/>
    </row>
    <row r="129" spans="1:53" ht="18" customHeight="1" x14ac:dyDescent="0.25">
      <c r="B129" s="171"/>
      <c r="C129" s="171"/>
      <c r="D129" s="171"/>
      <c r="E129" s="171"/>
      <c r="F129" s="171"/>
      <c r="G129" s="171"/>
      <c r="H129" s="171"/>
      <c r="I129" s="171"/>
      <c r="J129" s="171"/>
      <c r="K129" s="171"/>
      <c r="L129" s="171"/>
      <c r="M129" s="171"/>
      <c r="N129" s="171"/>
    </row>
    <row r="130" spans="1:53" ht="18" customHeight="1" x14ac:dyDescent="0.25">
      <c r="D130" s="470" t="s">
        <v>929</v>
      </c>
      <c r="E130" s="470" t="s">
        <v>930</v>
      </c>
      <c r="F130" s="470" t="s">
        <v>931</v>
      </c>
      <c r="G130" s="470" t="s">
        <v>932</v>
      </c>
    </row>
    <row r="131" spans="1:53" ht="18" customHeight="1" x14ac:dyDescent="0.25">
      <c r="B131" s="280">
        <v>2</v>
      </c>
      <c r="C131" s="417" t="s">
        <v>938</v>
      </c>
      <c r="D131" s="471">
        <f>F204</f>
        <v>0</v>
      </c>
      <c r="E131" s="471">
        <f t="shared" ref="E131:G131" si="51">G204</f>
        <v>0</v>
      </c>
      <c r="F131" s="471">
        <f t="shared" si="51"/>
        <v>0</v>
      </c>
      <c r="G131" s="471">
        <f t="shared" si="51"/>
        <v>0</v>
      </c>
      <c r="J131" s="314"/>
      <c r="K131" s="314"/>
      <c r="Q131" s="280"/>
      <c r="R131" s="281"/>
      <c r="AG131" s="280"/>
      <c r="AH131" s="281"/>
    </row>
    <row r="132" spans="1:53" s="363" customFormat="1" ht="18" customHeight="1" x14ac:dyDescent="0.25">
      <c r="A132" s="171"/>
      <c r="B132" s="280"/>
      <c r="C132" s="280"/>
      <c r="D132" s="280"/>
      <c r="E132" s="280"/>
      <c r="F132" s="280"/>
      <c r="G132" s="469">
        <f>D131+E131*$H$9/1000+F131*$H$10/1000</f>
        <v>0</v>
      </c>
      <c r="H132" s="280"/>
      <c r="I132" s="280"/>
      <c r="J132" s="280"/>
      <c r="K132" s="280"/>
      <c r="L132" s="280"/>
      <c r="M132" s="280"/>
      <c r="N132" s="280"/>
      <c r="O132" s="280"/>
      <c r="P132" s="280"/>
      <c r="Q132" s="281"/>
      <c r="R132" s="280"/>
      <c r="S132" s="280"/>
      <c r="T132" s="280"/>
      <c r="U132" s="280"/>
      <c r="V132" s="280"/>
      <c r="W132" s="280"/>
      <c r="X132" s="280"/>
      <c r="Y132" s="280"/>
      <c r="Z132" s="280"/>
      <c r="AA132" s="280"/>
      <c r="AB132" s="280"/>
      <c r="AC132" s="280"/>
      <c r="AD132" s="280"/>
      <c r="AE132" s="280"/>
      <c r="AF132" s="280"/>
      <c r="AG132" s="281"/>
      <c r="AH132" s="280"/>
      <c r="AI132" s="280"/>
      <c r="AJ132" s="280"/>
      <c r="AK132" s="280"/>
      <c r="AL132" s="280"/>
      <c r="AM132" s="280"/>
      <c r="AN132" s="280"/>
      <c r="AO132" s="280"/>
      <c r="AP132" s="280"/>
      <c r="AQ132" s="280"/>
      <c r="AR132" s="280"/>
      <c r="AS132" s="280"/>
      <c r="AT132" s="280"/>
      <c r="AU132" s="280"/>
      <c r="AV132" s="280"/>
      <c r="AW132" s="280"/>
      <c r="AX132" s="280"/>
      <c r="AY132" s="280"/>
      <c r="AZ132" s="280"/>
      <c r="BA132" s="280"/>
    </row>
    <row r="133" spans="1:53" s="363" customFormat="1" ht="18" customHeight="1" x14ac:dyDescent="0.25">
      <c r="A133" s="171"/>
      <c r="B133" s="280"/>
      <c r="C133" s="280"/>
      <c r="D133" s="280"/>
      <c r="E133" s="280"/>
      <c r="F133" s="280"/>
      <c r="G133" s="469"/>
      <c r="H133" s="280"/>
      <c r="I133" s="280"/>
      <c r="J133" s="280"/>
      <c r="K133" s="280"/>
      <c r="L133" s="280"/>
      <c r="M133" s="280"/>
      <c r="N133" s="280"/>
      <c r="O133" s="280"/>
      <c r="P133" s="280"/>
      <c r="Q133" s="281"/>
      <c r="R133" s="280"/>
      <c r="S133" s="280"/>
      <c r="T133" s="280"/>
      <c r="U133" s="280"/>
      <c r="V133" s="280"/>
      <c r="W133" s="280"/>
      <c r="X133" s="280"/>
      <c r="Y133" s="280"/>
      <c r="Z133" s="280"/>
      <c r="AA133" s="280"/>
      <c r="AB133" s="280"/>
      <c r="AC133" s="280"/>
      <c r="AD133" s="280"/>
      <c r="AE133" s="280"/>
      <c r="AF133" s="280"/>
      <c r="AG133" s="281"/>
      <c r="AH133" s="280"/>
      <c r="AI133" s="280"/>
      <c r="AJ133" s="280"/>
      <c r="AK133" s="280"/>
      <c r="AL133" s="280"/>
      <c r="AM133" s="280"/>
      <c r="AN133" s="280"/>
      <c r="AO133" s="280"/>
      <c r="AP133" s="280"/>
      <c r="AQ133" s="280"/>
      <c r="AR133" s="280"/>
      <c r="AS133" s="280"/>
      <c r="AT133" s="280"/>
      <c r="AU133" s="280"/>
      <c r="AV133" s="280"/>
      <c r="AW133" s="280"/>
      <c r="AX133" s="280"/>
      <c r="AY133" s="280"/>
      <c r="AZ133" s="280"/>
      <c r="BA133" s="280"/>
    </row>
    <row r="134" spans="1:53" s="363" customFormat="1" ht="18" customHeight="1" x14ac:dyDescent="0.25">
      <c r="A134" s="171"/>
      <c r="B134" s="401" t="s">
        <v>852</v>
      </c>
      <c r="C134" s="280"/>
      <c r="D134" s="280"/>
      <c r="E134" s="280"/>
      <c r="F134" s="280"/>
      <c r="G134" s="469"/>
      <c r="H134" s="280"/>
      <c r="I134" s="280"/>
      <c r="J134" s="280"/>
      <c r="K134" s="280"/>
      <c r="L134" s="280"/>
      <c r="M134" s="280"/>
      <c r="N134" s="280"/>
      <c r="O134" s="280"/>
      <c r="P134" s="280"/>
      <c r="Q134" s="281"/>
      <c r="R134" s="280"/>
      <c r="S134" s="280"/>
      <c r="T134" s="280"/>
      <c r="U134" s="280"/>
      <c r="V134" s="280"/>
      <c r="W134" s="280"/>
      <c r="X134" s="280"/>
      <c r="Y134" s="280"/>
      <c r="Z134" s="280"/>
      <c r="AA134" s="280"/>
      <c r="AB134" s="280"/>
      <c r="AC134" s="280"/>
      <c r="AD134" s="280"/>
      <c r="AE134" s="280"/>
      <c r="AF134" s="280"/>
      <c r="AG134" s="281"/>
      <c r="AH134" s="280"/>
      <c r="AI134" s="280"/>
      <c r="AJ134" s="280"/>
      <c r="AK134" s="280"/>
      <c r="AL134" s="280"/>
      <c r="AM134" s="280"/>
      <c r="AN134" s="280"/>
      <c r="AO134" s="280"/>
      <c r="AP134" s="280"/>
      <c r="AQ134" s="280"/>
      <c r="AR134" s="280"/>
      <c r="AS134" s="280"/>
      <c r="AT134" s="280"/>
      <c r="AU134" s="280"/>
      <c r="AV134" s="280"/>
      <c r="AW134" s="280"/>
      <c r="AX134" s="280"/>
      <c r="AY134" s="280"/>
      <c r="AZ134" s="280"/>
      <c r="BA134" s="280"/>
    </row>
    <row r="135" spans="1:53" s="363" customFormat="1" ht="18" customHeight="1" x14ac:dyDescent="0.25">
      <c r="A135" s="171"/>
      <c r="B135" s="401"/>
      <c r="C135" s="280"/>
      <c r="D135" s="280"/>
      <c r="E135" s="280"/>
      <c r="F135" s="280"/>
      <c r="G135" s="469"/>
      <c r="H135" s="280"/>
      <c r="I135" s="280"/>
      <c r="J135" s="280"/>
      <c r="K135" s="280"/>
      <c r="L135" s="280"/>
      <c r="M135" s="280"/>
      <c r="N135" s="280"/>
      <c r="O135" s="280"/>
      <c r="P135" s="280"/>
      <c r="Q135" s="281"/>
      <c r="R135" s="280"/>
      <c r="S135" s="280"/>
      <c r="T135" s="280"/>
      <c r="U135" s="280"/>
      <c r="V135" s="280"/>
      <c r="W135" s="280"/>
      <c r="X135" s="280"/>
      <c r="Y135" s="280"/>
      <c r="Z135" s="280"/>
      <c r="AA135" s="280"/>
      <c r="AB135" s="280"/>
      <c r="AC135" s="280"/>
      <c r="AD135" s="280"/>
      <c r="AE135" s="280"/>
      <c r="AF135" s="280"/>
      <c r="AG135" s="281"/>
      <c r="AH135" s="280"/>
      <c r="AI135" s="280"/>
      <c r="AJ135" s="280"/>
      <c r="AK135" s="280"/>
      <c r="AL135" s="280"/>
      <c r="AM135" s="280"/>
      <c r="AN135" s="280"/>
      <c r="AO135" s="280"/>
      <c r="AP135" s="280"/>
      <c r="AQ135" s="280"/>
      <c r="AR135" s="280"/>
      <c r="AS135" s="280"/>
      <c r="AT135" s="280"/>
      <c r="AU135" s="280"/>
      <c r="AV135" s="280"/>
      <c r="AW135" s="280"/>
      <c r="AX135" s="280"/>
      <c r="AY135" s="280"/>
      <c r="AZ135" s="280"/>
      <c r="BA135" s="280"/>
    </row>
    <row r="136" spans="1:53" s="363" customFormat="1" ht="18" customHeight="1" x14ac:dyDescent="0.25">
      <c r="A136" s="171"/>
      <c r="B136" s="401"/>
      <c r="C136" s="495" t="s">
        <v>970</v>
      </c>
      <c r="D136" s="280"/>
      <c r="E136" s="280"/>
      <c r="F136" s="280"/>
      <c r="G136" s="469"/>
      <c r="H136" s="280"/>
      <c r="I136" s="280"/>
      <c r="J136" s="280"/>
      <c r="K136" s="280"/>
      <c r="L136" s="280"/>
      <c r="M136" s="280"/>
      <c r="N136" s="280"/>
      <c r="O136" s="280"/>
      <c r="P136" s="280"/>
      <c r="Q136" s="281"/>
      <c r="R136" s="280"/>
      <c r="S136" s="280"/>
      <c r="T136" s="280"/>
      <c r="U136" s="280"/>
      <c r="V136" s="280"/>
      <c r="W136" s="280"/>
      <c r="X136" s="280"/>
      <c r="Y136" s="280"/>
      <c r="Z136" s="280"/>
      <c r="AA136" s="280"/>
      <c r="AB136" s="280"/>
      <c r="AC136" s="280"/>
      <c r="AD136" s="280"/>
      <c r="AE136" s="280"/>
      <c r="AF136" s="280"/>
      <c r="AG136" s="281"/>
      <c r="AH136" s="280"/>
      <c r="AI136" s="280"/>
      <c r="AJ136" s="280"/>
      <c r="AK136" s="280"/>
      <c r="AL136" s="280"/>
      <c r="AM136" s="280"/>
      <c r="AN136" s="280"/>
      <c r="AO136" s="280"/>
      <c r="AP136" s="280"/>
      <c r="AQ136" s="280"/>
      <c r="AR136" s="280"/>
      <c r="AS136" s="280"/>
      <c r="AT136" s="280"/>
      <c r="AU136" s="280"/>
      <c r="AV136" s="280"/>
      <c r="AW136" s="280"/>
      <c r="AX136" s="280"/>
      <c r="AY136" s="280"/>
      <c r="AZ136" s="280"/>
      <c r="BA136" s="280"/>
    </row>
    <row r="137" spans="1:53" s="425" customFormat="1" x14ac:dyDescent="0.25">
      <c r="C137" s="473" t="s">
        <v>941</v>
      </c>
    </row>
    <row r="138" spans="1:53" s="425" customFormat="1" x14ac:dyDescent="0.25">
      <c r="C138" s="474" t="s">
        <v>942</v>
      </c>
    </row>
    <row r="139" spans="1:53" s="425" customFormat="1" x14ac:dyDescent="0.25">
      <c r="C139" s="474" t="s">
        <v>943</v>
      </c>
    </row>
    <row r="140" spans="1:53" s="425" customFormat="1" x14ac:dyDescent="0.25">
      <c r="C140" s="474" t="s">
        <v>944</v>
      </c>
    </row>
    <row r="141" spans="1:53" s="425" customFormat="1" x14ac:dyDescent="0.25">
      <c r="C141" s="474" t="s">
        <v>945</v>
      </c>
    </row>
    <row r="142" spans="1:53" s="425" customFormat="1" x14ac:dyDescent="0.25">
      <c r="C142" s="474" t="s">
        <v>946</v>
      </c>
    </row>
    <row r="143" spans="1:53" s="425" customFormat="1" x14ac:dyDescent="0.25">
      <c r="C143" s="474" t="s">
        <v>947</v>
      </c>
    </row>
    <row r="144" spans="1:53" s="425" customFormat="1" x14ac:dyDescent="0.25">
      <c r="C144" s="474" t="s">
        <v>948</v>
      </c>
    </row>
    <row r="145" spans="3:3" s="425" customFormat="1" x14ac:dyDescent="0.25">
      <c r="C145" s="474" t="s">
        <v>949</v>
      </c>
    </row>
    <row r="146" spans="3:3" s="425" customFormat="1" x14ac:dyDescent="0.25">
      <c r="C146" s="474" t="s">
        <v>950</v>
      </c>
    </row>
    <row r="147" spans="3:3" s="425" customFormat="1" x14ac:dyDescent="0.25">
      <c r="C147" s="474" t="s">
        <v>951</v>
      </c>
    </row>
    <row r="148" spans="3:3" s="425" customFormat="1" x14ac:dyDescent="0.25">
      <c r="C148" s="474" t="s">
        <v>952</v>
      </c>
    </row>
    <row r="149" spans="3:3" s="425" customFormat="1" x14ac:dyDescent="0.25">
      <c r="C149" s="474" t="s">
        <v>953</v>
      </c>
    </row>
    <row r="150" spans="3:3" s="425" customFormat="1" x14ac:dyDescent="0.25">
      <c r="C150" s="474" t="s">
        <v>954</v>
      </c>
    </row>
    <row r="151" spans="3:3" s="425" customFormat="1" x14ac:dyDescent="0.25">
      <c r="C151" s="474" t="s">
        <v>955</v>
      </c>
    </row>
    <row r="152" spans="3:3" s="425" customFormat="1" x14ac:dyDescent="0.25">
      <c r="C152" s="474" t="s">
        <v>956</v>
      </c>
    </row>
    <row r="153" spans="3:3" s="425" customFormat="1" x14ac:dyDescent="0.25">
      <c r="C153" s="474" t="s">
        <v>957</v>
      </c>
    </row>
    <row r="154" spans="3:3" s="425" customFormat="1" x14ac:dyDescent="0.25">
      <c r="C154" s="474" t="s">
        <v>958</v>
      </c>
    </row>
    <row r="155" spans="3:3" s="425" customFormat="1" x14ac:dyDescent="0.25">
      <c r="C155" s="474" t="s">
        <v>959</v>
      </c>
    </row>
    <row r="156" spans="3:3" s="425" customFormat="1" x14ac:dyDescent="0.25">
      <c r="C156" s="474" t="s">
        <v>960</v>
      </c>
    </row>
    <row r="157" spans="3:3" s="425" customFormat="1" x14ac:dyDescent="0.25">
      <c r="C157" s="474" t="s">
        <v>961</v>
      </c>
    </row>
    <row r="158" spans="3:3" s="425" customFormat="1" x14ac:dyDescent="0.25">
      <c r="C158" s="474" t="s">
        <v>962</v>
      </c>
    </row>
    <row r="159" spans="3:3" s="425" customFormat="1" x14ac:dyDescent="0.25">
      <c r="C159" s="474" t="s">
        <v>963</v>
      </c>
    </row>
    <row r="160" spans="3:3" s="425" customFormat="1" x14ac:dyDescent="0.25">
      <c r="C160" s="474" t="s">
        <v>964</v>
      </c>
    </row>
    <row r="161" spans="1:53" s="425" customFormat="1" x14ac:dyDescent="0.25">
      <c r="C161" s="474" t="s">
        <v>965</v>
      </c>
    </row>
    <row r="162" spans="1:53" s="425" customFormat="1" x14ac:dyDescent="0.25">
      <c r="C162" s="474" t="s">
        <v>966</v>
      </c>
    </row>
    <row r="163" spans="1:53" s="425" customFormat="1" x14ac:dyDescent="0.25">
      <c r="C163" s="474" t="s">
        <v>967</v>
      </c>
    </row>
    <row r="164" spans="1:53" s="425" customFormat="1" x14ac:dyDescent="0.25">
      <c r="C164" s="474" t="s">
        <v>968</v>
      </c>
    </row>
    <row r="165" spans="1:53" s="425" customFormat="1" x14ac:dyDescent="0.25">
      <c r="C165" s="475" t="s">
        <v>969</v>
      </c>
    </row>
    <row r="166" spans="1:53" s="363" customFormat="1" ht="18" customHeight="1" x14ac:dyDescent="0.25">
      <c r="A166" s="171"/>
      <c r="B166" s="280"/>
      <c r="C166" s="280"/>
      <c r="D166" s="280"/>
      <c r="E166" s="280"/>
      <c r="F166" s="280"/>
      <c r="G166" s="469"/>
      <c r="J166" s="425"/>
      <c r="K166" s="425"/>
      <c r="L166" s="425"/>
      <c r="M166" s="425"/>
      <c r="N166" s="425"/>
      <c r="O166" s="425"/>
      <c r="P166" s="425"/>
      <c r="Q166" s="425"/>
      <c r="R166" s="425"/>
      <c r="S166" s="425"/>
      <c r="T166" s="425"/>
      <c r="U166" s="425"/>
      <c r="V166" s="425"/>
      <c r="W166" s="425"/>
      <c r="X166" s="280"/>
      <c r="Y166" s="280"/>
      <c r="Z166" s="280"/>
      <c r="AA166" s="280"/>
      <c r="AB166" s="280"/>
      <c r="AC166" s="280"/>
      <c r="AD166" s="280"/>
      <c r="AE166" s="280"/>
      <c r="AF166" s="280"/>
      <c r="AG166" s="281"/>
      <c r="AH166" s="280"/>
      <c r="AI166" s="280"/>
      <c r="AJ166" s="280"/>
      <c r="AK166" s="280"/>
      <c r="AL166" s="280"/>
      <c r="AM166" s="280"/>
      <c r="AN166" s="280"/>
      <c r="AO166" s="280"/>
      <c r="AP166" s="280"/>
      <c r="AQ166" s="280"/>
      <c r="AR166" s="280"/>
      <c r="AS166" s="280"/>
      <c r="AT166" s="280"/>
      <c r="AU166" s="280"/>
      <c r="AV166" s="280"/>
      <c r="AW166" s="280"/>
      <c r="AX166" s="280"/>
      <c r="AY166" s="280"/>
      <c r="AZ166" s="280"/>
      <c r="BA166" s="280"/>
    </row>
    <row r="167" spans="1:53" s="363" customFormat="1" ht="18" customHeight="1" x14ac:dyDescent="0.25">
      <c r="A167" s="171"/>
      <c r="B167" s="401" t="s">
        <v>853</v>
      </c>
      <c r="C167" s="280"/>
      <c r="D167" s="280"/>
      <c r="E167" s="280"/>
      <c r="F167" s="280"/>
      <c r="G167" s="469"/>
      <c r="H167" s="280"/>
      <c r="I167" s="280"/>
      <c r="J167" s="425"/>
      <c r="K167" s="425"/>
      <c r="L167" s="425"/>
      <c r="M167" s="425"/>
      <c r="N167" s="425"/>
      <c r="O167" s="425"/>
      <c r="P167" s="425"/>
      <c r="Q167" s="425"/>
      <c r="R167" s="425"/>
      <c r="S167" s="425"/>
      <c r="T167" s="425"/>
      <c r="U167" s="425"/>
      <c r="V167" s="425"/>
      <c r="W167" s="425"/>
      <c r="X167" s="280"/>
      <c r="Y167" s="280"/>
      <c r="Z167" s="280"/>
      <c r="AA167" s="280"/>
      <c r="AB167" s="280"/>
      <c r="AC167" s="280"/>
      <c r="AD167" s="280"/>
      <c r="AE167" s="280"/>
      <c r="AF167" s="280"/>
      <c r="AG167" s="281"/>
      <c r="AH167" s="280"/>
      <c r="AI167" s="280"/>
      <c r="AJ167" s="280"/>
      <c r="AK167" s="280"/>
      <c r="AL167" s="280"/>
      <c r="AM167" s="280"/>
      <c r="AN167" s="280"/>
      <c r="AO167" s="280"/>
      <c r="AP167" s="280"/>
      <c r="AQ167" s="280"/>
      <c r="AR167" s="280"/>
      <c r="AS167" s="280"/>
      <c r="AT167" s="280"/>
      <c r="AU167" s="280"/>
      <c r="AV167" s="280"/>
      <c r="AW167" s="280"/>
      <c r="AX167" s="280"/>
      <c r="AY167" s="280"/>
      <c r="AZ167" s="280"/>
      <c r="BA167" s="280"/>
    </row>
    <row r="168" spans="1:53" s="363" customFormat="1" ht="18" customHeight="1" x14ac:dyDescent="0.25">
      <c r="A168" s="171"/>
      <c r="B168" s="401"/>
      <c r="C168" s="280"/>
      <c r="D168" s="280"/>
      <c r="E168" s="280"/>
      <c r="F168" s="280"/>
      <c r="G168" s="469"/>
      <c r="H168" s="280"/>
      <c r="I168" s="280"/>
      <c r="J168" s="280"/>
      <c r="K168" s="280"/>
      <c r="L168" s="280"/>
      <c r="M168" s="280"/>
      <c r="N168" s="280"/>
      <c r="O168" s="280"/>
      <c r="P168" s="280"/>
      <c r="Q168" s="281"/>
      <c r="R168" s="280"/>
      <c r="S168" s="280"/>
      <c r="T168" s="280"/>
      <c r="U168" s="280"/>
      <c r="V168" s="280"/>
      <c r="W168" s="280"/>
      <c r="X168" s="280"/>
      <c r="Y168" s="280"/>
      <c r="Z168" s="280"/>
      <c r="AA168" s="280"/>
      <c r="AB168" s="280"/>
      <c r="AC168" s="280"/>
      <c r="AD168" s="280"/>
      <c r="AE168" s="280"/>
      <c r="AF168" s="280"/>
      <c r="AG168" s="281"/>
      <c r="AH168" s="280"/>
      <c r="AI168" s="280"/>
      <c r="AJ168" s="280"/>
      <c r="AK168" s="280"/>
      <c r="AL168" s="280"/>
      <c r="AM168" s="280"/>
      <c r="AN168" s="280"/>
      <c r="AO168" s="280"/>
      <c r="AP168" s="280"/>
      <c r="AQ168" s="280"/>
      <c r="AR168" s="280"/>
      <c r="AS168" s="280"/>
      <c r="AT168" s="280"/>
      <c r="AU168" s="280"/>
      <c r="AV168" s="280"/>
      <c r="AW168" s="280"/>
      <c r="AX168" s="280"/>
      <c r="AY168" s="280"/>
      <c r="AZ168" s="280"/>
      <c r="BA168" s="280"/>
    </row>
    <row r="169" spans="1:53" s="363" customFormat="1" ht="18" customHeight="1" x14ac:dyDescent="0.25">
      <c r="A169" s="171"/>
      <c r="B169" s="280"/>
      <c r="C169" s="1216" t="s">
        <v>822</v>
      </c>
      <c r="D169" s="1216" t="s">
        <v>940</v>
      </c>
      <c r="E169" s="1216" t="s">
        <v>935</v>
      </c>
      <c r="F169" s="1218" t="s">
        <v>848</v>
      </c>
      <c r="G169" s="1219"/>
      <c r="H169" s="1219"/>
      <c r="I169" s="1220"/>
      <c r="J169" s="280"/>
      <c r="K169" s="280"/>
      <c r="L169" s="280"/>
      <c r="M169" s="280"/>
      <c r="N169" s="280"/>
      <c r="O169" s="280"/>
      <c r="P169" s="280"/>
      <c r="Q169" s="281"/>
      <c r="R169" s="280"/>
      <c r="S169" s="280"/>
      <c r="T169" s="280"/>
      <c r="U169" s="280"/>
      <c r="V169" s="280"/>
      <c r="W169" s="280"/>
      <c r="X169" s="280"/>
      <c r="Y169" s="280"/>
      <c r="Z169" s="280"/>
      <c r="AA169" s="280"/>
      <c r="AB169" s="280"/>
      <c r="AC169" s="280"/>
      <c r="AD169" s="280"/>
      <c r="AE169" s="280"/>
      <c r="AF169" s="280"/>
      <c r="AG169" s="281"/>
      <c r="AH169" s="280"/>
      <c r="AI169" s="280"/>
      <c r="AJ169" s="280"/>
      <c r="AK169" s="280"/>
      <c r="AL169" s="280"/>
      <c r="AM169" s="280"/>
      <c r="AN169" s="280"/>
      <c r="AO169" s="280"/>
      <c r="AP169" s="280"/>
      <c r="AQ169" s="280"/>
      <c r="AR169" s="280"/>
      <c r="AS169" s="280"/>
      <c r="AT169" s="280"/>
      <c r="AU169" s="280"/>
      <c r="AV169" s="280"/>
      <c r="AW169" s="280"/>
      <c r="AX169" s="280"/>
      <c r="AY169" s="280"/>
      <c r="AZ169" s="280"/>
      <c r="BA169" s="280"/>
    </row>
    <row r="170" spans="1:53" s="363" customFormat="1" ht="18" customHeight="1" x14ac:dyDescent="0.25">
      <c r="A170" s="171"/>
      <c r="B170" s="280"/>
      <c r="C170" s="1217"/>
      <c r="D170" s="1217"/>
      <c r="E170" s="1217"/>
      <c r="F170" s="494" t="s">
        <v>916</v>
      </c>
      <c r="G170" s="494" t="s">
        <v>917</v>
      </c>
      <c r="H170" s="494" t="s">
        <v>918</v>
      </c>
      <c r="I170" s="494" t="s">
        <v>919</v>
      </c>
      <c r="J170" s="280"/>
      <c r="K170" s="280"/>
      <c r="L170" s="280"/>
      <c r="M170" s="280"/>
      <c r="N170" s="280"/>
      <c r="O170" s="280"/>
      <c r="P170" s="280"/>
      <c r="Q170" s="281"/>
      <c r="R170" s="280"/>
      <c r="S170" s="280"/>
      <c r="T170" s="280"/>
      <c r="U170" s="280"/>
      <c r="V170" s="280"/>
      <c r="W170" s="280"/>
      <c r="X170" s="280"/>
      <c r="Y170" s="280"/>
      <c r="Z170" s="280"/>
      <c r="AA170" s="280"/>
      <c r="AB170" s="280"/>
      <c r="AC170" s="280"/>
      <c r="AD170" s="280"/>
      <c r="AE170" s="280"/>
      <c r="AF170" s="280"/>
      <c r="AG170" s="281"/>
      <c r="AH170" s="280"/>
      <c r="AI170" s="280"/>
      <c r="AJ170" s="280"/>
      <c r="AK170" s="280"/>
      <c r="AL170" s="280"/>
      <c r="AM170" s="280"/>
      <c r="AN170" s="280"/>
      <c r="AO170" s="280"/>
      <c r="AP170" s="280"/>
      <c r="AQ170" s="280"/>
      <c r="AR170" s="280"/>
      <c r="AS170" s="280"/>
      <c r="AT170" s="280"/>
      <c r="AU170" s="280"/>
      <c r="AV170" s="280"/>
      <c r="AW170" s="280"/>
      <c r="AX170" s="280"/>
      <c r="AY170" s="280"/>
      <c r="AZ170" s="280"/>
      <c r="BA170" s="280"/>
    </row>
    <row r="171" spans="1:53" s="363" customFormat="1" ht="18" customHeight="1" x14ac:dyDescent="0.25">
      <c r="A171" s="171"/>
      <c r="B171" s="280"/>
      <c r="C171" s="478"/>
      <c r="D171" s="478" t="s">
        <v>274</v>
      </c>
      <c r="E171" s="478"/>
      <c r="F171" s="478"/>
      <c r="G171" s="478"/>
      <c r="H171" s="478"/>
      <c r="I171" s="478" t="s">
        <v>273</v>
      </c>
      <c r="J171" s="280"/>
      <c r="K171" s="280"/>
      <c r="L171" s="280"/>
      <c r="M171" s="280"/>
      <c r="N171" s="280"/>
      <c r="O171" s="280"/>
      <c r="P171" s="280"/>
      <c r="Q171" s="281"/>
      <c r="R171" s="280"/>
      <c r="S171" s="280"/>
      <c r="T171" s="280"/>
      <c r="U171" s="280"/>
      <c r="V171" s="280"/>
      <c r="W171" s="280"/>
      <c r="X171" s="280"/>
      <c r="Y171" s="280"/>
      <c r="Z171" s="280"/>
      <c r="AA171" s="280"/>
      <c r="AB171" s="280"/>
      <c r="AC171" s="280"/>
      <c r="AD171" s="280"/>
      <c r="AE171" s="280"/>
      <c r="AF171" s="280"/>
      <c r="AG171" s="281"/>
      <c r="AH171" s="280"/>
      <c r="AI171" s="280"/>
      <c r="AJ171" s="280"/>
      <c r="AK171" s="280"/>
      <c r="AL171" s="280"/>
      <c r="AM171" s="280"/>
      <c r="AN171" s="280"/>
      <c r="AO171" s="280"/>
      <c r="AP171" s="280"/>
      <c r="AQ171" s="280"/>
      <c r="AR171" s="280"/>
      <c r="AS171" s="280"/>
      <c r="AT171" s="280"/>
      <c r="AU171" s="280"/>
      <c r="AV171" s="280"/>
      <c r="AW171" s="280"/>
      <c r="AX171" s="280"/>
      <c r="AY171" s="280"/>
      <c r="AZ171" s="280"/>
      <c r="BA171" s="280"/>
    </row>
    <row r="172" spans="1:53" s="363" customFormat="1" ht="18" customHeight="1" x14ac:dyDescent="0.25">
      <c r="A172" s="171"/>
      <c r="B172" s="280"/>
      <c r="C172" s="381">
        <f>'3. Instalaciones fijas'!E65</f>
        <v>0</v>
      </c>
      <c r="D172" s="381" t="str">
        <f>IF(ISTEXT('3. Instalaciones fijas'!H65),'3. Instalaciones fijas'!H65,"")</f>
        <v/>
      </c>
      <c r="E172" s="381">
        <f>'3. Instalaciones fijas'!K65</f>
        <v>0</v>
      </c>
      <c r="F172" s="381">
        <f>'3. Instalaciones fijas'!N65</f>
        <v>0</v>
      </c>
      <c r="G172" s="381">
        <f>'3. Instalaciones fijas'!O65</f>
        <v>0</v>
      </c>
      <c r="H172" s="381">
        <f>'3. Instalaciones fijas'!P65</f>
        <v>0</v>
      </c>
      <c r="I172" s="381" t="str">
        <f>IF((F172+G172*$H$9/1000+H172*$H$10/1000)&lt;&gt;0,F172+G172*$H$9/1000+H172*$H$10/1000,"")</f>
        <v/>
      </c>
      <c r="J172" s="280"/>
      <c r="K172" s="280"/>
      <c r="L172" s="280"/>
      <c r="M172" s="280"/>
      <c r="N172" s="280"/>
      <c r="O172" s="280"/>
      <c r="P172" s="280"/>
      <c r="Q172" s="281"/>
      <c r="R172" s="280"/>
      <c r="S172" s="280"/>
      <c r="T172" s="280"/>
      <c r="U172" s="280"/>
      <c r="V172" s="280"/>
      <c r="W172" s="280"/>
      <c r="X172" s="280"/>
      <c r="Y172" s="280"/>
      <c r="Z172" s="280"/>
      <c r="AA172" s="280"/>
      <c r="AB172" s="280"/>
      <c r="AC172" s="280"/>
      <c r="AD172" s="280"/>
      <c r="AE172" s="280"/>
      <c r="AF172" s="280"/>
      <c r="AG172" s="281"/>
      <c r="AH172" s="280"/>
      <c r="AI172" s="280"/>
      <c r="AJ172" s="280"/>
      <c r="AK172" s="280"/>
      <c r="AL172" s="280"/>
      <c r="AM172" s="280"/>
      <c r="AN172" s="280"/>
      <c r="AO172" s="280"/>
      <c r="AP172" s="280"/>
      <c r="AQ172" s="280"/>
      <c r="AR172" s="280"/>
      <c r="AS172" s="280"/>
      <c r="AT172" s="280"/>
      <c r="AU172" s="280"/>
      <c r="AV172" s="280"/>
      <c r="AW172" s="280"/>
      <c r="AX172" s="280"/>
      <c r="AY172" s="280"/>
      <c r="AZ172" s="280"/>
      <c r="BA172" s="280"/>
    </row>
    <row r="173" spans="1:53" s="363" customFormat="1" ht="18" customHeight="1" x14ac:dyDescent="0.25">
      <c r="A173" s="171"/>
      <c r="B173" s="280"/>
      <c r="C173" s="381">
        <f>'3. Instalaciones fijas'!E66</f>
        <v>0</v>
      </c>
      <c r="D173" s="381" t="str">
        <f>IF(ISTEXT('3. Instalaciones fijas'!H66),'3. Instalaciones fijas'!H66,"")</f>
        <v/>
      </c>
      <c r="E173" s="381">
        <f>'3. Instalaciones fijas'!K66</f>
        <v>0</v>
      </c>
      <c r="F173" s="381">
        <f>'3. Instalaciones fijas'!N66</f>
        <v>0</v>
      </c>
      <c r="G173" s="381">
        <f>'3. Instalaciones fijas'!O66</f>
        <v>0</v>
      </c>
      <c r="H173" s="381">
        <f>'3. Instalaciones fijas'!P66</f>
        <v>0</v>
      </c>
      <c r="I173" s="381" t="str">
        <f t="shared" ref="I173:I203" si="52">IF((F173+G173*$H$9/1000+H173*$H$10/1000)&lt;&gt;0,F173+G173*$H$9/1000+H173*$H$10/1000,"")</f>
        <v/>
      </c>
      <c r="J173" s="280"/>
      <c r="K173" s="280"/>
      <c r="L173" s="280"/>
      <c r="M173" s="280"/>
      <c r="N173" s="280"/>
      <c r="O173" s="280"/>
      <c r="P173" s="280"/>
      <c r="Q173" s="281"/>
      <c r="R173" s="280"/>
      <c r="S173" s="280"/>
      <c r="T173" s="280"/>
      <c r="U173" s="280"/>
      <c r="V173" s="280"/>
      <c r="W173" s="280"/>
      <c r="X173" s="280"/>
      <c r="Y173" s="280"/>
      <c r="Z173" s="280"/>
      <c r="AA173" s="280"/>
      <c r="AB173" s="280"/>
      <c r="AC173" s="280"/>
      <c r="AD173" s="280"/>
      <c r="AE173" s="280"/>
      <c r="AF173" s="280"/>
      <c r="AG173" s="281"/>
      <c r="AH173" s="280"/>
      <c r="AI173" s="280"/>
      <c r="AJ173" s="280"/>
      <c r="AK173" s="280"/>
      <c r="AL173" s="280"/>
      <c r="AM173" s="280"/>
      <c r="AN173" s="280"/>
      <c r="AO173" s="280"/>
      <c r="AP173" s="280"/>
      <c r="AQ173" s="280"/>
      <c r="AR173" s="280"/>
      <c r="AS173" s="280"/>
      <c r="AT173" s="280"/>
      <c r="AU173" s="280"/>
      <c r="AV173" s="280"/>
      <c r="AW173" s="280"/>
      <c r="AX173" s="280"/>
      <c r="AY173" s="280"/>
      <c r="AZ173" s="280"/>
      <c r="BA173" s="280"/>
    </row>
    <row r="174" spans="1:53" s="363" customFormat="1" ht="18" customHeight="1" x14ac:dyDescent="0.25">
      <c r="A174" s="171"/>
      <c r="B174" s="280"/>
      <c r="C174" s="381">
        <f>'3. Instalaciones fijas'!E67</f>
        <v>0</v>
      </c>
      <c r="D174" s="381" t="str">
        <f>IF(ISTEXT('3. Instalaciones fijas'!H67),'3. Instalaciones fijas'!H67,"")</f>
        <v/>
      </c>
      <c r="E174" s="381">
        <f>'3. Instalaciones fijas'!K67</f>
        <v>0</v>
      </c>
      <c r="F174" s="381">
        <f>'3. Instalaciones fijas'!N67</f>
        <v>0</v>
      </c>
      <c r="G174" s="381">
        <f>'3. Instalaciones fijas'!O67</f>
        <v>0</v>
      </c>
      <c r="H174" s="381">
        <f>'3. Instalaciones fijas'!P67</f>
        <v>0</v>
      </c>
      <c r="I174" s="381" t="str">
        <f t="shared" si="52"/>
        <v/>
      </c>
      <c r="J174" s="280"/>
      <c r="K174" s="280"/>
      <c r="L174" s="280"/>
      <c r="M174" s="280"/>
      <c r="N174" s="280"/>
      <c r="O174" s="280"/>
      <c r="P174" s="280"/>
      <c r="Q174" s="281"/>
      <c r="R174" s="280"/>
      <c r="S174" s="280"/>
      <c r="T174" s="280"/>
      <c r="U174" s="280"/>
      <c r="V174" s="280"/>
      <c r="W174" s="280"/>
      <c r="X174" s="280"/>
      <c r="Y174" s="280"/>
      <c r="Z174" s="280"/>
      <c r="AA174" s="280"/>
      <c r="AB174" s="280"/>
      <c r="AC174" s="280"/>
      <c r="AD174" s="280"/>
      <c r="AE174" s="280"/>
      <c r="AF174" s="280"/>
      <c r="AG174" s="281"/>
      <c r="AH174" s="280"/>
      <c r="AI174" s="280"/>
      <c r="AJ174" s="280"/>
      <c r="AK174" s="280"/>
      <c r="AL174" s="280"/>
      <c r="AM174" s="280"/>
      <c r="AN174" s="280"/>
      <c r="AO174" s="280"/>
      <c r="AP174" s="280"/>
      <c r="AQ174" s="280"/>
      <c r="AR174" s="280"/>
      <c r="AS174" s="280"/>
      <c r="AT174" s="280"/>
      <c r="AU174" s="280"/>
      <c r="AV174" s="280"/>
      <c r="AW174" s="280"/>
      <c r="AX174" s="280"/>
      <c r="AY174" s="280"/>
      <c r="AZ174" s="280"/>
      <c r="BA174" s="280"/>
    </row>
    <row r="175" spans="1:53" s="363" customFormat="1" ht="18" customHeight="1" x14ac:dyDescent="0.25">
      <c r="A175" s="171"/>
      <c r="B175" s="280"/>
      <c r="C175" s="381">
        <f>'3. Instalaciones fijas'!E68</f>
        <v>0</v>
      </c>
      <c r="D175" s="381" t="str">
        <f>IF(ISTEXT('3. Instalaciones fijas'!H68),'3. Instalaciones fijas'!H68,"")</f>
        <v/>
      </c>
      <c r="E175" s="381">
        <f>'3. Instalaciones fijas'!K68</f>
        <v>0</v>
      </c>
      <c r="F175" s="381">
        <f>'3. Instalaciones fijas'!N68</f>
        <v>0</v>
      </c>
      <c r="G175" s="381">
        <f>'3. Instalaciones fijas'!O68</f>
        <v>0</v>
      </c>
      <c r="H175" s="381">
        <f>'3. Instalaciones fijas'!P68</f>
        <v>0</v>
      </c>
      <c r="I175" s="381" t="str">
        <f>IF((F175+G175*$H$9/1000+H175*$H$10/1000)&lt;&gt;0,F175+G175*$H$9/1000+H175*$H$10/1000,"")</f>
        <v/>
      </c>
      <c r="J175" s="280"/>
      <c r="K175" s="280"/>
      <c r="L175" s="280"/>
      <c r="M175" s="280"/>
      <c r="N175" s="280"/>
      <c r="O175" s="280"/>
      <c r="P175" s="280"/>
      <c r="Q175" s="281"/>
      <c r="R175" s="280"/>
      <c r="S175" s="280"/>
      <c r="T175" s="280"/>
      <c r="U175" s="280"/>
      <c r="V175" s="280"/>
      <c r="W175" s="280"/>
      <c r="X175" s="280"/>
      <c r="Y175" s="280"/>
      <c r="Z175" s="280"/>
      <c r="AA175" s="280"/>
      <c r="AB175" s="280"/>
      <c r="AC175" s="280"/>
      <c r="AD175" s="280"/>
      <c r="AE175" s="280"/>
      <c r="AF175" s="280"/>
      <c r="AG175" s="281"/>
      <c r="AH175" s="280"/>
      <c r="AI175" s="280"/>
      <c r="AJ175" s="280"/>
      <c r="AK175" s="280"/>
      <c r="AL175" s="280"/>
      <c r="AM175" s="280"/>
      <c r="AN175" s="280"/>
      <c r="AO175" s="280"/>
      <c r="AP175" s="280"/>
      <c r="AQ175" s="280"/>
      <c r="AR175" s="280"/>
      <c r="AS175" s="280"/>
      <c r="AT175" s="280"/>
      <c r="AU175" s="280"/>
      <c r="AV175" s="280"/>
      <c r="AW175" s="280"/>
      <c r="AX175" s="280"/>
      <c r="AY175" s="280"/>
      <c r="AZ175" s="280"/>
      <c r="BA175" s="280"/>
    </row>
    <row r="176" spans="1:53" s="363" customFormat="1" ht="18" customHeight="1" x14ac:dyDescent="0.25">
      <c r="A176" s="171"/>
      <c r="B176" s="280"/>
      <c r="C176" s="381">
        <f>'3. Instalaciones fijas'!E69</f>
        <v>0</v>
      </c>
      <c r="D176" s="381" t="str">
        <f>IF(ISTEXT('3. Instalaciones fijas'!H69),'3. Instalaciones fijas'!H69,"")</f>
        <v/>
      </c>
      <c r="E176" s="381">
        <f>'3. Instalaciones fijas'!K69</f>
        <v>0</v>
      </c>
      <c r="F176" s="381">
        <f>'3. Instalaciones fijas'!N69</f>
        <v>0</v>
      </c>
      <c r="G176" s="381">
        <f>'3. Instalaciones fijas'!O69</f>
        <v>0</v>
      </c>
      <c r="H176" s="381">
        <f>'3. Instalaciones fijas'!P69</f>
        <v>0</v>
      </c>
      <c r="I176" s="381" t="str">
        <f t="shared" si="52"/>
        <v/>
      </c>
      <c r="J176" s="280"/>
      <c r="K176" s="280"/>
      <c r="L176" s="280"/>
      <c r="N176" s="280"/>
      <c r="O176" s="280"/>
      <c r="P176" s="280"/>
      <c r="Q176" s="281"/>
      <c r="R176" s="280"/>
      <c r="S176" s="280"/>
      <c r="T176" s="280"/>
      <c r="U176" s="280"/>
      <c r="V176" s="280"/>
      <c r="W176" s="280"/>
      <c r="X176" s="280"/>
      <c r="Y176" s="280"/>
      <c r="Z176" s="280"/>
      <c r="AA176" s="280"/>
      <c r="AB176" s="280"/>
      <c r="AC176" s="280"/>
      <c r="AD176" s="280"/>
      <c r="AE176" s="280"/>
      <c r="AF176" s="280"/>
      <c r="AG176" s="281"/>
      <c r="AH176" s="280"/>
      <c r="AI176" s="280"/>
      <c r="AJ176" s="280"/>
      <c r="AK176" s="280"/>
      <c r="AL176" s="280"/>
      <c r="AM176" s="280"/>
      <c r="AN176" s="280"/>
      <c r="AO176" s="280"/>
      <c r="AP176" s="280"/>
      <c r="AQ176" s="280"/>
      <c r="AR176" s="280"/>
      <c r="AS176" s="280"/>
      <c r="AT176" s="280"/>
      <c r="AU176" s="280"/>
      <c r="AV176" s="280"/>
      <c r="AW176" s="280"/>
      <c r="AX176" s="280"/>
      <c r="AY176" s="280"/>
      <c r="AZ176" s="280"/>
      <c r="BA176" s="280"/>
    </row>
    <row r="177" spans="1:53" s="363" customFormat="1" ht="18" customHeight="1" x14ac:dyDescent="0.25">
      <c r="A177" s="171"/>
      <c r="B177" s="280"/>
      <c r="C177" s="381">
        <f>'3. Instalaciones fijas'!E70</f>
        <v>0</v>
      </c>
      <c r="D177" s="381" t="str">
        <f>IF(ISTEXT('3. Instalaciones fijas'!H70),'3. Instalaciones fijas'!H70,"")</f>
        <v/>
      </c>
      <c r="E177" s="381">
        <f>'3. Instalaciones fijas'!K70</f>
        <v>0</v>
      </c>
      <c r="F177" s="381">
        <f>'3. Instalaciones fijas'!N70</f>
        <v>0</v>
      </c>
      <c r="G177" s="381">
        <f>'3. Instalaciones fijas'!O70</f>
        <v>0</v>
      </c>
      <c r="H177" s="381">
        <f>'3. Instalaciones fijas'!P70</f>
        <v>0</v>
      </c>
      <c r="I177" s="381" t="str">
        <f t="shared" si="52"/>
        <v/>
      </c>
      <c r="N177" s="280"/>
      <c r="O177" s="280"/>
      <c r="P177" s="280"/>
      <c r="Q177" s="281"/>
      <c r="R177" s="280"/>
      <c r="S177" s="280"/>
      <c r="T177" s="280"/>
      <c r="U177" s="280"/>
      <c r="V177" s="280"/>
      <c r="W177" s="280"/>
      <c r="X177" s="280"/>
      <c r="Y177" s="280"/>
      <c r="Z177" s="280"/>
      <c r="AA177" s="280"/>
      <c r="AB177" s="280"/>
      <c r="AC177" s="280"/>
      <c r="AD177" s="280"/>
      <c r="AE177" s="280"/>
      <c r="AF177" s="280"/>
      <c r="AG177" s="281"/>
      <c r="AH177" s="280"/>
      <c r="AI177" s="280"/>
      <c r="AJ177" s="280"/>
      <c r="AK177" s="280"/>
      <c r="AL177" s="280"/>
      <c r="AM177" s="280"/>
      <c r="AN177" s="280"/>
      <c r="AO177" s="280"/>
      <c r="AP177" s="280"/>
      <c r="AQ177" s="280"/>
      <c r="AR177" s="280"/>
      <c r="AS177" s="280"/>
      <c r="AT177" s="280"/>
      <c r="AU177" s="280"/>
      <c r="AV177" s="280"/>
      <c r="AW177" s="280"/>
      <c r="AX177" s="280"/>
      <c r="AY177" s="280"/>
      <c r="AZ177" s="280"/>
      <c r="BA177" s="280"/>
    </row>
    <row r="178" spans="1:53" s="363" customFormat="1" ht="18" customHeight="1" x14ac:dyDescent="0.25">
      <c r="A178" s="171"/>
      <c r="B178" s="280"/>
      <c r="C178" s="381">
        <f>'3. Instalaciones fijas'!E71</f>
        <v>0</v>
      </c>
      <c r="D178" s="381" t="str">
        <f>IF(ISTEXT('3. Instalaciones fijas'!H71),'3. Instalaciones fijas'!H71,"")</f>
        <v/>
      </c>
      <c r="E178" s="381">
        <f>'3. Instalaciones fijas'!K71</f>
        <v>0</v>
      </c>
      <c r="F178" s="381">
        <f>'3. Instalaciones fijas'!N71</f>
        <v>0</v>
      </c>
      <c r="G178" s="381">
        <f>'3. Instalaciones fijas'!O71</f>
        <v>0</v>
      </c>
      <c r="H178" s="381">
        <f>'3. Instalaciones fijas'!P71</f>
        <v>0</v>
      </c>
      <c r="I178" s="381" t="str">
        <f t="shared" si="52"/>
        <v/>
      </c>
      <c r="N178" s="280"/>
      <c r="O178" s="280"/>
      <c r="P178" s="280"/>
      <c r="Q178" s="281"/>
      <c r="R178" s="280"/>
      <c r="S178" s="280"/>
      <c r="T178" s="280"/>
      <c r="U178" s="280"/>
      <c r="V178" s="280"/>
      <c r="W178" s="280"/>
      <c r="X178" s="280"/>
      <c r="Y178" s="280"/>
      <c r="Z178" s="280"/>
      <c r="AA178" s="280"/>
      <c r="AB178" s="280"/>
      <c r="AC178" s="280"/>
      <c r="AD178" s="280"/>
      <c r="AE178" s="280"/>
      <c r="AF178" s="280"/>
      <c r="AG178" s="281"/>
      <c r="AH178" s="280"/>
      <c r="AI178" s="280"/>
      <c r="AJ178" s="280"/>
      <c r="AK178" s="280"/>
      <c r="AL178" s="280"/>
      <c r="AM178" s="280"/>
      <c r="AN178" s="280"/>
      <c r="AO178" s="280"/>
      <c r="AP178" s="280"/>
      <c r="AQ178" s="280"/>
      <c r="AR178" s="280"/>
      <c r="AS178" s="280"/>
      <c r="AT178" s="280"/>
      <c r="AU178" s="280"/>
      <c r="AV178" s="280"/>
      <c r="AW178" s="280"/>
      <c r="AX178" s="280"/>
      <c r="AY178" s="280"/>
      <c r="AZ178" s="280"/>
      <c r="BA178" s="280"/>
    </row>
    <row r="179" spans="1:53" s="363" customFormat="1" ht="18" customHeight="1" x14ac:dyDescent="0.25">
      <c r="A179" s="171"/>
      <c r="B179" s="280"/>
      <c r="C179" s="381">
        <f>'3. Instalaciones fijas'!E72</f>
        <v>0</v>
      </c>
      <c r="D179" s="381" t="str">
        <f>IF(ISTEXT('3. Instalaciones fijas'!H72),'3. Instalaciones fijas'!H72,"")</f>
        <v/>
      </c>
      <c r="E179" s="381">
        <f>'3. Instalaciones fijas'!K72</f>
        <v>0</v>
      </c>
      <c r="F179" s="381">
        <f>'3. Instalaciones fijas'!N72</f>
        <v>0</v>
      </c>
      <c r="G179" s="381">
        <f>'3. Instalaciones fijas'!O72</f>
        <v>0</v>
      </c>
      <c r="H179" s="381">
        <f>'3. Instalaciones fijas'!P72</f>
        <v>0</v>
      </c>
      <c r="I179" s="381" t="str">
        <f t="shared" si="52"/>
        <v/>
      </c>
      <c r="N179" s="280"/>
      <c r="O179" s="280"/>
      <c r="P179" s="280"/>
      <c r="Q179" s="281"/>
      <c r="R179" s="280"/>
      <c r="S179" s="280"/>
      <c r="T179" s="280"/>
      <c r="U179" s="280"/>
      <c r="V179" s="280"/>
      <c r="W179" s="280"/>
      <c r="X179" s="280"/>
      <c r="Y179" s="280"/>
      <c r="Z179" s="280"/>
      <c r="AA179" s="280"/>
      <c r="AB179" s="280"/>
      <c r="AC179" s="280"/>
      <c r="AD179" s="280"/>
      <c r="AE179" s="280"/>
      <c r="AF179" s="280"/>
      <c r="AG179" s="281"/>
      <c r="AH179" s="280"/>
      <c r="AI179" s="280"/>
      <c r="AJ179" s="280"/>
      <c r="AK179" s="280"/>
      <c r="AL179" s="280"/>
      <c r="AM179" s="280"/>
      <c r="AN179" s="280"/>
      <c r="AO179" s="280"/>
      <c r="AP179" s="280"/>
      <c r="AQ179" s="280"/>
      <c r="AR179" s="280"/>
      <c r="AS179" s="280"/>
      <c r="AT179" s="280"/>
      <c r="AU179" s="280"/>
      <c r="AV179" s="280"/>
      <c r="AW179" s="280"/>
      <c r="AX179" s="280"/>
      <c r="AY179" s="280"/>
      <c r="AZ179" s="280"/>
      <c r="BA179" s="280"/>
    </row>
    <row r="180" spans="1:53" s="363" customFormat="1" ht="18" customHeight="1" x14ac:dyDescent="0.25">
      <c r="A180" s="171"/>
      <c r="B180" s="280"/>
      <c r="C180" s="381">
        <f>'3. Instalaciones fijas'!E73</f>
        <v>0</v>
      </c>
      <c r="D180" s="381" t="str">
        <f>IF(ISTEXT('3. Instalaciones fijas'!H73),'3. Instalaciones fijas'!H73,"")</f>
        <v/>
      </c>
      <c r="E180" s="381">
        <f>'3. Instalaciones fijas'!K73</f>
        <v>0</v>
      </c>
      <c r="F180" s="381">
        <f>'3. Instalaciones fijas'!N73</f>
        <v>0</v>
      </c>
      <c r="G180" s="381">
        <f>'3. Instalaciones fijas'!O73</f>
        <v>0</v>
      </c>
      <c r="H180" s="381">
        <f>'3. Instalaciones fijas'!P73</f>
        <v>0</v>
      </c>
      <c r="I180" s="381" t="str">
        <f t="shared" si="52"/>
        <v/>
      </c>
      <c r="N180" s="280"/>
      <c r="O180" s="280"/>
      <c r="P180" s="280"/>
      <c r="Q180" s="281"/>
      <c r="R180" s="280"/>
      <c r="S180" s="280"/>
      <c r="T180" s="280"/>
      <c r="U180" s="280"/>
      <c r="V180" s="280"/>
      <c r="W180" s="280"/>
      <c r="X180" s="280"/>
      <c r="Y180" s="280"/>
      <c r="Z180" s="280"/>
      <c r="AA180" s="280"/>
      <c r="AB180" s="280"/>
      <c r="AC180" s="280"/>
      <c r="AD180" s="280"/>
      <c r="AE180" s="280"/>
      <c r="AF180" s="280"/>
      <c r="AG180" s="281"/>
      <c r="AH180" s="280"/>
      <c r="AI180" s="280"/>
      <c r="AJ180" s="280"/>
      <c r="AK180" s="280"/>
      <c r="AL180" s="280"/>
      <c r="AM180" s="280"/>
      <c r="AN180" s="280"/>
      <c r="AO180" s="280"/>
      <c r="AP180" s="280"/>
      <c r="AQ180" s="280"/>
      <c r="AR180" s="280"/>
      <c r="AS180" s="280"/>
      <c r="AT180" s="280"/>
      <c r="AU180" s="280"/>
      <c r="AV180" s="280"/>
      <c r="AW180" s="280"/>
      <c r="AX180" s="280"/>
      <c r="AY180" s="280"/>
      <c r="AZ180" s="280"/>
      <c r="BA180" s="280"/>
    </row>
    <row r="181" spans="1:53" s="363" customFormat="1" ht="18" customHeight="1" x14ac:dyDescent="0.25">
      <c r="A181" s="171"/>
      <c r="B181" s="280"/>
      <c r="C181" s="381">
        <f>'3. Instalaciones fijas'!E74</f>
        <v>0</v>
      </c>
      <c r="D181" s="381" t="str">
        <f>IF(ISTEXT('3. Instalaciones fijas'!H74),'3. Instalaciones fijas'!H74,"")</f>
        <v/>
      </c>
      <c r="E181" s="381">
        <f>'3. Instalaciones fijas'!K74</f>
        <v>0</v>
      </c>
      <c r="F181" s="381">
        <f>'3. Instalaciones fijas'!N74</f>
        <v>0</v>
      </c>
      <c r="G181" s="381">
        <f>'3. Instalaciones fijas'!O74</f>
        <v>0</v>
      </c>
      <c r="H181" s="381">
        <f>'3. Instalaciones fijas'!P74</f>
        <v>0</v>
      </c>
      <c r="I181" s="381" t="str">
        <f t="shared" si="52"/>
        <v/>
      </c>
      <c r="N181" s="280"/>
      <c r="O181" s="280"/>
      <c r="P181" s="280"/>
      <c r="Q181" s="281"/>
      <c r="R181" s="280"/>
      <c r="S181" s="280"/>
      <c r="T181" s="280"/>
      <c r="U181" s="280"/>
      <c r="V181" s="280"/>
      <c r="W181" s="280"/>
      <c r="X181" s="280"/>
      <c r="Y181" s="280"/>
      <c r="Z181" s="280"/>
      <c r="AA181" s="280"/>
      <c r="AB181" s="280"/>
      <c r="AC181" s="280"/>
      <c r="AD181" s="280"/>
      <c r="AE181" s="280"/>
      <c r="AF181" s="280"/>
      <c r="AG181" s="281"/>
      <c r="AH181" s="280"/>
      <c r="AI181" s="280"/>
      <c r="AJ181" s="280"/>
      <c r="AK181" s="280"/>
      <c r="AL181" s="280"/>
      <c r="AM181" s="280"/>
      <c r="AN181" s="280"/>
      <c r="AO181" s="280"/>
      <c r="AP181" s="280"/>
      <c r="AQ181" s="280"/>
      <c r="AR181" s="280"/>
      <c r="AS181" s="280"/>
      <c r="AT181" s="280"/>
      <c r="AU181" s="280"/>
      <c r="AV181" s="280"/>
      <c r="AW181" s="280"/>
      <c r="AX181" s="280"/>
      <c r="AY181" s="280"/>
      <c r="AZ181" s="280"/>
      <c r="BA181" s="280"/>
    </row>
    <row r="182" spans="1:53" s="363" customFormat="1" ht="18" customHeight="1" x14ac:dyDescent="0.25">
      <c r="A182" s="171"/>
      <c r="B182" s="280"/>
      <c r="C182" s="381">
        <f>'3. Instalaciones fijas'!E75</f>
        <v>0</v>
      </c>
      <c r="D182" s="381" t="str">
        <f>IF(ISTEXT('3. Instalaciones fijas'!H75),'3. Instalaciones fijas'!H75,"")</f>
        <v/>
      </c>
      <c r="E182" s="381">
        <f>'3. Instalaciones fijas'!K75</f>
        <v>0</v>
      </c>
      <c r="F182" s="381">
        <f>'3. Instalaciones fijas'!N75</f>
        <v>0</v>
      </c>
      <c r="G182" s="381">
        <f>'3. Instalaciones fijas'!O75</f>
        <v>0</v>
      </c>
      <c r="H182" s="381">
        <f>'3. Instalaciones fijas'!P75</f>
        <v>0</v>
      </c>
      <c r="I182" s="381" t="str">
        <f t="shared" si="52"/>
        <v/>
      </c>
      <c r="N182" s="280"/>
      <c r="O182" s="280"/>
      <c r="P182" s="280"/>
      <c r="Q182" s="281"/>
      <c r="R182" s="280"/>
      <c r="S182" s="280"/>
      <c r="T182" s="280"/>
      <c r="U182" s="280"/>
      <c r="V182" s="280"/>
      <c r="W182" s="280"/>
      <c r="X182" s="280"/>
      <c r="Y182" s="280"/>
      <c r="Z182" s="280"/>
      <c r="AA182" s="280"/>
      <c r="AB182" s="280"/>
      <c r="AC182" s="280"/>
      <c r="AD182" s="280"/>
      <c r="AE182" s="280"/>
      <c r="AF182" s="280"/>
      <c r="AG182" s="281"/>
      <c r="AH182" s="280"/>
      <c r="AI182" s="280"/>
      <c r="AJ182" s="280"/>
      <c r="AK182" s="280"/>
      <c r="AL182" s="280"/>
      <c r="AM182" s="280"/>
      <c r="AN182" s="280"/>
      <c r="AO182" s="280"/>
      <c r="AP182" s="280"/>
      <c r="AQ182" s="280"/>
      <c r="AR182" s="280"/>
      <c r="AS182" s="280"/>
      <c r="AT182" s="280"/>
      <c r="AU182" s="280"/>
      <c r="AV182" s="280"/>
      <c r="AW182" s="280"/>
      <c r="AX182" s="280"/>
      <c r="AY182" s="280"/>
      <c r="AZ182" s="280"/>
      <c r="BA182" s="280"/>
    </row>
    <row r="183" spans="1:53" s="363" customFormat="1" ht="18" customHeight="1" x14ac:dyDescent="0.25">
      <c r="A183" s="171"/>
      <c r="B183" s="280"/>
      <c r="C183" s="381">
        <f>'3. Instalaciones fijas'!E76</f>
        <v>0</v>
      </c>
      <c r="D183" s="381" t="str">
        <f>IF(ISTEXT('3. Instalaciones fijas'!H76),'3. Instalaciones fijas'!H76,"")</f>
        <v/>
      </c>
      <c r="E183" s="381">
        <f>'3. Instalaciones fijas'!K76</f>
        <v>0</v>
      </c>
      <c r="F183" s="381">
        <f>'3. Instalaciones fijas'!N76</f>
        <v>0</v>
      </c>
      <c r="G183" s="381">
        <f>'3. Instalaciones fijas'!O76</f>
        <v>0</v>
      </c>
      <c r="H183" s="381">
        <f>'3. Instalaciones fijas'!P76</f>
        <v>0</v>
      </c>
      <c r="I183" s="381" t="str">
        <f t="shared" si="52"/>
        <v/>
      </c>
      <c r="N183" s="280"/>
      <c r="O183" s="280"/>
      <c r="P183" s="280"/>
      <c r="Q183" s="281"/>
      <c r="R183" s="280"/>
      <c r="S183" s="280"/>
      <c r="T183" s="280"/>
      <c r="U183" s="280"/>
      <c r="V183" s="280"/>
      <c r="W183" s="280"/>
      <c r="X183" s="280"/>
      <c r="Y183" s="280"/>
      <c r="Z183" s="280"/>
      <c r="AA183" s="280"/>
      <c r="AB183" s="280"/>
      <c r="AC183" s="280"/>
      <c r="AD183" s="280"/>
      <c r="AE183" s="280"/>
      <c r="AF183" s="280"/>
      <c r="AG183" s="281"/>
      <c r="AH183" s="280"/>
      <c r="AI183" s="280"/>
      <c r="AJ183" s="280"/>
      <c r="AK183" s="280"/>
      <c r="AL183" s="280"/>
      <c r="AM183" s="280"/>
      <c r="AN183" s="280"/>
      <c r="AO183" s="280"/>
      <c r="AP183" s="280"/>
      <c r="AQ183" s="280"/>
      <c r="AR183" s="280"/>
      <c r="AS183" s="280"/>
      <c r="AT183" s="280"/>
      <c r="AU183" s="280"/>
      <c r="AV183" s="280"/>
      <c r="AW183" s="280"/>
      <c r="AX183" s="280"/>
      <c r="AY183" s="280"/>
      <c r="AZ183" s="280"/>
      <c r="BA183" s="280"/>
    </row>
    <row r="184" spans="1:53" s="363" customFormat="1" ht="18" customHeight="1" x14ac:dyDescent="0.25">
      <c r="A184" s="171"/>
      <c r="B184" s="280"/>
      <c r="C184" s="381">
        <f>'3. Instalaciones fijas'!E77</f>
        <v>0</v>
      </c>
      <c r="D184" s="381" t="str">
        <f>IF(ISTEXT('3. Instalaciones fijas'!H77),'3. Instalaciones fijas'!H77,"")</f>
        <v/>
      </c>
      <c r="E184" s="381">
        <f>'3. Instalaciones fijas'!K77</f>
        <v>0</v>
      </c>
      <c r="F184" s="381">
        <f>'3. Instalaciones fijas'!N77</f>
        <v>0</v>
      </c>
      <c r="G184" s="381">
        <f>'3. Instalaciones fijas'!O77</f>
        <v>0</v>
      </c>
      <c r="H184" s="381">
        <f>'3. Instalaciones fijas'!P77</f>
        <v>0</v>
      </c>
      <c r="I184" s="381" t="str">
        <f t="shared" si="52"/>
        <v/>
      </c>
      <c r="N184" s="280"/>
      <c r="O184" s="280"/>
      <c r="P184" s="280"/>
      <c r="Q184" s="281"/>
      <c r="R184" s="280"/>
      <c r="S184" s="280"/>
      <c r="T184" s="280"/>
      <c r="U184" s="280"/>
      <c r="V184" s="280"/>
      <c r="W184" s="280"/>
      <c r="X184" s="280"/>
      <c r="Y184" s="280"/>
      <c r="Z184" s="280"/>
      <c r="AA184" s="280"/>
      <c r="AB184" s="280"/>
      <c r="AC184" s="280"/>
      <c r="AD184" s="280"/>
      <c r="AE184" s="280"/>
      <c r="AF184" s="280"/>
      <c r="AG184" s="281"/>
      <c r="AH184" s="280"/>
      <c r="AI184" s="280"/>
      <c r="AJ184" s="280"/>
      <c r="AK184" s="280"/>
      <c r="AL184" s="280"/>
      <c r="AM184" s="280"/>
      <c r="AN184" s="280"/>
      <c r="AO184" s="280"/>
      <c r="AP184" s="280"/>
      <c r="AQ184" s="280"/>
      <c r="AR184" s="280"/>
      <c r="AS184" s="280"/>
      <c r="AT184" s="280"/>
      <c r="AU184" s="280"/>
      <c r="AV184" s="280"/>
      <c r="AW184" s="280"/>
      <c r="AX184" s="280"/>
      <c r="AY184" s="280"/>
      <c r="AZ184" s="280"/>
      <c r="BA184" s="280"/>
    </row>
    <row r="185" spans="1:53" s="363" customFormat="1" ht="18" customHeight="1" x14ac:dyDescent="0.25">
      <c r="A185" s="171"/>
      <c r="B185" s="280"/>
      <c r="C185" s="381">
        <f>'3. Instalaciones fijas'!E78</f>
        <v>0</v>
      </c>
      <c r="D185" s="381" t="str">
        <f>IF(ISTEXT('3. Instalaciones fijas'!H78),'3. Instalaciones fijas'!H78,"")</f>
        <v/>
      </c>
      <c r="E185" s="381">
        <f>'3. Instalaciones fijas'!K78</f>
        <v>0</v>
      </c>
      <c r="F185" s="381">
        <f>'3. Instalaciones fijas'!N78</f>
        <v>0</v>
      </c>
      <c r="G185" s="381">
        <f>'3. Instalaciones fijas'!O78</f>
        <v>0</v>
      </c>
      <c r="H185" s="381">
        <f>'3. Instalaciones fijas'!P78</f>
        <v>0</v>
      </c>
      <c r="I185" s="381" t="str">
        <f t="shared" si="52"/>
        <v/>
      </c>
      <c r="N185" s="280"/>
      <c r="O185" s="280"/>
      <c r="P185" s="280"/>
      <c r="Q185" s="281"/>
      <c r="R185" s="280"/>
      <c r="S185" s="280"/>
      <c r="T185" s="280"/>
      <c r="U185" s="280"/>
      <c r="V185" s="280"/>
      <c r="W185" s="280"/>
      <c r="X185" s="280"/>
      <c r="Y185" s="280"/>
      <c r="Z185" s="280"/>
      <c r="AA185" s="280"/>
      <c r="AB185" s="280"/>
      <c r="AC185" s="280"/>
      <c r="AD185" s="280"/>
      <c r="AE185" s="280"/>
      <c r="AF185" s="280"/>
      <c r="AG185" s="281"/>
      <c r="AH185" s="280"/>
      <c r="AI185" s="280"/>
      <c r="AJ185" s="280"/>
      <c r="AK185" s="280"/>
      <c r="AL185" s="280"/>
      <c r="AM185" s="280"/>
      <c r="AN185" s="280"/>
      <c r="AO185" s="280"/>
      <c r="AP185" s="280"/>
      <c r="AQ185" s="280"/>
      <c r="AR185" s="280"/>
      <c r="AS185" s="280"/>
      <c r="AT185" s="280"/>
      <c r="AU185" s="280"/>
      <c r="AV185" s="280"/>
      <c r="AW185" s="280"/>
      <c r="AX185" s="280"/>
      <c r="AY185" s="280"/>
      <c r="AZ185" s="280"/>
      <c r="BA185" s="280"/>
    </row>
    <row r="186" spans="1:53" s="363" customFormat="1" ht="18" customHeight="1" x14ac:dyDescent="0.25">
      <c r="A186" s="171"/>
      <c r="B186" s="280"/>
      <c r="C186" s="381">
        <f>'3. Instalaciones fijas'!E79</f>
        <v>0</v>
      </c>
      <c r="D186" s="381" t="str">
        <f>IF(ISTEXT('3. Instalaciones fijas'!H79),'3. Instalaciones fijas'!H79,"")</f>
        <v/>
      </c>
      <c r="E186" s="381">
        <f>'3. Instalaciones fijas'!K79</f>
        <v>0</v>
      </c>
      <c r="F186" s="381">
        <f>'3. Instalaciones fijas'!N79</f>
        <v>0</v>
      </c>
      <c r="G186" s="381">
        <f>'3. Instalaciones fijas'!O79</f>
        <v>0</v>
      </c>
      <c r="H186" s="381">
        <f>'3. Instalaciones fijas'!P79</f>
        <v>0</v>
      </c>
      <c r="I186" s="381" t="str">
        <f t="shared" si="52"/>
        <v/>
      </c>
      <c r="N186" s="280"/>
      <c r="O186" s="280"/>
      <c r="P186" s="280"/>
      <c r="Q186" s="281"/>
      <c r="R186" s="280"/>
      <c r="S186" s="280"/>
      <c r="T186" s="280"/>
      <c r="U186" s="280"/>
      <c r="V186" s="280"/>
      <c r="W186" s="280"/>
      <c r="X186" s="280"/>
      <c r="Y186" s="280"/>
      <c r="Z186" s="280"/>
      <c r="AA186" s="280"/>
      <c r="AB186" s="280"/>
      <c r="AC186" s="280"/>
      <c r="AD186" s="280"/>
      <c r="AE186" s="280"/>
      <c r="AF186" s="280"/>
      <c r="AG186" s="281"/>
      <c r="AH186" s="280"/>
      <c r="AI186" s="280"/>
      <c r="AJ186" s="280"/>
      <c r="AK186" s="280"/>
      <c r="AL186" s="280"/>
      <c r="AM186" s="280"/>
      <c r="AN186" s="280"/>
      <c r="AO186" s="280"/>
      <c r="AP186" s="280"/>
      <c r="AQ186" s="280"/>
      <c r="AR186" s="280"/>
      <c r="AS186" s="280"/>
      <c r="AT186" s="280"/>
      <c r="AU186" s="280"/>
      <c r="AV186" s="280"/>
      <c r="AW186" s="280"/>
      <c r="AX186" s="280"/>
      <c r="AY186" s="280"/>
      <c r="AZ186" s="280"/>
      <c r="BA186" s="280"/>
    </row>
    <row r="187" spans="1:53" s="363" customFormat="1" ht="18" customHeight="1" x14ac:dyDescent="0.25">
      <c r="A187" s="171"/>
      <c r="B187" s="280"/>
      <c r="C187" s="381">
        <f>'3. Instalaciones fijas'!E80</f>
        <v>0</v>
      </c>
      <c r="D187" s="381" t="str">
        <f>IF(ISTEXT('3. Instalaciones fijas'!H80),'3. Instalaciones fijas'!H80,"")</f>
        <v/>
      </c>
      <c r="E187" s="381">
        <f>'3. Instalaciones fijas'!K80</f>
        <v>0</v>
      </c>
      <c r="F187" s="381">
        <f>'3. Instalaciones fijas'!N80</f>
        <v>0</v>
      </c>
      <c r="G187" s="381">
        <f>'3. Instalaciones fijas'!O80</f>
        <v>0</v>
      </c>
      <c r="H187" s="381">
        <f>'3. Instalaciones fijas'!P80</f>
        <v>0</v>
      </c>
      <c r="I187" s="381" t="str">
        <f t="shared" si="52"/>
        <v/>
      </c>
      <c r="N187" s="280"/>
      <c r="O187" s="280"/>
      <c r="P187" s="280"/>
      <c r="Q187" s="281"/>
      <c r="R187" s="280"/>
      <c r="S187" s="280"/>
      <c r="T187" s="280"/>
      <c r="U187" s="280"/>
      <c r="V187" s="280"/>
      <c r="W187" s="280"/>
      <c r="X187" s="280"/>
      <c r="Y187" s="280"/>
      <c r="Z187" s="280"/>
      <c r="AA187" s="280"/>
      <c r="AB187" s="280"/>
      <c r="AC187" s="280"/>
      <c r="AD187" s="280"/>
      <c r="AE187" s="280"/>
      <c r="AF187" s="280"/>
      <c r="AG187" s="281"/>
      <c r="AH187" s="280"/>
      <c r="AI187" s="280"/>
      <c r="AJ187" s="280"/>
      <c r="AK187" s="280"/>
      <c r="AL187" s="280"/>
      <c r="AM187" s="280"/>
      <c r="AN187" s="280"/>
      <c r="AO187" s="280"/>
      <c r="AP187" s="280"/>
      <c r="AQ187" s="280"/>
      <c r="AR187" s="280"/>
      <c r="AS187" s="280"/>
      <c r="AT187" s="280"/>
      <c r="AU187" s="280"/>
      <c r="AV187" s="280"/>
      <c r="AW187" s="280"/>
      <c r="AX187" s="280"/>
      <c r="AY187" s="280"/>
      <c r="AZ187" s="280"/>
      <c r="BA187" s="280"/>
    </row>
    <row r="188" spans="1:53" s="363" customFormat="1" ht="18" customHeight="1" x14ac:dyDescent="0.25">
      <c r="A188" s="171"/>
      <c r="B188" s="280"/>
      <c r="C188" s="381">
        <f>'3. Instalaciones fijas'!E81</f>
        <v>0</v>
      </c>
      <c r="D188" s="381" t="str">
        <f>IF(ISTEXT('3. Instalaciones fijas'!H81),'3. Instalaciones fijas'!H81,"")</f>
        <v/>
      </c>
      <c r="E188" s="381">
        <f>'3. Instalaciones fijas'!K81</f>
        <v>0</v>
      </c>
      <c r="F188" s="381">
        <f>'3. Instalaciones fijas'!N81</f>
        <v>0</v>
      </c>
      <c r="G188" s="381">
        <f>'3. Instalaciones fijas'!O81</f>
        <v>0</v>
      </c>
      <c r="H188" s="381">
        <f>'3. Instalaciones fijas'!P81</f>
        <v>0</v>
      </c>
      <c r="I188" s="381" t="str">
        <f t="shared" si="52"/>
        <v/>
      </c>
      <c r="N188" s="280"/>
      <c r="O188" s="280"/>
      <c r="P188" s="280"/>
      <c r="Q188" s="281"/>
      <c r="R188" s="280"/>
      <c r="S188" s="280"/>
      <c r="T188" s="280"/>
      <c r="U188" s="280"/>
      <c r="V188" s="280"/>
      <c r="W188" s="280"/>
      <c r="X188" s="280"/>
      <c r="Y188" s="280"/>
      <c r="Z188" s="280"/>
      <c r="AA188" s="280"/>
      <c r="AB188" s="280"/>
      <c r="AC188" s="280"/>
      <c r="AD188" s="280"/>
      <c r="AE188" s="280"/>
      <c r="AF188" s="280"/>
      <c r="AG188" s="281"/>
      <c r="AH188" s="280"/>
      <c r="AI188" s="280"/>
      <c r="AJ188" s="280"/>
      <c r="AK188" s="280"/>
      <c r="AL188" s="280"/>
      <c r="AM188" s="280"/>
      <c r="AN188" s="280"/>
      <c r="AO188" s="280"/>
      <c r="AP188" s="280"/>
      <c r="AQ188" s="280"/>
      <c r="AR188" s="280"/>
      <c r="AS188" s="280"/>
      <c r="AT188" s="280"/>
      <c r="AU188" s="280"/>
      <c r="AV188" s="280"/>
      <c r="AW188" s="280"/>
      <c r="AX188" s="280"/>
      <c r="AY188" s="280"/>
      <c r="AZ188" s="280"/>
      <c r="BA188" s="280"/>
    </row>
    <row r="189" spans="1:53" s="363" customFormat="1" ht="18" customHeight="1" x14ac:dyDescent="0.25">
      <c r="A189" s="171"/>
      <c r="B189" s="280"/>
      <c r="C189" s="381">
        <f>'3. Instalaciones fijas'!E82</f>
        <v>0</v>
      </c>
      <c r="D189" s="381" t="str">
        <f>IF(ISTEXT('3. Instalaciones fijas'!H82),'3. Instalaciones fijas'!H82,"")</f>
        <v/>
      </c>
      <c r="E189" s="381">
        <f>'3. Instalaciones fijas'!K82</f>
        <v>0</v>
      </c>
      <c r="F189" s="381">
        <f>'3. Instalaciones fijas'!N82</f>
        <v>0</v>
      </c>
      <c r="G189" s="381">
        <f>'3. Instalaciones fijas'!O82</f>
        <v>0</v>
      </c>
      <c r="H189" s="381">
        <f>'3. Instalaciones fijas'!P82</f>
        <v>0</v>
      </c>
      <c r="I189" s="381" t="str">
        <f t="shared" si="52"/>
        <v/>
      </c>
      <c r="N189" s="280"/>
      <c r="O189" s="280"/>
      <c r="P189" s="280"/>
      <c r="Q189" s="281"/>
      <c r="R189" s="280"/>
      <c r="S189" s="280"/>
      <c r="T189" s="280"/>
      <c r="U189" s="280"/>
      <c r="V189" s="280"/>
      <c r="W189" s="280"/>
      <c r="X189" s="280"/>
      <c r="Y189" s="280"/>
      <c r="Z189" s="280"/>
      <c r="AA189" s="280"/>
      <c r="AB189" s="280"/>
      <c r="AC189" s="280"/>
      <c r="AD189" s="280"/>
      <c r="AE189" s="280"/>
      <c r="AF189" s="280"/>
      <c r="AG189" s="281"/>
      <c r="AH189" s="280"/>
      <c r="AI189" s="280"/>
      <c r="AJ189" s="280"/>
      <c r="AK189" s="280"/>
      <c r="AL189" s="280"/>
      <c r="AM189" s="280"/>
      <c r="AN189" s="280"/>
      <c r="AO189" s="280"/>
      <c r="AP189" s="280"/>
      <c r="AQ189" s="280"/>
      <c r="AR189" s="280"/>
      <c r="AS189" s="280"/>
      <c r="AT189" s="280"/>
      <c r="AU189" s="280"/>
      <c r="AV189" s="280"/>
      <c r="AW189" s="280"/>
      <c r="AX189" s="280"/>
      <c r="AY189" s="280"/>
      <c r="AZ189" s="280"/>
      <c r="BA189" s="280"/>
    </row>
    <row r="190" spans="1:53" s="363" customFormat="1" ht="18" customHeight="1" x14ac:dyDescent="0.25">
      <c r="A190" s="171"/>
      <c r="B190" s="280"/>
      <c r="C190" s="381">
        <f>'3. Instalaciones fijas'!E83</f>
        <v>0</v>
      </c>
      <c r="D190" s="381" t="str">
        <f>IF(ISTEXT('3. Instalaciones fijas'!H83),'3. Instalaciones fijas'!H83,"")</f>
        <v/>
      </c>
      <c r="E190" s="381">
        <f>'3. Instalaciones fijas'!K83</f>
        <v>0</v>
      </c>
      <c r="F190" s="381">
        <f>'3. Instalaciones fijas'!N83</f>
        <v>0</v>
      </c>
      <c r="G190" s="381">
        <f>'3. Instalaciones fijas'!O83</f>
        <v>0</v>
      </c>
      <c r="H190" s="381">
        <f>'3. Instalaciones fijas'!P83</f>
        <v>0</v>
      </c>
      <c r="I190" s="381" t="str">
        <f t="shared" si="52"/>
        <v/>
      </c>
      <c r="N190" s="280"/>
      <c r="O190" s="280"/>
      <c r="P190" s="280"/>
      <c r="Q190" s="281"/>
      <c r="R190" s="280"/>
      <c r="S190" s="280"/>
      <c r="T190" s="280"/>
      <c r="U190" s="280"/>
      <c r="V190" s="280"/>
      <c r="W190" s="280"/>
      <c r="X190" s="280"/>
      <c r="Y190" s="280"/>
      <c r="Z190" s="280"/>
      <c r="AA190" s="280"/>
      <c r="AB190" s="280"/>
      <c r="AC190" s="280"/>
      <c r="AD190" s="280"/>
      <c r="AE190" s="280"/>
      <c r="AF190" s="280"/>
      <c r="AG190" s="281"/>
      <c r="AH190" s="280"/>
      <c r="AI190" s="280"/>
      <c r="AJ190" s="280"/>
      <c r="AK190" s="280"/>
      <c r="AL190" s="280"/>
      <c r="AM190" s="280"/>
      <c r="AN190" s="280"/>
      <c r="AO190" s="280"/>
      <c r="AP190" s="280"/>
      <c r="AQ190" s="280"/>
      <c r="AR190" s="280"/>
      <c r="AS190" s="280"/>
      <c r="AT190" s="280"/>
      <c r="AU190" s="280"/>
      <c r="AV190" s="280"/>
      <c r="AW190" s="280"/>
      <c r="AX190" s="280"/>
      <c r="AY190" s="280"/>
      <c r="AZ190" s="280"/>
      <c r="BA190" s="280"/>
    </row>
    <row r="191" spans="1:53" s="363" customFormat="1" ht="18" customHeight="1" x14ac:dyDescent="0.25">
      <c r="A191" s="171"/>
      <c r="B191" s="280"/>
      <c r="C191" s="381">
        <f>'3. Instalaciones fijas'!E84</f>
        <v>0</v>
      </c>
      <c r="D191" s="381" t="str">
        <f>IF(ISTEXT('3. Instalaciones fijas'!H84),'3. Instalaciones fijas'!H84,"")</f>
        <v/>
      </c>
      <c r="E191" s="381">
        <f>'3. Instalaciones fijas'!K84</f>
        <v>0</v>
      </c>
      <c r="F191" s="381">
        <f>'3. Instalaciones fijas'!N84</f>
        <v>0</v>
      </c>
      <c r="G191" s="381">
        <f>'3. Instalaciones fijas'!O84</f>
        <v>0</v>
      </c>
      <c r="H191" s="381">
        <f>'3. Instalaciones fijas'!P84</f>
        <v>0</v>
      </c>
      <c r="I191" s="381" t="str">
        <f t="shared" si="52"/>
        <v/>
      </c>
      <c r="N191" s="280"/>
      <c r="O191" s="280"/>
      <c r="P191" s="280"/>
      <c r="Q191" s="281"/>
      <c r="R191" s="280"/>
      <c r="S191" s="280"/>
      <c r="T191" s="280"/>
      <c r="U191" s="280"/>
      <c r="V191" s="280"/>
      <c r="W191" s="280"/>
      <c r="X191" s="280"/>
      <c r="Y191" s="280"/>
      <c r="Z191" s="280"/>
      <c r="AA191" s="280"/>
      <c r="AB191" s="280"/>
      <c r="AC191" s="280"/>
      <c r="AD191" s="280"/>
      <c r="AE191" s="280"/>
      <c r="AF191" s="280"/>
      <c r="AG191" s="281"/>
      <c r="AH191" s="280"/>
      <c r="AI191" s="280"/>
      <c r="AJ191" s="280"/>
      <c r="AK191" s="280"/>
      <c r="AL191" s="280"/>
      <c r="AM191" s="280"/>
      <c r="AN191" s="280"/>
      <c r="AO191" s="280"/>
      <c r="AP191" s="280"/>
      <c r="AQ191" s="280"/>
      <c r="AR191" s="280"/>
      <c r="AS191" s="280"/>
      <c r="AT191" s="280"/>
      <c r="AU191" s="280"/>
      <c r="AV191" s="280"/>
      <c r="AW191" s="280"/>
      <c r="AX191" s="280"/>
      <c r="AY191" s="280"/>
      <c r="AZ191" s="280"/>
      <c r="BA191" s="280"/>
    </row>
    <row r="192" spans="1:53" s="363" customFormat="1" ht="18" customHeight="1" x14ac:dyDescent="0.25">
      <c r="A192" s="171"/>
      <c r="B192" s="280"/>
      <c r="C192" s="381">
        <f>'3. Instalaciones fijas'!E85</f>
        <v>0</v>
      </c>
      <c r="D192" s="381" t="str">
        <f>IF(ISTEXT('3. Instalaciones fijas'!H85),'3. Instalaciones fijas'!H85,"")</f>
        <v/>
      </c>
      <c r="E192" s="381">
        <f>'3. Instalaciones fijas'!K85</f>
        <v>0</v>
      </c>
      <c r="F192" s="381">
        <f>'3. Instalaciones fijas'!N85</f>
        <v>0</v>
      </c>
      <c r="G192" s="381">
        <f>'3. Instalaciones fijas'!O85</f>
        <v>0</v>
      </c>
      <c r="H192" s="381">
        <f>'3. Instalaciones fijas'!P85</f>
        <v>0</v>
      </c>
      <c r="I192" s="381" t="str">
        <f t="shared" si="52"/>
        <v/>
      </c>
      <c r="N192" s="280"/>
      <c r="O192" s="280"/>
      <c r="P192" s="280"/>
      <c r="Q192" s="281"/>
      <c r="R192" s="280"/>
      <c r="S192" s="280"/>
      <c r="T192" s="280"/>
      <c r="U192" s="280"/>
      <c r="V192" s="280"/>
      <c r="W192" s="280"/>
      <c r="X192" s="280"/>
      <c r="Y192" s="280"/>
      <c r="Z192" s="280"/>
      <c r="AA192" s="280"/>
      <c r="AB192" s="280"/>
      <c r="AC192" s="280"/>
      <c r="AD192" s="280"/>
      <c r="AE192" s="280"/>
      <c r="AF192" s="280"/>
      <c r="AG192" s="281"/>
      <c r="AH192" s="280"/>
      <c r="AI192" s="280"/>
      <c r="AJ192" s="280"/>
      <c r="AK192" s="280"/>
      <c r="AL192" s="280"/>
      <c r="AM192" s="280"/>
      <c r="AN192" s="280"/>
      <c r="AO192" s="280"/>
      <c r="AP192" s="280"/>
      <c r="AQ192" s="280"/>
      <c r="AR192" s="280"/>
      <c r="AS192" s="280"/>
      <c r="AT192" s="280"/>
      <c r="AU192" s="280"/>
      <c r="AV192" s="280"/>
      <c r="AW192" s="280"/>
      <c r="AX192" s="280"/>
      <c r="AY192" s="280"/>
      <c r="AZ192" s="280"/>
      <c r="BA192" s="280"/>
    </row>
    <row r="193" spans="1:53" s="363" customFormat="1" ht="18" customHeight="1" x14ac:dyDescent="0.25">
      <c r="A193" s="171"/>
      <c r="B193" s="280"/>
      <c r="C193" s="381">
        <f>'3. Instalaciones fijas'!E86</f>
        <v>0</v>
      </c>
      <c r="D193" s="381" t="str">
        <f>IF(ISTEXT('3. Instalaciones fijas'!H86),'3. Instalaciones fijas'!H86,"")</f>
        <v/>
      </c>
      <c r="E193" s="381">
        <f>'3. Instalaciones fijas'!K86</f>
        <v>0</v>
      </c>
      <c r="F193" s="381">
        <f>'3. Instalaciones fijas'!N86</f>
        <v>0</v>
      </c>
      <c r="G193" s="381">
        <f>'3. Instalaciones fijas'!O86</f>
        <v>0</v>
      </c>
      <c r="H193" s="381">
        <f>'3. Instalaciones fijas'!P86</f>
        <v>0</v>
      </c>
      <c r="I193" s="381" t="str">
        <f t="shared" si="52"/>
        <v/>
      </c>
      <c r="N193" s="280"/>
      <c r="O193" s="280"/>
      <c r="P193" s="280"/>
      <c r="Q193" s="281"/>
      <c r="R193" s="280"/>
      <c r="S193" s="280"/>
      <c r="T193" s="280"/>
      <c r="U193" s="280"/>
      <c r="V193" s="280"/>
      <c r="W193" s="280"/>
      <c r="X193" s="280"/>
      <c r="Y193" s="280"/>
      <c r="Z193" s="280"/>
      <c r="AA193" s="280"/>
      <c r="AB193" s="280"/>
      <c r="AC193" s="280"/>
      <c r="AD193" s="280"/>
      <c r="AE193" s="280"/>
      <c r="AF193" s="280"/>
      <c r="AG193" s="281"/>
      <c r="AH193" s="280"/>
      <c r="AI193" s="280"/>
      <c r="AJ193" s="280"/>
      <c r="AK193" s="280"/>
      <c r="AL193" s="280"/>
      <c r="AM193" s="280"/>
      <c r="AN193" s="280"/>
      <c r="AO193" s="280"/>
      <c r="AP193" s="280"/>
      <c r="AQ193" s="280"/>
      <c r="AR193" s="280"/>
      <c r="AS193" s="280"/>
      <c r="AT193" s="280"/>
      <c r="AU193" s="280"/>
      <c r="AV193" s="280"/>
      <c r="AW193" s="280"/>
      <c r="AX193" s="280"/>
      <c r="AY193" s="280"/>
      <c r="AZ193" s="280"/>
      <c r="BA193" s="280"/>
    </row>
    <row r="194" spans="1:53" s="363" customFormat="1" ht="18" customHeight="1" x14ac:dyDescent="0.25">
      <c r="A194" s="171"/>
      <c r="B194" s="280"/>
      <c r="C194" s="381">
        <f>'3. Instalaciones fijas'!E87</f>
        <v>0</v>
      </c>
      <c r="D194" s="381" t="str">
        <f>IF(ISTEXT('3. Instalaciones fijas'!H87),'3. Instalaciones fijas'!H87,"")</f>
        <v/>
      </c>
      <c r="E194" s="381">
        <f>'3. Instalaciones fijas'!K87</f>
        <v>0</v>
      </c>
      <c r="F194" s="381">
        <f>'3. Instalaciones fijas'!N87</f>
        <v>0</v>
      </c>
      <c r="G194" s="381">
        <f>'3. Instalaciones fijas'!O87</f>
        <v>0</v>
      </c>
      <c r="H194" s="381">
        <f>'3. Instalaciones fijas'!P87</f>
        <v>0</v>
      </c>
      <c r="I194" s="381" t="str">
        <f t="shared" si="52"/>
        <v/>
      </c>
      <c r="N194" s="280"/>
      <c r="O194" s="280"/>
      <c r="P194" s="280"/>
      <c r="Q194" s="281"/>
      <c r="R194" s="280"/>
      <c r="S194" s="280"/>
      <c r="T194" s="280"/>
      <c r="U194" s="280"/>
      <c r="V194" s="280"/>
      <c r="W194" s="280"/>
      <c r="X194" s="280"/>
      <c r="Y194" s="280"/>
      <c r="Z194" s="280"/>
      <c r="AA194" s="280"/>
      <c r="AB194" s="280"/>
      <c r="AC194" s="280"/>
      <c r="AD194" s="280"/>
      <c r="AE194" s="280"/>
      <c r="AF194" s="280"/>
      <c r="AG194" s="281"/>
      <c r="AH194" s="280"/>
      <c r="AI194" s="280"/>
      <c r="AJ194" s="280"/>
      <c r="AK194" s="280"/>
      <c r="AL194" s="280"/>
      <c r="AM194" s="280"/>
      <c r="AN194" s="280"/>
      <c r="AO194" s="280"/>
      <c r="AP194" s="280"/>
      <c r="AQ194" s="280"/>
      <c r="AR194" s="280"/>
      <c r="AS194" s="280"/>
      <c r="AT194" s="280"/>
      <c r="AU194" s="280"/>
      <c r="AV194" s="280"/>
      <c r="AW194" s="280"/>
      <c r="AX194" s="280"/>
      <c r="AY194" s="280"/>
      <c r="AZ194" s="280"/>
      <c r="BA194" s="280"/>
    </row>
    <row r="195" spans="1:53" s="363" customFormat="1" ht="18" customHeight="1" x14ac:dyDescent="0.25">
      <c r="A195" s="171"/>
      <c r="B195" s="280"/>
      <c r="C195" s="381">
        <f>'3. Instalaciones fijas'!E88</f>
        <v>0</v>
      </c>
      <c r="D195" s="381" t="str">
        <f>IF(ISTEXT('3. Instalaciones fijas'!H88),'3. Instalaciones fijas'!H88,"")</f>
        <v/>
      </c>
      <c r="E195" s="381">
        <f>'3. Instalaciones fijas'!K88</f>
        <v>0</v>
      </c>
      <c r="F195" s="381">
        <f>'3. Instalaciones fijas'!N88</f>
        <v>0</v>
      </c>
      <c r="G195" s="381">
        <f>'3. Instalaciones fijas'!O88</f>
        <v>0</v>
      </c>
      <c r="H195" s="381">
        <f>'3. Instalaciones fijas'!P88</f>
        <v>0</v>
      </c>
      <c r="I195" s="381" t="str">
        <f>IF((F195+G195*$H$9/1000+H195*$H$10/1000)&lt;&gt;0,F195+G195*$H$9/1000+H195*$H$10/1000,"")</f>
        <v/>
      </c>
      <c r="N195" s="280"/>
      <c r="O195" s="280"/>
      <c r="P195" s="280"/>
      <c r="Q195" s="281"/>
      <c r="R195" s="280"/>
      <c r="S195" s="280"/>
      <c r="T195" s="280"/>
      <c r="U195" s="280"/>
      <c r="V195" s="280"/>
      <c r="W195" s="280"/>
      <c r="X195" s="280"/>
      <c r="Y195" s="280"/>
      <c r="Z195" s="280"/>
      <c r="AA195" s="280"/>
      <c r="AB195" s="280"/>
      <c r="AC195" s="280"/>
      <c r="AD195" s="280"/>
      <c r="AE195" s="280"/>
      <c r="AF195" s="280"/>
      <c r="AG195" s="281"/>
      <c r="AH195" s="280"/>
      <c r="AI195" s="280"/>
      <c r="AJ195" s="280"/>
      <c r="AK195" s="280"/>
      <c r="AL195" s="280"/>
      <c r="AM195" s="280"/>
      <c r="AN195" s="280"/>
      <c r="AO195" s="280"/>
      <c r="AP195" s="280"/>
      <c r="AQ195" s="280"/>
      <c r="AR195" s="280"/>
      <c r="AS195" s="280"/>
      <c r="AT195" s="280"/>
      <c r="AU195" s="280"/>
      <c r="AV195" s="280"/>
      <c r="AW195" s="280"/>
      <c r="AX195" s="280"/>
      <c r="AY195" s="280"/>
      <c r="AZ195" s="280"/>
      <c r="BA195" s="280"/>
    </row>
    <row r="196" spans="1:53" s="363" customFormat="1" ht="18" customHeight="1" x14ac:dyDescent="0.25">
      <c r="A196" s="171"/>
      <c r="B196" s="280"/>
      <c r="C196" s="381">
        <f>'3. Instalaciones fijas'!E89</f>
        <v>0</v>
      </c>
      <c r="D196" s="381" t="str">
        <f>IF(ISTEXT('3. Instalaciones fijas'!H89),'3. Instalaciones fijas'!H89,"")</f>
        <v/>
      </c>
      <c r="E196" s="381">
        <f>'3. Instalaciones fijas'!K89</f>
        <v>0</v>
      </c>
      <c r="F196" s="381">
        <f>'3. Instalaciones fijas'!N89</f>
        <v>0</v>
      </c>
      <c r="G196" s="381">
        <f>'3. Instalaciones fijas'!O89</f>
        <v>0</v>
      </c>
      <c r="H196" s="381">
        <f>'3. Instalaciones fijas'!P89</f>
        <v>0</v>
      </c>
      <c r="I196" s="381" t="str">
        <f t="shared" si="52"/>
        <v/>
      </c>
      <c r="N196" s="280"/>
      <c r="O196" s="280"/>
      <c r="P196" s="280"/>
      <c r="Q196" s="281"/>
      <c r="R196" s="280"/>
      <c r="S196" s="280"/>
      <c r="T196" s="280"/>
      <c r="U196" s="280"/>
      <c r="V196" s="280"/>
      <c r="W196" s="280"/>
      <c r="X196" s="280"/>
      <c r="Y196" s="280"/>
      <c r="Z196" s="280"/>
      <c r="AA196" s="280"/>
      <c r="AB196" s="280"/>
      <c r="AC196" s="280"/>
      <c r="AD196" s="280"/>
      <c r="AE196" s="280"/>
      <c r="AF196" s="280"/>
      <c r="AG196" s="281"/>
      <c r="AH196" s="280"/>
      <c r="AI196" s="280"/>
      <c r="AJ196" s="280"/>
      <c r="AK196" s="280"/>
      <c r="AL196" s="280"/>
      <c r="AM196" s="280"/>
      <c r="AN196" s="280"/>
      <c r="AO196" s="280"/>
      <c r="AP196" s="280"/>
      <c r="AQ196" s="280"/>
      <c r="AR196" s="280"/>
      <c r="AS196" s="280"/>
      <c r="AT196" s="280"/>
      <c r="AU196" s="280"/>
      <c r="AV196" s="280"/>
      <c r="AW196" s="280"/>
      <c r="AX196" s="280"/>
      <c r="AY196" s="280"/>
      <c r="AZ196" s="280"/>
      <c r="BA196" s="280"/>
    </row>
    <row r="197" spans="1:53" s="363" customFormat="1" ht="18" customHeight="1" x14ac:dyDescent="0.25">
      <c r="A197" s="171"/>
      <c r="B197" s="280"/>
      <c r="C197" s="381">
        <f>'3. Instalaciones fijas'!E90</f>
        <v>0</v>
      </c>
      <c r="D197" s="381" t="str">
        <f>IF(ISTEXT('3. Instalaciones fijas'!H90),'3. Instalaciones fijas'!H90,"")</f>
        <v/>
      </c>
      <c r="E197" s="381">
        <f>'3. Instalaciones fijas'!K90</f>
        <v>0</v>
      </c>
      <c r="F197" s="381">
        <f>'3. Instalaciones fijas'!N90</f>
        <v>0</v>
      </c>
      <c r="G197" s="381">
        <f>'3. Instalaciones fijas'!O90</f>
        <v>0</v>
      </c>
      <c r="H197" s="381">
        <f>'3. Instalaciones fijas'!P90</f>
        <v>0</v>
      </c>
      <c r="I197" s="381" t="str">
        <f t="shared" si="52"/>
        <v/>
      </c>
      <c r="N197" s="280"/>
      <c r="O197" s="280"/>
      <c r="P197" s="280"/>
      <c r="Q197" s="281"/>
      <c r="R197" s="280"/>
      <c r="S197" s="280"/>
      <c r="T197" s="280"/>
      <c r="U197" s="280"/>
      <c r="V197" s="280"/>
      <c r="W197" s="280"/>
      <c r="X197" s="280"/>
      <c r="Y197" s="280"/>
      <c r="Z197" s="280"/>
      <c r="AA197" s="280"/>
      <c r="AB197" s="280"/>
      <c r="AC197" s="280"/>
      <c r="AD197" s="280"/>
      <c r="AE197" s="280"/>
      <c r="AF197" s="280"/>
      <c r="AG197" s="281"/>
      <c r="AH197" s="280"/>
      <c r="AI197" s="280"/>
      <c r="AJ197" s="280"/>
      <c r="AK197" s="280"/>
      <c r="AL197" s="280"/>
      <c r="AM197" s="280"/>
      <c r="AN197" s="280"/>
      <c r="AO197" s="280"/>
      <c r="AP197" s="280"/>
      <c r="AQ197" s="280"/>
      <c r="AR197" s="280"/>
      <c r="AS197" s="280"/>
      <c r="AT197" s="280"/>
      <c r="AU197" s="280"/>
      <c r="AV197" s="280"/>
      <c r="AW197" s="280"/>
      <c r="AX197" s="280"/>
      <c r="AY197" s="280"/>
      <c r="AZ197" s="280"/>
      <c r="BA197" s="280"/>
    </row>
    <row r="198" spans="1:53" s="363" customFormat="1" ht="18" customHeight="1" x14ac:dyDescent="0.25">
      <c r="A198" s="171"/>
      <c r="B198" s="280"/>
      <c r="C198" s="381">
        <f>'3. Instalaciones fijas'!E91</f>
        <v>0</v>
      </c>
      <c r="D198" s="381" t="str">
        <f>IF(ISTEXT('3. Instalaciones fijas'!H91),'3. Instalaciones fijas'!H91,"")</f>
        <v/>
      </c>
      <c r="E198" s="381">
        <f>'3. Instalaciones fijas'!K91</f>
        <v>0</v>
      </c>
      <c r="F198" s="381">
        <f>'3. Instalaciones fijas'!N91</f>
        <v>0</v>
      </c>
      <c r="G198" s="381">
        <f>'3. Instalaciones fijas'!O91</f>
        <v>0</v>
      </c>
      <c r="H198" s="381">
        <f>'3. Instalaciones fijas'!P91</f>
        <v>0</v>
      </c>
      <c r="I198" s="381" t="str">
        <f t="shared" si="52"/>
        <v/>
      </c>
      <c r="N198" s="280"/>
      <c r="O198" s="280"/>
      <c r="P198" s="280"/>
      <c r="Q198" s="281"/>
      <c r="R198" s="280"/>
      <c r="S198" s="280"/>
      <c r="T198" s="280"/>
      <c r="U198" s="280"/>
      <c r="V198" s="280"/>
      <c r="W198" s="280"/>
      <c r="X198" s="280"/>
      <c r="Y198" s="280"/>
      <c r="Z198" s="280"/>
      <c r="AA198" s="280"/>
      <c r="AB198" s="280"/>
      <c r="AC198" s="280"/>
      <c r="AD198" s="280"/>
      <c r="AE198" s="280"/>
      <c r="AF198" s="280"/>
      <c r="AG198" s="281"/>
      <c r="AH198" s="280"/>
      <c r="AI198" s="280"/>
      <c r="AJ198" s="280"/>
      <c r="AK198" s="280"/>
      <c r="AL198" s="280"/>
      <c r="AM198" s="280"/>
      <c r="AN198" s="280"/>
      <c r="AO198" s="280"/>
      <c r="AP198" s="280"/>
      <c r="AQ198" s="280"/>
      <c r="AR198" s="280"/>
      <c r="AS198" s="280"/>
      <c r="AT198" s="280"/>
      <c r="AU198" s="280"/>
      <c r="AV198" s="280"/>
      <c r="AW198" s="280"/>
      <c r="AX198" s="280"/>
      <c r="AY198" s="280"/>
      <c r="AZ198" s="280"/>
      <c r="BA198" s="280"/>
    </row>
    <row r="199" spans="1:53" s="363" customFormat="1" ht="18" customHeight="1" x14ac:dyDescent="0.25">
      <c r="A199" s="171"/>
      <c r="B199" s="280"/>
      <c r="C199" s="381">
        <f>'3. Instalaciones fijas'!E92</f>
        <v>0</v>
      </c>
      <c r="D199" s="381" t="str">
        <f>IF(ISTEXT('3. Instalaciones fijas'!H92),'3. Instalaciones fijas'!H92,"")</f>
        <v/>
      </c>
      <c r="E199" s="381">
        <f>'3. Instalaciones fijas'!K92</f>
        <v>0</v>
      </c>
      <c r="F199" s="381">
        <f>'3. Instalaciones fijas'!N92</f>
        <v>0</v>
      </c>
      <c r="G199" s="381">
        <f>'3. Instalaciones fijas'!O92</f>
        <v>0</v>
      </c>
      <c r="H199" s="381">
        <f>'3. Instalaciones fijas'!P92</f>
        <v>0</v>
      </c>
      <c r="I199" s="381" t="str">
        <f t="shared" si="52"/>
        <v/>
      </c>
      <c r="N199" s="280"/>
      <c r="O199" s="280"/>
      <c r="P199" s="280"/>
      <c r="Q199" s="281"/>
      <c r="R199" s="280"/>
      <c r="S199" s="280"/>
      <c r="T199" s="280"/>
      <c r="U199" s="280"/>
      <c r="V199" s="280"/>
      <c r="W199" s="280"/>
      <c r="X199" s="280"/>
      <c r="Y199" s="280"/>
      <c r="Z199" s="280"/>
      <c r="AA199" s="280"/>
      <c r="AB199" s="280"/>
      <c r="AC199" s="280"/>
      <c r="AD199" s="280"/>
      <c r="AE199" s="280"/>
      <c r="AF199" s="280"/>
      <c r="AG199" s="281"/>
      <c r="AH199" s="280"/>
      <c r="AI199" s="280"/>
      <c r="AJ199" s="280"/>
      <c r="AK199" s="280"/>
      <c r="AL199" s="280"/>
      <c r="AM199" s="280"/>
      <c r="AN199" s="280"/>
      <c r="AO199" s="280"/>
      <c r="AP199" s="280"/>
      <c r="AQ199" s="280"/>
      <c r="AR199" s="280"/>
      <c r="AS199" s="280"/>
      <c r="AT199" s="280"/>
      <c r="AU199" s="280"/>
      <c r="AV199" s="280"/>
      <c r="AW199" s="280"/>
      <c r="AX199" s="280"/>
      <c r="AY199" s="280"/>
      <c r="AZ199" s="280"/>
      <c r="BA199" s="280"/>
    </row>
    <row r="200" spans="1:53" s="363" customFormat="1" ht="18" customHeight="1" x14ac:dyDescent="0.25">
      <c r="A200" s="171"/>
      <c r="B200" s="280"/>
      <c r="C200" s="381">
        <f>'3. Instalaciones fijas'!E93</f>
        <v>0</v>
      </c>
      <c r="D200" s="381" t="str">
        <f>IF(ISTEXT('3. Instalaciones fijas'!H93),'3. Instalaciones fijas'!H93,"")</f>
        <v/>
      </c>
      <c r="E200" s="381">
        <f>'3. Instalaciones fijas'!K93</f>
        <v>0</v>
      </c>
      <c r="F200" s="381">
        <f>'3. Instalaciones fijas'!N93</f>
        <v>0</v>
      </c>
      <c r="G200" s="381">
        <f>'3. Instalaciones fijas'!O93</f>
        <v>0</v>
      </c>
      <c r="H200" s="381">
        <f>'3. Instalaciones fijas'!P93</f>
        <v>0</v>
      </c>
      <c r="I200" s="381" t="str">
        <f t="shared" si="52"/>
        <v/>
      </c>
      <c r="N200" s="280"/>
      <c r="O200" s="280"/>
      <c r="P200" s="280"/>
      <c r="Q200" s="281"/>
      <c r="R200" s="280"/>
      <c r="S200" s="280"/>
      <c r="T200" s="280"/>
      <c r="U200" s="280"/>
      <c r="V200" s="280"/>
      <c r="W200" s="280"/>
      <c r="X200" s="280"/>
      <c r="Y200" s="280"/>
      <c r="Z200" s="280"/>
      <c r="AA200" s="280"/>
      <c r="AB200" s="280"/>
      <c r="AC200" s="280"/>
      <c r="AD200" s="280"/>
      <c r="AE200" s="280"/>
      <c r="AF200" s="280"/>
      <c r="AG200" s="281"/>
      <c r="AH200" s="280"/>
      <c r="AI200" s="280"/>
      <c r="AJ200" s="280"/>
      <c r="AK200" s="280"/>
      <c r="AL200" s="280"/>
      <c r="AM200" s="280"/>
      <c r="AN200" s="280"/>
      <c r="AO200" s="280"/>
      <c r="AP200" s="280"/>
      <c r="AQ200" s="280"/>
      <c r="AR200" s="280"/>
      <c r="AS200" s="280"/>
      <c r="AT200" s="280"/>
      <c r="AU200" s="280"/>
      <c r="AV200" s="280"/>
      <c r="AW200" s="280"/>
      <c r="AX200" s="280"/>
      <c r="AY200" s="280"/>
      <c r="AZ200" s="280"/>
      <c r="BA200" s="280"/>
    </row>
    <row r="201" spans="1:53" s="363" customFormat="1" ht="18" customHeight="1" x14ac:dyDescent="0.25">
      <c r="A201" s="171"/>
      <c r="B201" s="280"/>
      <c r="C201" s="381">
        <f>'3. Instalaciones fijas'!E94</f>
        <v>0</v>
      </c>
      <c r="D201" s="381" t="str">
        <f>IF(ISTEXT('3. Instalaciones fijas'!H94),'3. Instalaciones fijas'!H94,"")</f>
        <v/>
      </c>
      <c r="E201" s="381">
        <f>'3. Instalaciones fijas'!K94</f>
        <v>0</v>
      </c>
      <c r="F201" s="381">
        <f>'3. Instalaciones fijas'!N94</f>
        <v>0</v>
      </c>
      <c r="G201" s="381">
        <f>'3. Instalaciones fijas'!O94</f>
        <v>0</v>
      </c>
      <c r="H201" s="381">
        <f>'3. Instalaciones fijas'!P94</f>
        <v>0</v>
      </c>
      <c r="I201" s="381" t="str">
        <f t="shared" si="52"/>
        <v/>
      </c>
      <c r="N201" s="280"/>
      <c r="O201" s="280"/>
      <c r="P201" s="280"/>
      <c r="Q201" s="281"/>
      <c r="R201" s="280"/>
      <c r="S201" s="280"/>
      <c r="T201" s="280"/>
      <c r="U201" s="280"/>
      <c r="V201" s="280"/>
      <c r="W201" s="280"/>
      <c r="X201" s="280"/>
      <c r="Y201" s="280"/>
      <c r="Z201" s="280"/>
      <c r="AA201" s="280"/>
      <c r="AB201" s="280"/>
      <c r="AC201" s="280"/>
      <c r="AD201" s="280"/>
      <c r="AE201" s="280"/>
      <c r="AF201" s="280"/>
      <c r="AG201" s="281"/>
      <c r="AH201" s="280"/>
      <c r="AI201" s="280"/>
      <c r="AJ201" s="280"/>
      <c r="AK201" s="280"/>
      <c r="AL201" s="280"/>
      <c r="AM201" s="280"/>
      <c r="AN201" s="280"/>
      <c r="AO201" s="280"/>
      <c r="AP201" s="280"/>
      <c r="AQ201" s="280"/>
      <c r="AR201" s="280"/>
      <c r="AS201" s="280"/>
      <c r="AT201" s="280"/>
      <c r="AU201" s="280"/>
      <c r="AV201" s="280"/>
      <c r="AW201" s="280"/>
      <c r="AX201" s="280"/>
      <c r="AY201" s="280"/>
      <c r="AZ201" s="280"/>
      <c r="BA201" s="280"/>
    </row>
    <row r="202" spans="1:53" s="363" customFormat="1" ht="18" customHeight="1" x14ac:dyDescent="0.25">
      <c r="A202" s="171"/>
      <c r="B202" s="280"/>
      <c r="C202" s="381">
        <f>'3. Instalaciones fijas'!E95</f>
        <v>0</v>
      </c>
      <c r="D202" s="381" t="str">
        <f>IF(ISTEXT('3. Instalaciones fijas'!H95),'3. Instalaciones fijas'!H95,"")</f>
        <v/>
      </c>
      <c r="E202" s="381">
        <f>'3. Instalaciones fijas'!K95</f>
        <v>0</v>
      </c>
      <c r="F202" s="381">
        <f>'3. Instalaciones fijas'!N95</f>
        <v>0</v>
      </c>
      <c r="G202" s="381">
        <f>'3. Instalaciones fijas'!O95</f>
        <v>0</v>
      </c>
      <c r="H202" s="381">
        <f>'3. Instalaciones fijas'!P95</f>
        <v>0</v>
      </c>
      <c r="I202" s="381" t="str">
        <f t="shared" si="52"/>
        <v/>
      </c>
      <c r="N202" s="280"/>
      <c r="O202" s="280"/>
      <c r="P202" s="280"/>
      <c r="Q202" s="281"/>
      <c r="R202" s="280"/>
      <c r="S202" s="280"/>
      <c r="T202" s="280"/>
      <c r="U202" s="280"/>
      <c r="V202" s="280"/>
      <c r="W202" s="280"/>
      <c r="X202" s="280"/>
      <c r="Y202" s="280"/>
      <c r="Z202" s="280"/>
      <c r="AA202" s="280"/>
      <c r="AB202" s="280"/>
      <c r="AC202" s="280"/>
      <c r="AD202" s="280"/>
      <c r="AE202" s="280"/>
      <c r="AF202" s="280"/>
      <c r="AG202" s="281"/>
      <c r="AH202" s="280"/>
      <c r="AI202" s="280"/>
      <c r="AJ202" s="280"/>
      <c r="AK202" s="280"/>
      <c r="AL202" s="280"/>
      <c r="AM202" s="280"/>
      <c r="AN202" s="280"/>
      <c r="AO202" s="280"/>
      <c r="AP202" s="280"/>
      <c r="AQ202" s="280"/>
      <c r="AR202" s="280"/>
      <c r="AS202" s="280"/>
      <c r="AT202" s="280"/>
      <c r="AU202" s="280"/>
      <c r="AV202" s="280"/>
      <c r="AW202" s="280"/>
      <c r="AX202" s="280"/>
      <c r="AY202" s="280"/>
      <c r="AZ202" s="280"/>
      <c r="BA202" s="280"/>
    </row>
    <row r="203" spans="1:53" s="363" customFormat="1" ht="18" customHeight="1" x14ac:dyDescent="0.25">
      <c r="A203" s="171"/>
      <c r="B203" s="280"/>
      <c r="C203" s="381">
        <f>'3. Instalaciones fijas'!E96</f>
        <v>0</v>
      </c>
      <c r="D203" s="381" t="str">
        <f>IF(ISTEXT('3. Instalaciones fijas'!H96),'3. Instalaciones fijas'!H96,"")</f>
        <v/>
      </c>
      <c r="E203" s="381">
        <f>'3. Instalaciones fijas'!K96</f>
        <v>0</v>
      </c>
      <c r="F203" s="381">
        <f>'3. Instalaciones fijas'!N96</f>
        <v>0</v>
      </c>
      <c r="G203" s="381">
        <f>'3. Instalaciones fijas'!O96</f>
        <v>0</v>
      </c>
      <c r="H203" s="381">
        <f>'3. Instalaciones fijas'!P96</f>
        <v>0</v>
      </c>
      <c r="I203" s="381" t="str">
        <f t="shared" si="52"/>
        <v/>
      </c>
      <c r="N203" s="280"/>
      <c r="O203" s="280"/>
      <c r="P203" s="280"/>
      <c r="Q203" s="281"/>
      <c r="R203" s="280"/>
      <c r="S203" s="280"/>
      <c r="T203" s="280"/>
      <c r="U203" s="280"/>
      <c r="V203" s="280"/>
      <c r="W203" s="280"/>
      <c r="X203" s="280"/>
      <c r="Y203" s="280"/>
      <c r="Z203" s="280"/>
      <c r="AA203" s="280"/>
      <c r="AB203" s="280"/>
      <c r="AC203" s="280"/>
      <c r="AD203" s="280"/>
      <c r="AE203" s="280"/>
      <c r="AF203" s="280"/>
      <c r="AG203" s="281"/>
      <c r="AH203" s="280"/>
      <c r="AI203" s="280"/>
      <c r="AJ203" s="280"/>
      <c r="AK203" s="280"/>
      <c r="AL203" s="280"/>
      <c r="AM203" s="280"/>
      <c r="AN203" s="280"/>
      <c r="AO203" s="280"/>
      <c r="AP203" s="280"/>
      <c r="AQ203" s="280"/>
      <c r="AR203" s="280"/>
      <c r="AS203" s="280"/>
      <c r="AT203" s="280"/>
      <c r="AU203" s="280"/>
      <c r="AV203" s="280"/>
      <c r="AW203" s="280"/>
      <c r="AX203" s="280"/>
      <c r="AY203" s="280"/>
      <c r="AZ203" s="280"/>
      <c r="BA203" s="280"/>
    </row>
    <row r="204" spans="1:53" s="363" customFormat="1" ht="18" customHeight="1" x14ac:dyDescent="0.25">
      <c r="A204" s="171"/>
      <c r="B204" s="280"/>
      <c r="C204" s="280"/>
      <c r="D204" s="280"/>
      <c r="E204" s="280"/>
      <c r="F204" s="486">
        <f>SUM(F172:F203)</f>
        <v>0</v>
      </c>
      <c r="G204" s="486">
        <f>SUM(G172:G203)</f>
        <v>0</v>
      </c>
      <c r="H204" s="486">
        <f>SUM(H172:H203)</f>
        <v>0</v>
      </c>
      <c r="I204" s="486">
        <f>SUM(I172:I203)</f>
        <v>0</v>
      </c>
      <c r="J204" s="280"/>
      <c r="K204" s="280"/>
      <c r="N204" s="280"/>
      <c r="O204" s="280"/>
      <c r="P204" s="280"/>
      <c r="Q204" s="281"/>
      <c r="R204" s="280"/>
      <c r="S204" s="280"/>
      <c r="T204" s="280"/>
      <c r="U204" s="280"/>
      <c r="V204" s="280"/>
      <c r="W204" s="280"/>
      <c r="X204" s="280"/>
      <c r="Y204" s="280"/>
      <c r="Z204" s="280"/>
      <c r="AA204" s="280"/>
      <c r="AB204" s="280"/>
      <c r="AC204" s="280"/>
      <c r="AD204" s="280"/>
      <c r="AE204" s="280"/>
      <c r="AF204" s="280"/>
      <c r="AG204" s="281"/>
      <c r="AH204" s="280"/>
      <c r="AI204" s="280"/>
      <c r="AJ204" s="280"/>
      <c r="AK204" s="280"/>
      <c r="AL204" s="280"/>
      <c r="AM204" s="280"/>
      <c r="AN204" s="280"/>
      <c r="AO204" s="280"/>
      <c r="AP204" s="280"/>
      <c r="AQ204" s="280"/>
      <c r="AR204" s="280"/>
      <c r="AS204" s="280"/>
      <c r="AT204" s="280"/>
      <c r="AU204" s="280"/>
      <c r="AV204" s="280"/>
      <c r="AW204" s="280"/>
      <c r="AX204" s="280"/>
      <c r="AY204" s="280"/>
      <c r="AZ204" s="280"/>
      <c r="BA204" s="280"/>
    </row>
    <row r="205" spans="1:53" s="363" customFormat="1" ht="18" customHeight="1" x14ac:dyDescent="0.25">
      <c r="A205" s="171"/>
      <c r="B205" s="280"/>
      <c r="C205" s="280"/>
      <c r="D205" s="280"/>
      <c r="E205" s="280"/>
      <c r="F205" s="280"/>
      <c r="G205" s="280"/>
      <c r="H205" s="280"/>
      <c r="I205" s="280"/>
      <c r="J205" s="280"/>
      <c r="K205" s="280"/>
      <c r="L205" s="280"/>
      <c r="M205" s="280"/>
      <c r="N205" s="280"/>
      <c r="O205" s="280"/>
      <c r="P205" s="280"/>
      <c r="Q205" s="281"/>
      <c r="R205" s="280"/>
      <c r="S205" s="280"/>
      <c r="T205" s="280"/>
      <c r="U205" s="280"/>
      <c r="V205" s="280"/>
      <c r="W205" s="280"/>
      <c r="X205" s="280"/>
      <c r="Y205" s="280"/>
      <c r="Z205" s="280"/>
      <c r="AA205" s="280"/>
      <c r="AB205" s="280"/>
      <c r="AC205" s="280"/>
      <c r="AD205" s="280"/>
      <c r="AE205" s="280"/>
      <c r="AF205" s="280"/>
      <c r="AG205" s="281"/>
      <c r="AH205" s="280"/>
      <c r="AI205" s="280"/>
      <c r="AJ205" s="280"/>
      <c r="AK205" s="280"/>
      <c r="AL205" s="280"/>
      <c r="AM205" s="280"/>
      <c r="AN205" s="280"/>
      <c r="AO205" s="280"/>
      <c r="AP205" s="280"/>
      <c r="AQ205" s="280"/>
      <c r="AR205" s="280"/>
      <c r="AS205" s="280"/>
      <c r="AT205" s="280"/>
      <c r="AU205" s="280"/>
      <c r="AV205" s="280"/>
      <c r="AW205" s="280"/>
      <c r="AX205" s="280"/>
      <c r="AY205" s="280"/>
      <c r="AZ205" s="280"/>
      <c r="BA205" s="280"/>
    </row>
    <row r="206" spans="1:53" s="370" customFormat="1" ht="18" customHeight="1" x14ac:dyDescent="0.35">
      <c r="A206" s="384" t="s">
        <v>40</v>
      </c>
      <c r="B206" s="388" t="s">
        <v>734</v>
      </c>
      <c r="C206" s="306"/>
      <c r="D206" s="306"/>
      <c r="E206" s="306"/>
      <c r="F206" s="306"/>
      <c r="G206" s="306"/>
      <c r="H206" s="306"/>
      <c r="I206" s="306"/>
      <c r="J206" s="306"/>
      <c r="K206" s="306"/>
      <c r="L206" s="306"/>
      <c r="M206" s="306"/>
      <c r="N206" s="282"/>
      <c r="O206" s="282"/>
      <c r="P206" s="282"/>
      <c r="Q206" s="360"/>
      <c r="R206" s="282"/>
      <c r="S206" s="282"/>
      <c r="T206" s="282"/>
      <c r="U206" s="282"/>
      <c r="V206" s="282"/>
      <c r="W206" s="282"/>
      <c r="X206" s="282"/>
      <c r="Y206" s="282"/>
      <c r="Z206" s="282"/>
      <c r="AA206" s="282"/>
      <c r="AB206" s="282"/>
      <c r="AC206" s="282"/>
      <c r="AD206" s="282"/>
      <c r="AE206" s="282"/>
      <c r="AF206" s="282"/>
      <c r="AG206" s="360"/>
      <c r="AH206" s="282"/>
      <c r="AI206" s="282"/>
      <c r="AJ206" s="282"/>
      <c r="AK206" s="282"/>
      <c r="AL206" s="282"/>
      <c r="AM206" s="282"/>
      <c r="AN206" s="282"/>
      <c r="AO206" s="282"/>
      <c r="AP206" s="282"/>
      <c r="AQ206" s="282"/>
      <c r="AR206" s="282"/>
      <c r="AS206" s="282"/>
      <c r="AT206" s="282"/>
      <c r="AU206" s="282"/>
      <c r="AV206" s="282"/>
      <c r="AW206" s="282"/>
      <c r="AX206" s="282"/>
      <c r="AY206" s="282"/>
      <c r="AZ206" s="282"/>
      <c r="BA206" s="282"/>
    </row>
    <row r="207" spans="1:53" s="363" customFormat="1" ht="18" customHeight="1" x14ac:dyDescent="0.25">
      <c r="A207" s="171"/>
      <c r="B207" s="280"/>
      <c r="C207" s="280"/>
      <c r="D207" s="280"/>
      <c r="E207" s="280"/>
      <c r="F207" s="280"/>
      <c r="G207" s="280"/>
      <c r="H207" s="280"/>
      <c r="I207" s="280"/>
      <c r="J207" s="280"/>
      <c r="K207" s="280"/>
      <c r="L207" s="280"/>
      <c r="M207" s="280"/>
      <c r="N207" s="280"/>
      <c r="O207" s="280"/>
      <c r="P207" s="280"/>
      <c r="Q207" s="281"/>
      <c r="R207" s="280"/>
      <c r="S207" s="280"/>
      <c r="T207" s="280"/>
      <c r="U207" s="280"/>
      <c r="V207" s="280"/>
      <c r="W207" s="280"/>
      <c r="X207" s="280"/>
      <c r="Y207" s="280"/>
      <c r="Z207" s="280"/>
      <c r="AA207" s="280"/>
      <c r="AB207" s="280"/>
      <c r="AC207" s="280"/>
      <c r="AD207" s="280"/>
      <c r="AE207" s="280"/>
      <c r="AF207" s="280"/>
      <c r="AG207" s="281"/>
      <c r="AH207" s="280"/>
      <c r="AI207" s="280"/>
      <c r="AJ207" s="280"/>
      <c r="AK207" s="280"/>
      <c r="AL207" s="280"/>
      <c r="AM207" s="280"/>
      <c r="AN207" s="280"/>
      <c r="AO207" s="280"/>
      <c r="AP207" s="280"/>
      <c r="AQ207" s="280"/>
      <c r="AR207" s="280"/>
      <c r="AS207" s="280"/>
      <c r="AT207" s="280"/>
      <c r="AU207" s="280"/>
      <c r="AV207" s="280"/>
      <c r="AW207" s="280"/>
      <c r="AX207" s="280"/>
      <c r="AY207" s="280"/>
      <c r="AZ207" s="280"/>
      <c r="BA207" s="280"/>
    </row>
    <row r="208" spans="1:53" ht="18" customHeight="1" x14ac:dyDescent="0.25"/>
    <row r="209" spans="1:53" ht="18" customHeight="1" x14ac:dyDescent="0.25">
      <c r="B209" s="427" t="s">
        <v>752</v>
      </c>
      <c r="C209" s="427"/>
      <c r="D209" s="427"/>
      <c r="E209" s="427"/>
      <c r="F209" s="427"/>
      <c r="G209" s="427"/>
      <c r="H209" s="427"/>
      <c r="I209" s="427"/>
      <c r="J209" s="427"/>
      <c r="K209" s="427"/>
    </row>
    <row r="210" spans="1:53" ht="18" customHeight="1" x14ac:dyDescent="0.25"/>
    <row r="211" spans="1:53" ht="18" customHeight="1" x14ac:dyDescent="0.25">
      <c r="C211" s="428" t="s">
        <v>754</v>
      </c>
    </row>
    <row r="212" spans="1:53" ht="18" customHeight="1" x14ac:dyDescent="0.25"/>
    <row r="213" spans="1:53" ht="18" customHeight="1" x14ac:dyDescent="0.25">
      <c r="D213" s="470" t="s">
        <v>929</v>
      </c>
      <c r="E213" s="470" t="s">
        <v>930</v>
      </c>
      <c r="F213" s="470" t="s">
        <v>931</v>
      </c>
      <c r="G213" s="470" t="s">
        <v>932</v>
      </c>
    </row>
    <row r="214" spans="1:53" ht="18" customHeight="1" x14ac:dyDescent="0.25">
      <c r="B214" s="280" t="s">
        <v>985</v>
      </c>
      <c r="C214" s="417" t="s">
        <v>909</v>
      </c>
      <c r="D214" s="482">
        <f>M336</f>
        <v>0</v>
      </c>
      <c r="E214" s="482">
        <f>N336</f>
        <v>0</v>
      </c>
      <c r="F214" s="482">
        <f>O336</f>
        <v>0</v>
      </c>
      <c r="G214" s="482">
        <f>P336</f>
        <v>0</v>
      </c>
      <c r="J214" s="314"/>
      <c r="K214" s="314"/>
      <c r="Q214" s="280"/>
      <c r="R214" s="281"/>
      <c r="AG214" s="280"/>
      <c r="AH214" s="281"/>
    </row>
    <row r="215" spans="1:53" ht="18" customHeight="1" x14ac:dyDescent="0.25">
      <c r="A215" s="385"/>
      <c r="B215" s="366"/>
      <c r="C215" s="363"/>
      <c r="D215" s="363"/>
      <c r="E215" s="363"/>
      <c r="F215" s="363"/>
      <c r="G215" s="469">
        <f>D214+E214*$H$9/1000+F214*$H$10/1000</f>
        <v>0</v>
      </c>
      <c r="H215" s="363"/>
      <c r="J215" s="365"/>
      <c r="K215" s="365"/>
      <c r="L215" s="365"/>
      <c r="M215" s="365"/>
      <c r="N215" s="365"/>
      <c r="O215" s="365"/>
      <c r="P215" s="363"/>
      <c r="Q215" s="363"/>
      <c r="R215" s="363"/>
      <c r="S215" s="363"/>
      <c r="T215" s="363"/>
      <c r="U215" s="363"/>
      <c r="V215" s="365"/>
      <c r="W215" s="365"/>
      <c r="X215" s="365"/>
      <c r="Y215" s="365"/>
      <c r="Z215" s="365"/>
      <c r="AA215" s="365"/>
      <c r="AB215" s="363"/>
      <c r="AC215" s="363"/>
      <c r="AD215" s="363"/>
      <c r="AE215" s="363"/>
      <c r="AF215" s="363"/>
      <c r="AG215" s="363"/>
      <c r="AH215" s="365"/>
      <c r="AI215" s="365"/>
      <c r="AJ215" s="365"/>
      <c r="AK215" s="365"/>
      <c r="AL215" s="365"/>
      <c r="AM215" s="365"/>
      <c r="AN215" s="363"/>
      <c r="AO215" s="363"/>
      <c r="AP215" s="363"/>
      <c r="AQ215" s="363"/>
      <c r="AR215" s="363"/>
      <c r="AS215" s="363"/>
      <c r="AT215" s="365"/>
      <c r="AU215" s="365"/>
      <c r="AV215" s="365"/>
      <c r="AW215" s="365"/>
      <c r="AX215" s="365"/>
      <c r="AY215" s="365"/>
      <c r="AZ215" s="363"/>
      <c r="BA215" s="363"/>
    </row>
    <row r="216" spans="1:53" ht="18" customHeight="1" x14ac:dyDescent="0.25">
      <c r="B216" s="401" t="s">
        <v>851</v>
      </c>
      <c r="C216" s="364"/>
      <c r="D216" s="363"/>
      <c r="F216" s="363"/>
      <c r="G216" s="363"/>
      <c r="H216" s="363"/>
      <c r="J216" s="363"/>
      <c r="K216" s="365"/>
      <c r="L216" s="365"/>
      <c r="M216" s="365"/>
      <c r="N216" s="365"/>
      <c r="O216" s="365"/>
      <c r="P216" s="365"/>
      <c r="Q216" s="280"/>
      <c r="R216" s="363"/>
      <c r="S216" s="363"/>
      <c r="T216" s="363"/>
      <c r="U216" s="363"/>
      <c r="V216" s="363"/>
      <c r="W216" s="365"/>
      <c r="X216" s="365"/>
      <c r="Y216" s="365"/>
      <c r="Z216" s="365"/>
      <c r="AA216" s="365"/>
      <c r="AB216" s="365"/>
      <c r="AC216" s="363"/>
      <c r="AD216" s="363"/>
      <c r="AE216" s="363"/>
      <c r="AF216" s="363"/>
      <c r="AG216" s="363"/>
      <c r="AH216" s="363"/>
      <c r="AI216" s="365"/>
      <c r="AJ216" s="365"/>
      <c r="AK216" s="365"/>
      <c r="AL216" s="365"/>
      <c r="AM216" s="365"/>
      <c r="AN216" s="365"/>
      <c r="AP216" s="363"/>
      <c r="AQ216" s="363"/>
      <c r="AR216" s="363"/>
      <c r="AS216" s="363"/>
      <c r="AT216" s="363"/>
      <c r="AU216" s="365"/>
      <c r="AV216" s="365"/>
      <c r="AW216" s="365"/>
      <c r="AX216" s="365"/>
      <c r="AY216" s="365"/>
      <c r="AZ216" s="365"/>
      <c r="BA216" s="363"/>
    </row>
    <row r="217" spans="1:53" ht="18" customHeight="1" x14ac:dyDescent="0.25">
      <c r="A217" s="385"/>
      <c r="C217" s="363" t="s">
        <v>823</v>
      </c>
      <c r="D217" s="363"/>
      <c r="E217" s="363"/>
      <c r="F217" s="363"/>
      <c r="K217" s="365"/>
      <c r="L217" s="365"/>
      <c r="M217" s="365"/>
      <c r="N217" s="365"/>
      <c r="O217" s="365"/>
      <c r="P217" s="363"/>
      <c r="Q217" s="363"/>
      <c r="R217" s="363"/>
      <c r="S217" s="363"/>
      <c r="T217" s="363"/>
      <c r="U217" s="363"/>
      <c r="V217" s="365"/>
      <c r="W217" s="365"/>
      <c r="X217" s="365"/>
      <c r="Y217" s="365"/>
      <c r="Z217" s="365"/>
      <c r="AA217" s="365"/>
      <c r="AB217" s="363"/>
      <c r="AC217" s="363"/>
      <c r="AD217" s="363"/>
      <c r="AE217" s="363"/>
      <c r="AF217" s="363"/>
      <c r="AG217" s="363"/>
      <c r="AH217" s="365"/>
      <c r="AI217" s="365"/>
      <c r="AJ217" s="365"/>
      <c r="AK217" s="365"/>
      <c r="AL217" s="365"/>
      <c r="AM217" s="365"/>
      <c r="AN217" s="363"/>
      <c r="AO217" s="363"/>
      <c r="AP217" s="363"/>
      <c r="AQ217" s="363"/>
      <c r="AR217" s="363"/>
      <c r="AS217" s="363"/>
      <c r="AT217" s="365"/>
      <c r="AU217" s="365"/>
      <c r="AV217" s="365"/>
      <c r="AW217" s="365"/>
      <c r="AX217" s="365"/>
      <c r="AY217" s="365"/>
      <c r="AZ217" s="363"/>
      <c r="BA217" s="363"/>
    </row>
    <row r="218" spans="1:53" ht="18" customHeight="1" x14ac:dyDescent="0.25">
      <c r="A218" s="385"/>
      <c r="C218" s="363" t="s">
        <v>835</v>
      </c>
      <c r="D218" s="363"/>
      <c r="E218" s="363"/>
      <c r="F218" s="363"/>
      <c r="K218" s="365"/>
      <c r="L218" s="365"/>
      <c r="M218" s="365"/>
      <c r="N218" s="365"/>
      <c r="O218" s="365"/>
      <c r="P218" s="363"/>
      <c r="Q218" s="363"/>
      <c r="R218" s="363"/>
      <c r="S218" s="363"/>
      <c r="T218" s="363"/>
      <c r="U218" s="363"/>
      <c r="V218" s="365"/>
      <c r="W218" s="365"/>
      <c r="X218" s="365"/>
      <c r="Y218" s="365"/>
      <c r="Z218" s="365"/>
      <c r="AA218" s="365"/>
      <c r="AB218" s="363"/>
      <c r="AC218" s="363"/>
      <c r="AD218" s="363"/>
      <c r="AE218" s="363"/>
      <c r="AF218" s="363"/>
      <c r="AG218" s="363"/>
      <c r="AH218" s="365"/>
      <c r="AI218" s="365"/>
      <c r="AJ218" s="365"/>
      <c r="AK218" s="365"/>
      <c r="AL218" s="365"/>
      <c r="AM218" s="365"/>
      <c r="AN218" s="363"/>
      <c r="AO218" s="363"/>
      <c r="AP218" s="363"/>
      <c r="AQ218" s="363"/>
      <c r="AR218" s="363"/>
      <c r="AS218" s="363"/>
      <c r="AT218" s="365"/>
      <c r="AU218" s="365"/>
      <c r="AV218" s="365"/>
      <c r="AW218" s="365"/>
      <c r="AX218" s="365"/>
      <c r="AY218" s="365"/>
      <c r="AZ218" s="363"/>
      <c r="BA218" s="363"/>
    </row>
    <row r="219" spans="1:53" ht="18" customHeight="1" x14ac:dyDescent="0.25">
      <c r="A219" s="385"/>
      <c r="C219" s="362" t="s">
        <v>824</v>
      </c>
      <c r="D219" s="363"/>
      <c r="E219" s="363"/>
      <c r="F219" s="363"/>
      <c r="G219" s="363"/>
      <c r="H219" s="363"/>
      <c r="K219" s="365"/>
      <c r="L219" s="365"/>
      <c r="M219" s="365"/>
      <c r="N219" s="365"/>
      <c r="O219" s="365"/>
      <c r="P219" s="363"/>
      <c r="Q219" s="363"/>
      <c r="R219" s="363"/>
      <c r="S219" s="363"/>
      <c r="T219" s="363"/>
      <c r="U219" s="363"/>
      <c r="V219" s="365"/>
      <c r="W219" s="365"/>
      <c r="X219" s="365"/>
      <c r="Y219" s="365"/>
      <c r="Z219" s="365"/>
      <c r="AA219" s="365"/>
      <c r="AB219" s="363"/>
      <c r="AC219" s="363"/>
      <c r="AD219" s="363"/>
      <c r="AE219" s="363"/>
      <c r="AF219" s="363"/>
      <c r="AG219" s="363"/>
      <c r="AH219" s="365"/>
      <c r="AI219" s="365"/>
      <c r="AJ219" s="365"/>
      <c r="AK219" s="365"/>
      <c r="AL219" s="365"/>
      <c r="AM219" s="365"/>
      <c r="AN219" s="363"/>
      <c r="AO219" s="363"/>
      <c r="AP219" s="363"/>
      <c r="AQ219" s="363"/>
      <c r="AR219" s="363"/>
      <c r="AS219" s="363"/>
      <c r="AT219" s="365"/>
      <c r="AU219" s="365"/>
      <c r="AV219" s="365"/>
      <c r="AW219" s="365"/>
      <c r="AX219" s="365"/>
      <c r="AY219" s="365"/>
      <c r="AZ219" s="363"/>
      <c r="BA219" s="363"/>
    </row>
    <row r="220" spans="1:53" ht="18" customHeight="1" x14ac:dyDescent="0.25">
      <c r="A220" s="385"/>
      <c r="C220" s="366" t="s">
        <v>825</v>
      </c>
      <c r="D220" s="363"/>
      <c r="E220" s="363"/>
      <c r="F220" s="363"/>
      <c r="G220" s="363"/>
      <c r="H220" s="363"/>
      <c r="K220" s="365"/>
      <c r="L220" s="365"/>
      <c r="M220" s="365"/>
      <c r="N220" s="365"/>
      <c r="O220" s="365"/>
      <c r="P220" s="363"/>
      <c r="Q220" s="363"/>
      <c r="R220" s="363"/>
      <c r="S220" s="363"/>
      <c r="T220" s="363"/>
      <c r="U220" s="363"/>
      <c r="V220" s="365"/>
      <c r="W220" s="365"/>
      <c r="X220" s="365"/>
      <c r="Y220" s="365"/>
      <c r="Z220" s="365"/>
      <c r="AA220" s="365"/>
      <c r="AB220" s="363"/>
      <c r="AC220" s="363"/>
      <c r="AD220" s="363"/>
      <c r="AE220" s="363"/>
      <c r="AF220" s="363"/>
      <c r="AG220" s="363"/>
      <c r="AH220" s="365"/>
      <c r="AI220" s="365"/>
      <c r="AJ220" s="365"/>
      <c r="AK220" s="365"/>
      <c r="AL220" s="365"/>
      <c r="AM220" s="365"/>
      <c r="AN220" s="363"/>
      <c r="AO220" s="363"/>
      <c r="AP220" s="363"/>
      <c r="AQ220" s="363"/>
      <c r="AR220" s="363"/>
      <c r="AS220" s="363"/>
      <c r="AT220" s="365"/>
      <c r="AU220" s="365"/>
      <c r="AV220" s="365"/>
      <c r="AW220" s="365"/>
      <c r="AX220" s="365"/>
      <c r="AY220" s="365"/>
      <c r="AZ220" s="363"/>
      <c r="BA220" s="363"/>
    </row>
    <row r="221" spans="1:53" ht="18" customHeight="1" x14ac:dyDescent="0.25">
      <c r="A221" s="385"/>
      <c r="C221" s="366" t="s">
        <v>826</v>
      </c>
      <c r="D221" s="363"/>
      <c r="E221" s="363"/>
      <c r="F221" s="363"/>
      <c r="G221" s="363"/>
      <c r="H221" s="363"/>
      <c r="K221" s="365"/>
      <c r="L221" s="365"/>
      <c r="M221" s="365"/>
      <c r="N221" s="365"/>
      <c r="O221" s="365"/>
      <c r="P221" s="363"/>
      <c r="Q221" s="363"/>
      <c r="R221" s="363"/>
      <c r="S221" s="363"/>
      <c r="T221" s="363"/>
      <c r="U221" s="363"/>
      <c r="V221" s="365"/>
      <c r="W221" s="365"/>
      <c r="X221" s="365"/>
      <c r="Y221" s="365"/>
      <c r="Z221" s="365"/>
      <c r="AA221" s="365"/>
      <c r="AB221" s="363"/>
      <c r="AC221" s="363"/>
      <c r="AD221" s="363"/>
      <c r="AE221" s="363"/>
      <c r="AF221" s="363"/>
      <c r="AG221" s="363"/>
      <c r="AH221" s="365"/>
      <c r="AI221" s="365"/>
      <c r="AJ221" s="365"/>
      <c r="AK221" s="365"/>
      <c r="AL221" s="365"/>
      <c r="AM221" s="365"/>
      <c r="AN221" s="363"/>
      <c r="AO221" s="363"/>
      <c r="AP221" s="363"/>
      <c r="AQ221" s="363"/>
      <c r="AR221" s="363"/>
      <c r="AS221" s="363"/>
      <c r="AT221" s="365"/>
      <c r="AU221" s="365"/>
      <c r="AV221" s="365"/>
      <c r="AW221" s="365"/>
      <c r="AX221" s="365"/>
      <c r="AY221" s="365"/>
      <c r="AZ221" s="363"/>
      <c r="BA221" s="363"/>
    </row>
    <row r="222" spans="1:53" ht="18" customHeight="1" x14ac:dyDescent="0.25">
      <c r="A222" s="385"/>
      <c r="C222" s="366" t="s">
        <v>827</v>
      </c>
      <c r="D222" s="363"/>
      <c r="E222" s="363"/>
      <c r="F222" s="363"/>
      <c r="G222" s="363"/>
      <c r="H222" s="363"/>
      <c r="J222" s="365"/>
      <c r="K222" s="365"/>
      <c r="L222" s="365"/>
      <c r="M222" s="365"/>
      <c r="N222" s="365"/>
      <c r="O222" s="365"/>
      <c r="P222" s="363"/>
      <c r="Q222" s="363"/>
      <c r="R222" s="363"/>
      <c r="S222" s="363"/>
      <c r="T222" s="363"/>
      <c r="U222" s="363"/>
      <c r="V222" s="365"/>
      <c r="W222" s="365"/>
      <c r="X222" s="365"/>
      <c r="Y222" s="365"/>
      <c r="Z222" s="365"/>
      <c r="AA222" s="365"/>
      <c r="AB222" s="363"/>
      <c r="AC222" s="363"/>
      <c r="AD222" s="363"/>
      <c r="AE222" s="363"/>
      <c r="AF222" s="363"/>
      <c r="AG222" s="363"/>
      <c r="AH222" s="365"/>
      <c r="AI222" s="365"/>
      <c r="AJ222" s="365"/>
      <c r="AK222" s="365"/>
      <c r="AL222" s="365"/>
      <c r="AM222" s="365"/>
      <c r="AN222" s="363"/>
      <c r="AO222" s="363"/>
      <c r="AP222" s="363"/>
      <c r="AQ222" s="363"/>
      <c r="AR222" s="363"/>
      <c r="AS222" s="363"/>
      <c r="AT222" s="365"/>
      <c r="AU222" s="365"/>
      <c r="AV222" s="365"/>
      <c r="AW222" s="365"/>
      <c r="AX222" s="365"/>
      <c r="AY222" s="365"/>
      <c r="AZ222" s="363"/>
      <c r="BA222" s="363"/>
    </row>
    <row r="223" spans="1:53" ht="18" customHeight="1" x14ac:dyDescent="0.25">
      <c r="D223" s="363"/>
      <c r="F223" s="389" t="s">
        <v>828</v>
      </c>
      <c r="G223" s="390"/>
      <c r="H223" s="390"/>
      <c r="I223" s="390"/>
      <c r="J223" s="390"/>
      <c r="K223" s="390"/>
      <c r="L223" s="391"/>
      <c r="M223" s="391"/>
      <c r="N223" s="391"/>
      <c r="O223" s="391"/>
      <c r="P223" s="391"/>
      <c r="Q223" s="391"/>
      <c r="R223" s="371" t="s">
        <v>829</v>
      </c>
      <c r="S223" s="367"/>
      <c r="T223" s="367"/>
      <c r="U223" s="367"/>
      <c r="V223" s="367"/>
      <c r="W223" s="367"/>
      <c r="X223" s="368"/>
      <c r="Y223" s="368"/>
      <c r="Z223" s="368"/>
      <c r="AA223" s="368"/>
      <c r="AB223" s="368"/>
      <c r="AC223" s="368"/>
      <c r="AD223" s="367"/>
      <c r="AE223" s="367"/>
      <c r="AF223" s="367"/>
      <c r="AG223" s="367"/>
      <c r="AH223" s="367"/>
      <c r="AI223" s="367"/>
      <c r="AJ223" s="368"/>
      <c r="AK223" s="368"/>
      <c r="AL223" s="368"/>
      <c r="AM223" s="368"/>
      <c r="AN223" s="368"/>
      <c r="AO223" s="368"/>
      <c r="AP223" s="392" t="s">
        <v>830</v>
      </c>
      <c r="AQ223" s="393"/>
      <c r="AR223" s="393"/>
      <c r="AS223" s="393"/>
      <c r="AT223" s="393"/>
      <c r="AU223" s="393"/>
      <c r="AV223" s="394"/>
      <c r="AW223" s="394"/>
      <c r="AX223" s="394"/>
      <c r="AY223" s="394"/>
      <c r="AZ223" s="394"/>
      <c r="BA223" s="394"/>
    </row>
    <row r="224" spans="1:53" ht="18" customHeight="1" x14ac:dyDescent="0.25">
      <c r="B224" s="363"/>
      <c r="C224" s="364"/>
      <c r="D224" s="363"/>
      <c r="F224" s="363"/>
      <c r="G224" s="363"/>
      <c r="H224" s="363"/>
      <c r="I224" s="363"/>
      <c r="J224" s="363"/>
      <c r="K224" s="363"/>
      <c r="L224" s="363"/>
      <c r="M224" s="363"/>
      <c r="N224" s="363"/>
      <c r="O224" s="363"/>
      <c r="P224" s="363"/>
      <c r="Q224" s="363"/>
      <c r="R224" s="363"/>
      <c r="S224" s="363"/>
      <c r="T224" s="363"/>
      <c r="U224" s="363"/>
      <c r="V224" s="363"/>
      <c r="W224" s="363"/>
      <c r="X224" s="363"/>
      <c r="Y224" s="363"/>
      <c r="Z224" s="363"/>
      <c r="AA224" s="363"/>
      <c r="AB224" s="363"/>
      <c r="AC224" s="363"/>
      <c r="AD224" s="363"/>
      <c r="AE224" s="363"/>
      <c r="AF224" s="363"/>
      <c r="AG224" s="363"/>
      <c r="AH224" s="363"/>
      <c r="AI224" s="363"/>
      <c r="AJ224" s="363"/>
      <c r="AK224" s="363"/>
      <c r="AL224" s="363"/>
      <c r="AM224" s="363"/>
      <c r="AN224" s="363"/>
      <c r="AO224" s="363"/>
      <c r="AP224" s="363"/>
      <c r="AQ224" s="363"/>
      <c r="AR224" s="363"/>
      <c r="AS224" s="363"/>
      <c r="AT224" s="363"/>
      <c r="AU224" s="363"/>
      <c r="AV224" s="363"/>
      <c r="AW224" s="363"/>
      <c r="AX224" s="363"/>
      <c r="AY224" s="363"/>
      <c r="AZ224" s="363"/>
      <c r="BA224" s="363"/>
    </row>
    <row r="225" spans="1:53" ht="18" customHeight="1" x14ac:dyDescent="0.25">
      <c r="A225" s="280"/>
      <c r="B225" s="363"/>
      <c r="C225" s="364"/>
      <c r="D225" s="363"/>
      <c r="F225" s="490">
        <v>2007</v>
      </c>
      <c r="G225" s="490">
        <v>2007</v>
      </c>
      <c r="H225" s="490">
        <v>2007</v>
      </c>
      <c r="I225" s="490">
        <v>2008</v>
      </c>
      <c r="J225" s="490">
        <v>2008</v>
      </c>
      <c r="K225" s="490">
        <v>2008</v>
      </c>
      <c r="L225" s="490">
        <v>2009</v>
      </c>
      <c r="M225" s="490">
        <v>2009</v>
      </c>
      <c r="N225" s="490">
        <v>2009</v>
      </c>
      <c r="O225" s="490">
        <v>2010</v>
      </c>
      <c r="P225" s="490">
        <v>2010</v>
      </c>
      <c r="Q225" s="490">
        <v>2010</v>
      </c>
      <c r="R225" s="490">
        <v>2011</v>
      </c>
      <c r="S225" s="490">
        <v>2011</v>
      </c>
      <c r="T225" s="490">
        <v>2011</v>
      </c>
      <c r="U225" s="490">
        <v>2012</v>
      </c>
      <c r="V225" s="490">
        <v>2012</v>
      </c>
      <c r="W225" s="490">
        <v>2012</v>
      </c>
      <c r="X225" s="490">
        <v>2013</v>
      </c>
      <c r="Y225" s="490">
        <v>2013</v>
      </c>
      <c r="Z225" s="490">
        <v>2013</v>
      </c>
      <c r="AA225" s="490">
        <v>2014</v>
      </c>
      <c r="AB225" s="490">
        <v>2014</v>
      </c>
      <c r="AC225" s="490">
        <v>2014</v>
      </c>
      <c r="AD225" s="490">
        <v>2015</v>
      </c>
      <c r="AE225" s="490">
        <v>2015</v>
      </c>
      <c r="AF225" s="490">
        <v>2015</v>
      </c>
      <c r="AG225" s="490">
        <v>2016</v>
      </c>
      <c r="AH225" s="490">
        <v>2016</v>
      </c>
      <c r="AI225" s="490">
        <v>2016</v>
      </c>
      <c r="AJ225" s="490">
        <v>2017</v>
      </c>
      <c r="AK225" s="490">
        <v>2017</v>
      </c>
      <c r="AL225" s="490">
        <v>2017</v>
      </c>
      <c r="AM225" s="490">
        <v>2018</v>
      </c>
      <c r="AN225" s="490">
        <v>2018</v>
      </c>
      <c r="AO225" s="490">
        <v>2018</v>
      </c>
      <c r="AP225" s="490">
        <v>2019</v>
      </c>
      <c r="AQ225" s="490">
        <v>2019</v>
      </c>
      <c r="AR225" s="490">
        <v>2019</v>
      </c>
      <c r="AS225" s="490">
        <v>2020</v>
      </c>
      <c r="AT225" s="490">
        <v>2020</v>
      </c>
      <c r="AU225" s="490">
        <v>2020</v>
      </c>
      <c r="AV225" s="490">
        <v>2021</v>
      </c>
      <c r="AW225" s="490">
        <v>2021</v>
      </c>
      <c r="AX225" s="490">
        <v>2021</v>
      </c>
      <c r="AY225" s="490">
        <v>2022</v>
      </c>
      <c r="AZ225" s="490">
        <v>2022</v>
      </c>
      <c r="BA225" s="490">
        <v>2022</v>
      </c>
    </row>
    <row r="226" spans="1:53" ht="18" customHeight="1" x14ac:dyDescent="0.25">
      <c r="B226" s="363"/>
      <c r="C226" s="364"/>
      <c r="D226" s="363"/>
      <c r="F226" s="490" t="s">
        <v>712</v>
      </c>
      <c r="G226" s="490" t="s">
        <v>713</v>
      </c>
      <c r="H226" s="490" t="s">
        <v>714</v>
      </c>
      <c r="I226" s="490" t="s">
        <v>712</v>
      </c>
      <c r="J226" s="490" t="s">
        <v>713</v>
      </c>
      <c r="K226" s="490" t="s">
        <v>714</v>
      </c>
      <c r="L226" s="490" t="s">
        <v>712</v>
      </c>
      <c r="M226" s="490" t="s">
        <v>713</v>
      </c>
      <c r="N226" s="490" t="s">
        <v>714</v>
      </c>
      <c r="O226" s="490" t="s">
        <v>712</v>
      </c>
      <c r="P226" s="490" t="s">
        <v>713</v>
      </c>
      <c r="Q226" s="490" t="s">
        <v>714</v>
      </c>
      <c r="R226" s="490" t="s">
        <v>712</v>
      </c>
      <c r="S226" s="490" t="s">
        <v>713</v>
      </c>
      <c r="T226" s="490" t="s">
        <v>714</v>
      </c>
      <c r="U226" s="490" t="s">
        <v>712</v>
      </c>
      <c r="V226" s="490" t="s">
        <v>713</v>
      </c>
      <c r="W226" s="490" t="s">
        <v>714</v>
      </c>
      <c r="X226" s="490" t="s">
        <v>712</v>
      </c>
      <c r="Y226" s="490" t="s">
        <v>713</v>
      </c>
      <c r="Z226" s="490" t="s">
        <v>714</v>
      </c>
      <c r="AA226" s="490" t="s">
        <v>712</v>
      </c>
      <c r="AB226" s="490" t="s">
        <v>713</v>
      </c>
      <c r="AC226" s="490" t="s">
        <v>714</v>
      </c>
      <c r="AD226" s="490" t="s">
        <v>712</v>
      </c>
      <c r="AE226" s="490" t="s">
        <v>713</v>
      </c>
      <c r="AF226" s="490" t="s">
        <v>714</v>
      </c>
      <c r="AG226" s="490" t="s">
        <v>712</v>
      </c>
      <c r="AH226" s="490" t="s">
        <v>713</v>
      </c>
      <c r="AI226" s="490" t="s">
        <v>714</v>
      </c>
      <c r="AJ226" s="490" t="s">
        <v>712</v>
      </c>
      <c r="AK226" s="490" t="s">
        <v>713</v>
      </c>
      <c r="AL226" s="490" t="s">
        <v>714</v>
      </c>
      <c r="AM226" s="490" t="s">
        <v>712</v>
      </c>
      <c r="AN226" s="490" t="s">
        <v>713</v>
      </c>
      <c r="AO226" s="490" t="s">
        <v>714</v>
      </c>
      <c r="AP226" s="490" t="s">
        <v>712</v>
      </c>
      <c r="AQ226" s="490" t="s">
        <v>713</v>
      </c>
      <c r="AR226" s="490" t="s">
        <v>714</v>
      </c>
      <c r="AS226" s="490" t="s">
        <v>712</v>
      </c>
      <c r="AT226" s="490" t="s">
        <v>713</v>
      </c>
      <c r="AU226" s="490" t="s">
        <v>714</v>
      </c>
      <c r="AV226" s="490" t="s">
        <v>712</v>
      </c>
      <c r="AW226" s="490" t="s">
        <v>713</v>
      </c>
      <c r="AX226" s="490" t="s">
        <v>714</v>
      </c>
      <c r="AY226" s="490" t="s">
        <v>712</v>
      </c>
      <c r="AZ226" s="490" t="s">
        <v>713</v>
      </c>
      <c r="BA226" s="490" t="s">
        <v>714</v>
      </c>
    </row>
    <row r="227" spans="1:53" ht="18" customHeight="1" x14ac:dyDescent="0.25">
      <c r="B227" s="363"/>
      <c r="C227" s="364"/>
      <c r="D227" s="363"/>
      <c r="F227" s="444" t="str">
        <f>F225&amp;F226</f>
        <v>2007CO2 (kg/ud)</v>
      </c>
      <c r="G227" s="444" t="str">
        <f t="shared" ref="G227:BA227" si="53">G225&amp;G226</f>
        <v>2007CH4 (g/ud)</v>
      </c>
      <c r="H227" s="444" t="str">
        <f t="shared" si="53"/>
        <v>2007N2O (g/ud)</v>
      </c>
      <c r="I227" s="444" t="str">
        <f t="shared" si="53"/>
        <v>2008CO2 (kg/ud)</v>
      </c>
      <c r="J227" s="444" t="str">
        <f t="shared" si="53"/>
        <v>2008CH4 (g/ud)</v>
      </c>
      <c r="K227" s="444" t="str">
        <f t="shared" si="53"/>
        <v>2008N2O (g/ud)</v>
      </c>
      <c r="L227" s="444" t="str">
        <f t="shared" si="53"/>
        <v>2009CO2 (kg/ud)</v>
      </c>
      <c r="M227" s="444" t="str">
        <f t="shared" si="53"/>
        <v>2009CH4 (g/ud)</v>
      </c>
      <c r="N227" s="444" t="str">
        <f t="shared" si="53"/>
        <v>2009N2O (g/ud)</v>
      </c>
      <c r="O227" s="444" t="str">
        <f t="shared" si="53"/>
        <v>2010CO2 (kg/ud)</v>
      </c>
      <c r="P227" s="444" t="str">
        <f t="shared" si="53"/>
        <v>2010CH4 (g/ud)</v>
      </c>
      <c r="Q227" s="444" t="str">
        <f t="shared" si="53"/>
        <v>2010N2O (g/ud)</v>
      </c>
      <c r="R227" s="444" t="str">
        <f t="shared" si="53"/>
        <v>2011CO2 (kg/ud)</v>
      </c>
      <c r="S227" s="444" t="str">
        <f t="shared" si="53"/>
        <v>2011CH4 (g/ud)</v>
      </c>
      <c r="T227" s="444" t="str">
        <f t="shared" si="53"/>
        <v>2011N2O (g/ud)</v>
      </c>
      <c r="U227" s="444" t="str">
        <f t="shared" si="53"/>
        <v>2012CO2 (kg/ud)</v>
      </c>
      <c r="V227" s="444" t="str">
        <f t="shared" si="53"/>
        <v>2012CH4 (g/ud)</v>
      </c>
      <c r="W227" s="444" t="str">
        <f t="shared" si="53"/>
        <v>2012N2O (g/ud)</v>
      </c>
      <c r="X227" s="444" t="str">
        <f t="shared" si="53"/>
        <v>2013CO2 (kg/ud)</v>
      </c>
      <c r="Y227" s="444" t="str">
        <f t="shared" si="53"/>
        <v>2013CH4 (g/ud)</v>
      </c>
      <c r="Z227" s="444" t="str">
        <f t="shared" si="53"/>
        <v>2013N2O (g/ud)</v>
      </c>
      <c r="AA227" s="444" t="str">
        <f t="shared" si="53"/>
        <v>2014CO2 (kg/ud)</v>
      </c>
      <c r="AB227" s="444" t="str">
        <f t="shared" si="53"/>
        <v>2014CH4 (g/ud)</v>
      </c>
      <c r="AC227" s="444" t="str">
        <f t="shared" si="53"/>
        <v>2014N2O (g/ud)</v>
      </c>
      <c r="AD227" s="444" t="str">
        <f t="shared" si="53"/>
        <v>2015CO2 (kg/ud)</v>
      </c>
      <c r="AE227" s="444" t="str">
        <f t="shared" si="53"/>
        <v>2015CH4 (g/ud)</v>
      </c>
      <c r="AF227" s="444" t="str">
        <f t="shared" si="53"/>
        <v>2015N2O (g/ud)</v>
      </c>
      <c r="AG227" s="444" t="str">
        <f t="shared" si="53"/>
        <v>2016CO2 (kg/ud)</v>
      </c>
      <c r="AH227" s="444" t="str">
        <f t="shared" si="53"/>
        <v>2016CH4 (g/ud)</v>
      </c>
      <c r="AI227" s="444" t="str">
        <f t="shared" si="53"/>
        <v>2016N2O (g/ud)</v>
      </c>
      <c r="AJ227" s="444" t="str">
        <f t="shared" si="53"/>
        <v>2017CO2 (kg/ud)</v>
      </c>
      <c r="AK227" s="444" t="str">
        <f t="shared" si="53"/>
        <v>2017CH4 (g/ud)</v>
      </c>
      <c r="AL227" s="444" t="str">
        <f t="shared" si="53"/>
        <v>2017N2O (g/ud)</v>
      </c>
      <c r="AM227" s="444" t="str">
        <f t="shared" si="53"/>
        <v>2018CO2 (kg/ud)</v>
      </c>
      <c r="AN227" s="444" t="str">
        <f t="shared" si="53"/>
        <v>2018CH4 (g/ud)</v>
      </c>
      <c r="AO227" s="444" t="str">
        <f t="shared" si="53"/>
        <v>2018N2O (g/ud)</v>
      </c>
      <c r="AP227" s="444" t="str">
        <f t="shared" si="53"/>
        <v>2019CO2 (kg/ud)</v>
      </c>
      <c r="AQ227" s="444" t="str">
        <f t="shared" si="53"/>
        <v>2019CH4 (g/ud)</v>
      </c>
      <c r="AR227" s="444" t="str">
        <f t="shared" si="53"/>
        <v>2019N2O (g/ud)</v>
      </c>
      <c r="AS227" s="444" t="str">
        <f t="shared" si="53"/>
        <v>2020CO2 (kg/ud)</v>
      </c>
      <c r="AT227" s="444" t="str">
        <f t="shared" si="53"/>
        <v>2020CH4 (g/ud)</v>
      </c>
      <c r="AU227" s="444" t="str">
        <f t="shared" si="53"/>
        <v>2020N2O (g/ud)</v>
      </c>
      <c r="AV227" s="444" t="str">
        <f t="shared" si="53"/>
        <v>2021CO2 (kg/ud)</v>
      </c>
      <c r="AW227" s="444" t="str">
        <f t="shared" si="53"/>
        <v>2021CH4 (g/ud)</v>
      </c>
      <c r="AX227" s="444" t="str">
        <f t="shared" si="53"/>
        <v>2021N2O (g/ud)</v>
      </c>
      <c r="AY227" s="444" t="str">
        <f t="shared" si="53"/>
        <v>2022CO2 (kg/ud)</v>
      </c>
      <c r="AZ227" s="444" t="str">
        <f t="shared" si="53"/>
        <v>2022CH4 (g/ud)</v>
      </c>
      <c r="BA227" s="444" t="str">
        <f t="shared" si="53"/>
        <v>2022N2O (g/ud)</v>
      </c>
    </row>
    <row r="228" spans="1:53" ht="18" customHeight="1" x14ac:dyDescent="0.25">
      <c r="B228" s="315"/>
      <c r="C228" s="497" t="s">
        <v>358</v>
      </c>
      <c r="D228" s="752" t="s">
        <v>1400</v>
      </c>
      <c r="E228" s="445" t="str">
        <f>C228&amp;D228</f>
        <v>Gasolina (l)Turismos (M1)</v>
      </c>
      <c r="F228" s="615">
        <v>2.3540000000000001</v>
      </c>
      <c r="G228" s="615">
        <v>0.33600000000000002</v>
      </c>
      <c r="H228" s="615">
        <v>7.9000000000000001E-2</v>
      </c>
      <c r="I228" s="615">
        <v>2.3540000000000001</v>
      </c>
      <c r="J228" s="615">
        <v>0.32600000000000001</v>
      </c>
      <c r="K228" s="615">
        <v>7.4999999999999997E-2</v>
      </c>
      <c r="L228" s="615">
        <v>2.3540000000000001</v>
      </c>
      <c r="M228" s="615">
        <v>0.314</v>
      </c>
      <c r="N228" s="615">
        <v>7.1999999999999995E-2</v>
      </c>
      <c r="O228" s="615">
        <v>2.3540000000000001</v>
      </c>
      <c r="P228" s="615">
        <v>0.30599999999999999</v>
      </c>
      <c r="Q228" s="615">
        <v>4.3999999999999997E-2</v>
      </c>
      <c r="R228" s="615">
        <v>2.262</v>
      </c>
      <c r="S228" s="615">
        <v>0.30599999999999999</v>
      </c>
      <c r="T228" s="615">
        <v>4.2000000000000003E-2</v>
      </c>
      <c r="U228" s="615">
        <v>2.2570000000000001</v>
      </c>
      <c r="V228" s="615">
        <v>0.3</v>
      </c>
      <c r="W228" s="615">
        <v>4.1000000000000002E-2</v>
      </c>
      <c r="X228" s="615">
        <v>2.262</v>
      </c>
      <c r="Y228" s="615">
        <v>0.29399999999999998</v>
      </c>
      <c r="Z228" s="615">
        <v>3.9E-2</v>
      </c>
      <c r="AA228" s="615">
        <v>2.262</v>
      </c>
      <c r="AB228" s="615">
        <v>0.28799999999999998</v>
      </c>
      <c r="AC228" s="615">
        <v>3.6999999999999998E-2</v>
      </c>
      <c r="AD228" s="615">
        <v>2.262</v>
      </c>
      <c r="AE228" s="615">
        <v>0.27100000000000002</v>
      </c>
      <c r="AF228" s="615">
        <v>3.4000000000000002E-2</v>
      </c>
      <c r="AG228" s="615">
        <v>2.2530000000000001</v>
      </c>
      <c r="AH228" s="615">
        <v>0.26400000000000001</v>
      </c>
      <c r="AI228" s="615">
        <v>3.1E-2</v>
      </c>
      <c r="AJ228" s="615">
        <v>2.2360000000000002</v>
      </c>
      <c r="AK228" s="615">
        <v>0.254</v>
      </c>
      <c r="AL228" s="615">
        <v>2.8000000000000001E-2</v>
      </c>
      <c r="AM228" s="615">
        <v>2.2130000000000001</v>
      </c>
      <c r="AN228" s="615">
        <v>0.251</v>
      </c>
      <c r="AO228" s="615">
        <v>2.8000000000000001E-2</v>
      </c>
      <c r="AP228" s="615" t="s">
        <v>164</v>
      </c>
      <c r="AQ228" s="615" t="s">
        <v>164</v>
      </c>
      <c r="AR228" s="615" t="s">
        <v>164</v>
      </c>
      <c r="AS228" s="615" t="s">
        <v>164</v>
      </c>
      <c r="AT228" s="615" t="s">
        <v>164</v>
      </c>
      <c r="AU228" s="615" t="s">
        <v>164</v>
      </c>
      <c r="AV228" s="615" t="s">
        <v>164</v>
      </c>
      <c r="AW228" s="615" t="s">
        <v>164</v>
      </c>
      <c r="AX228" s="615" t="s">
        <v>164</v>
      </c>
      <c r="AY228" s="615" t="s">
        <v>164</v>
      </c>
      <c r="AZ228" s="615" t="s">
        <v>164</v>
      </c>
      <c r="BA228" s="615" t="s">
        <v>164</v>
      </c>
    </row>
    <row r="229" spans="1:53" ht="18" customHeight="1" x14ac:dyDescent="0.25">
      <c r="B229" s="315"/>
      <c r="C229" s="497" t="s">
        <v>358</v>
      </c>
      <c r="D229" s="752" t="s">
        <v>1401</v>
      </c>
      <c r="E229" s="445" t="str">
        <f t="shared" ref="E229:E268" si="54">C229&amp;D229</f>
        <v>Gasolina (l)Furgonetas y furgones (N1)</v>
      </c>
      <c r="F229" s="615">
        <v>2.3519999999999999</v>
      </c>
      <c r="G229" s="615">
        <v>0.7</v>
      </c>
      <c r="H229" s="615">
        <v>6.9000000000000006E-2</v>
      </c>
      <c r="I229" s="615">
        <v>2.3519999999999999</v>
      </c>
      <c r="J229" s="615">
        <v>0.69499999999999995</v>
      </c>
      <c r="K229" s="615">
        <v>6.9000000000000006E-2</v>
      </c>
      <c r="L229" s="615">
        <v>2.3519999999999999</v>
      </c>
      <c r="M229" s="615">
        <v>0.68600000000000005</v>
      </c>
      <c r="N229" s="615">
        <v>6.8000000000000005E-2</v>
      </c>
      <c r="O229" s="615">
        <v>2.3519999999999999</v>
      </c>
      <c r="P229" s="615">
        <v>0.68</v>
      </c>
      <c r="Q229" s="615">
        <v>6.5000000000000002E-2</v>
      </c>
      <c r="R229" s="615">
        <v>2.2599999999999998</v>
      </c>
      <c r="S229" s="615">
        <v>0.69399999999999995</v>
      </c>
      <c r="T229" s="615">
        <v>6.5000000000000002E-2</v>
      </c>
      <c r="U229" s="615">
        <v>2.2549999999999999</v>
      </c>
      <c r="V229" s="615">
        <v>0.69299999999999995</v>
      </c>
      <c r="W229" s="615">
        <v>6.5000000000000002E-2</v>
      </c>
      <c r="X229" s="615">
        <v>2.2599999999999998</v>
      </c>
      <c r="Y229" s="615">
        <v>0.68799999999999994</v>
      </c>
      <c r="Z229" s="615">
        <v>6.5000000000000002E-2</v>
      </c>
      <c r="AA229" s="615">
        <v>2.2599999999999998</v>
      </c>
      <c r="AB229" s="615">
        <v>0.68200000000000005</v>
      </c>
      <c r="AC229" s="615">
        <v>6.4000000000000001E-2</v>
      </c>
      <c r="AD229" s="615">
        <v>2.2599999999999998</v>
      </c>
      <c r="AE229" s="615">
        <v>0.67200000000000004</v>
      </c>
      <c r="AF229" s="615">
        <v>6.6000000000000003E-2</v>
      </c>
      <c r="AG229" s="615">
        <v>2.2509999999999999</v>
      </c>
      <c r="AH229" s="615">
        <v>0.67500000000000004</v>
      </c>
      <c r="AI229" s="615">
        <v>6.6000000000000003E-2</v>
      </c>
      <c r="AJ229" s="615">
        <v>2.234</v>
      </c>
      <c r="AK229" s="615">
        <v>0.66400000000000003</v>
      </c>
      <c r="AL229" s="615">
        <v>6.4000000000000001E-2</v>
      </c>
      <c r="AM229" s="615">
        <v>2.2109999999999999</v>
      </c>
      <c r="AN229" s="615">
        <v>0.67400000000000004</v>
      </c>
      <c r="AO229" s="615">
        <v>6.4000000000000001E-2</v>
      </c>
      <c r="AP229" s="615" t="s">
        <v>164</v>
      </c>
      <c r="AQ229" s="615" t="s">
        <v>164</v>
      </c>
      <c r="AR229" s="615" t="s">
        <v>164</v>
      </c>
      <c r="AS229" s="615" t="s">
        <v>164</v>
      </c>
      <c r="AT229" s="615" t="s">
        <v>164</v>
      </c>
      <c r="AU229" s="615" t="s">
        <v>164</v>
      </c>
      <c r="AV229" s="615" t="s">
        <v>164</v>
      </c>
      <c r="AW229" s="615" t="s">
        <v>164</v>
      </c>
      <c r="AX229" s="615" t="s">
        <v>164</v>
      </c>
      <c r="AY229" s="615" t="s">
        <v>164</v>
      </c>
      <c r="AZ229" s="615" t="s">
        <v>164</v>
      </c>
      <c r="BA229" s="615" t="s">
        <v>164</v>
      </c>
    </row>
    <row r="230" spans="1:53" ht="18" customHeight="1" x14ac:dyDescent="0.25">
      <c r="B230" s="315"/>
      <c r="C230" s="497" t="s">
        <v>358</v>
      </c>
      <c r="D230" s="752" t="s">
        <v>1402</v>
      </c>
      <c r="E230" s="445" t="str">
        <f t="shared" si="54"/>
        <v>Gasolina (l)Camiones y autobuses (N2, N3, M2, M3)</v>
      </c>
      <c r="F230" s="615">
        <v>2.3519999999999999</v>
      </c>
      <c r="G230" s="615">
        <v>0.48499999999999999</v>
      </c>
      <c r="H230" s="615">
        <v>2.1000000000000001E-2</v>
      </c>
      <c r="I230" s="615">
        <v>2.3519999999999999</v>
      </c>
      <c r="J230" s="615">
        <v>0.48499999999999999</v>
      </c>
      <c r="K230" s="615">
        <v>2.1000000000000001E-2</v>
      </c>
      <c r="L230" s="615">
        <v>2.3519999999999999</v>
      </c>
      <c r="M230" s="615">
        <v>0.48399999999999999</v>
      </c>
      <c r="N230" s="615">
        <v>2.1000000000000001E-2</v>
      </c>
      <c r="O230" s="615">
        <v>2.3519999999999999</v>
      </c>
      <c r="P230" s="615">
        <v>0.49</v>
      </c>
      <c r="Q230" s="615">
        <v>2.1000000000000001E-2</v>
      </c>
      <c r="R230" s="615">
        <v>2.2599999999999998</v>
      </c>
      <c r="S230" s="615">
        <v>0.498</v>
      </c>
      <c r="T230" s="615">
        <v>2.1000000000000001E-2</v>
      </c>
      <c r="U230" s="615">
        <v>2.2549999999999999</v>
      </c>
      <c r="V230" s="615">
        <v>0.499</v>
      </c>
      <c r="W230" s="615">
        <v>2.1000000000000001E-2</v>
      </c>
      <c r="X230" s="615">
        <v>2.2599999999999998</v>
      </c>
      <c r="Y230" s="615">
        <v>0.498</v>
      </c>
      <c r="Z230" s="615">
        <v>2.1000000000000001E-2</v>
      </c>
      <c r="AA230" s="615">
        <v>2.2599999999999998</v>
      </c>
      <c r="AB230" s="615">
        <v>0.496</v>
      </c>
      <c r="AC230" s="615">
        <v>2.1000000000000001E-2</v>
      </c>
      <c r="AD230" s="615">
        <v>2.2599999999999998</v>
      </c>
      <c r="AE230" s="615">
        <v>0.498</v>
      </c>
      <c r="AF230" s="615">
        <v>2.1000000000000001E-2</v>
      </c>
      <c r="AG230" s="615">
        <v>2.2509999999999999</v>
      </c>
      <c r="AH230" s="615">
        <v>0.498</v>
      </c>
      <c r="AI230" s="615">
        <v>2.1000000000000001E-2</v>
      </c>
      <c r="AJ230" s="615">
        <v>2.234</v>
      </c>
      <c r="AK230" s="615">
        <v>0.49099999999999999</v>
      </c>
      <c r="AL230" s="615">
        <v>2.1000000000000001E-2</v>
      </c>
      <c r="AM230" s="615">
        <v>2.2109999999999999</v>
      </c>
      <c r="AN230" s="615">
        <v>0.49199999999999999</v>
      </c>
      <c r="AO230" s="615">
        <v>2.1000000000000001E-2</v>
      </c>
      <c r="AP230" s="615" t="s">
        <v>164</v>
      </c>
      <c r="AQ230" s="615" t="s">
        <v>164</v>
      </c>
      <c r="AR230" s="615" t="s">
        <v>164</v>
      </c>
      <c r="AS230" s="615" t="s">
        <v>164</v>
      </c>
      <c r="AT230" s="615" t="s">
        <v>164</v>
      </c>
      <c r="AU230" s="615" t="s">
        <v>164</v>
      </c>
      <c r="AV230" s="615" t="s">
        <v>164</v>
      </c>
      <c r="AW230" s="615" t="s">
        <v>164</v>
      </c>
      <c r="AX230" s="615" t="s">
        <v>164</v>
      </c>
      <c r="AY230" s="615" t="s">
        <v>164</v>
      </c>
      <c r="AZ230" s="615" t="s">
        <v>164</v>
      </c>
      <c r="BA230" s="615" t="s">
        <v>164</v>
      </c>
    </row>
    <row r="231" spans="1:53" ht="18" customHeight="1" x14ac:dyDescent="0.25">
      <c r="B231" s="315"/>
      <c r="C231" s="497" t="s">
        <v>358</v>
      </c>
      <c r="D231" s="752" t="s">
        <v>1403</v>
      </c>
      <c r="E231" s="445" t="str">
        <f t="shared" si="54"/>
        <v>Gasolina (l)Ciclomotores y motocicletas (L)</v>
      </c>
      <c r="F231" s="615">
        <v>2.387</v>
      </c>
      <c r="G231" s="615">
        <v>3.0129999999999999</v>
      </c>
      <c r="H231" s="615">
        <v>4.4999999999999998E-2</v>
      </c>
      <c r="I231" s="615">
        <v>2.387</v>
      </c>
      <c r="J231" s="615">
        <v>2.718</v>
      </c>
      <c r="K231" s="615">
        <v>4.4999999999999998E-2</v>
      </c>
      <c r="L231" s="615">
        <v>2.387</v>
      </c>
      <c r="M231" s="615">
        <v>2.52</v>
      </c>
      <c r="N231" s="615">
        <v>4.3999999999999997E-2</v>
      </c>
      <c r="O231" s="615">
        <v>2.387</v>
      </c>
      <c r="P231" s="615">
        <v>2.4039999999999999</v>
      </c>
      <c r="Q231" s="615">
        <v>4.4999999999999998E-2</v>
      </c>
      <c r="R231" s="615">
        <v>2.2959999999999998</v>
      </c>
      <c r="S231" s="615">
        <v>2.3980000000000001</v>
      </c>
      <c r="T231" s="615">
        <v>4.5999999999999999E-2</v>
      </c>
      <c r="U231" s="615">
        <v>2.2909999999999999</v>
      </c>
      <c r="V231" s="615">
        <v>2.3519999999999999</v>
      </c>
      <c r="W231" s="615">
        <v>4.5999999999999999E-2</v>
      </c>
      <c r="X231" s="615">
        <v>2.2959999999999998</v>
      </c>
      <c r="Y231" s="615">
        <v>2.3319999999999999</v>
      </c>
      <c r="Z231" s="615">
        <v>4.5999999999999999E-2</v>
      </c>
      <c r="AA231" s="615">
        <v>2.2959999999999998</v>
      </c>
      <c r="AB231" s="615">
        <v>2.3010000000000002</v>
      </c>
      <c r="AC231" s="615">
        <v>4.5999999999999999E-2</v>
      </c>
      <c r="AD231" s="615">
        <v>2.2959999999999998</v>
      </c>
      <c r="AE231" s="615">
        <v>2.363</v>
      </c>
      <c r="AF231" s="615">
        <v>4.5999999999999999E-2</v>
      </c>
      <c r="AG231" s="615">
        <v>2.286</v>
      </c>
      <c r="AH231" s="615">
        <v>2.3380000000000001</v>
      </c>
      <c r="AI231" s="615">
        <v>4.5999999999999999E-2</v>
      </c>
      <c r="AJ231" s="615">
        <v>2.27</v>
      </c>
      <c r="AK231" s="615">
        <v>2.3149999999999999</v>
      </c>
      <c r="AL231" s="615">
        <v>4.4999999999999998E-2</v>
      </c>
      <c r="AM231" s="615">
        <v>2.246</v>
      </c>
      <c r="AN231" s="615">
        <v>2.3010000000000002</v>
      </c>
      <c r="AO231" s="615">
        <v>4.4999999999999998E-2</v>
      </c>
      <c r="AP231" s="615" t="s">
        <v>164</v>
      </c>
      <c r="AQ231" s="615" t="s">
        <v>164</v>
      </c>
      <c r="AR231" s="615" t="s">
        <v>164</v>
      </c>
      <c r="AS231" s="615" t="s">
        <v>164</v>
      </c>
      <c r="AT231" s="615" t="s">
        <v>164</v>
      </c>
      <c r="AU231" s="615" t="s">
        <v>164</v>
      </c>
      <c r="AV231" s="615" t="s">
        <v>164</v>
      </c>
      <c r="AW231" s="615" t="s">
        <v>164</v>
      </c>
      <c r="AX231" s="615" t="s">
        <v>164</v>
      </c>
      <c r="AY231" s="615" t="s">
        <v>164</v>
      </c>
      <c r="AZ231" s="615" t="s">
        <v>164</v>
      </c>
      <c r="BA231" s="615" t="s">
        <v>164</v>
      </c>
    </row>
    <row r="232" spans="1:53" ht="18" customHeight="1" x14ac:dyDescent="0.25">
      <c r="B232" s="315"/>
      <c r="C232" s="497" t="s">
        <v>836</v>
      </c>
      <c r="D232" s="752" t="s">
        <v>1400</v>
      </c>
      <c r="E232" s="445" t="str">
        <f t="shared" si="54"/>
        <v>E5 (l)Turismos (M1)</v>
      </c>
      <c r="F232" s="615" t="s">
        <v>164</v>
      </c>
      <c r="G232" s="615" t="s">
        <v>164</v>
      </c>
      <c r="H232" s="615" t="s">
        <v>164</v>
      </c>
      <c r="I232" s="615" t="s">
        <v>164</v>
      </c>
      <c r="J232" s="615" t="s">
        <v>164</v>
      </c>
      <c r="K232" s="615" t="s">
        <v>164</v>
      </c>
      <c r="L232" s="615" t="s">
        <v>164</v>
      </c>
      <c r="M232" s="615" t="s">
        <v>164</v>
      </c>
      <c r="N232" s="615" t="s">
        <v>164</v>
      </c>
      <c r="O232" s="615" t="s">
        <v>164</v>
      </c>
      <c r="P232" s="615" t="s">
        <v>164</v>
      </c>
      <c r="Q232" s="615" t="s">
        <v>164</v>
      </c>
      <c r="R232" s="615" t="s">
        <v>164</v>
      </c>
      <c r="S232" s="615" t="s">
        <v>164</v>
      </c>
      <c r="T232" s="615" t="s">
        <v>164</v>
      </c>
      <c r="U232" s="615" t="s">
        <v>164</v>
      </c>
      <c r="V232" s="615" t="s">
        <v>164</v>
      </c>
      <c r="W232" s="615" t="s">
        <v>164</v>
      </c>
      <c r="X232" s="615" t="s">
        <v>164</v>
      </c>
      <c r="Y232" s="615" t="s">
        <v>164</v>
      </c>
      <c r="Z232" s="615" t="s">
        <v>164</v>
      </c>
      <c r="AA232" s="615" t="s">
        <v>164</v>
      </c>
      <c r="AB232" s="615" t="s">
        <v>164</v>
      </c>
      <c r="AC232" s="615" t="s">
        <v>164</v>
      </c>
      <c r="AD232" s="615" t="s">
        <v>164</v>
      </c>
      <c r="AE232" s="615" t="s">
        <v>164</v>
      </c>
      <c r="AF232" s="615" t="s">
        <v>164</v>
      </c>
      <c r="AG232" s="615" t="s">
        <v>164</v>
      </c>
      <c r="AH232" s="615" t="s">
        <v>164</v>
      </c>
      <c r="AI232" s="615" t="s">
        <v>164</v>
      </c>
      <c r="AJ232" s="615" t="s">
        <v>164</v>
      </c>
      <c r="AK232" s="615" t="s">
        <v>164</v>
      </c>
      <c r="AL232" s="615" t="s">
        <v>164</v>
      </c>
      <c r="AM232" s="615" t="s">
        <v>164</v>
      </c>
      <c r="AN232" s="615" t="s">
        <v>164</v>
      </c>
      <c r="AO232" s="615" t="s">
        <v>164</v>
      </c>
      <c r="AP232" s="615">
        <v>2.2360000000000002</v>
      </c>
      <c r="AQ232" s="615">
        <v>0.25</v>
      </c>
      <c r="AR232" s="615">
        <v>2.7E-2</v>
      </c>
      <c r="AS232" s="615">
        <v>2.2360000000000002</v>
      </c>
      <c r="AT232" s="615">
        <v>0.245</v>
      </c>
      <c r="AU232" s="615">
        <v>2.5999999999999999E-2</v>
      </c>
      <c r="AV232" s="615">
        <v>2.2360000000000002</v>
      </c>
      <c r="AW232" s="615">
        <v>0.24199999999999999</v>
      </c>
      <c r="AX232" s="615">
        <v>2.5000000000000001E-2</v>
      </c>
      <c r="AY232" s="381">
        <v>2.2360000000000002</v>
      </c>
      <c r="AZ232" s="381">
        <v>0.245</v>
      </c>
      <c r="BA232" s="381">
        <v>2.5999999999999999E-2</v>
      </c>
    </row>
    <row r="233" spans="1:53" ht="18" customHeight="1" x14ac:dyDescent="0.25">
      <c r="B233" s="315"/>
      <c r="C233" s="497" t="s">
        <v>546</v>
      </c>
      <c r="D233" s="752" t="s">
        <v>1401</v>
      </c>
      <c r="E233" s="445" t="str">
        <f t="shared" si="54"/>
        <v>E5 (l)Furgonetas y furgones (N1)</v>
      </c>
      <c r="F233" s="615" t="s">
        <v>164</v>
      </c>
      <c r="G233" s="615" t="s">
        <v>164</v>
      </c>
      <c r="H233" s="615" t="s">
        <v>164</v>
      </c>
      <c r="I233" s="615" t="s">
        <v>164</v>
      </c>
      <c r="J233" s="615" t="s">
        <v>164</v>
      </c>
      <c r="K233" s="615" t="s">
        <v>164</v>
      </c>
      <c r="L233" s="615" t="s">
        <v>164</v>
      </c>
      <c r="M233" s="615" t="s">
        <v>164</v>
      </c>
      <c r="N233" s="615" t="s">
        <v>164</v>
      </c>
      <c r="O233" s="615" t="s">
        <v>164</v>
      </c>
      <c r="P233" s="615" t="s">
        <v>164</v>
      </c>
      <c r="Q233" s="615" t="s">
        <v>164</v>
      </c>
      <c r="R233" s="615" t="s">
        <v>164</v>
      </c>
      <c r="S233" s="615" t="s">
        <v>164</v>
      </c>
      <c r="T233" s="615" t="s">
        <v>164</v>
      </c>
      <c r="U233" s="615" t="s">
        <v>164</v>
      </c>
      <c r="V233" s="615" t="s">
        <v>164</v>
      </c>
      <c r="W233" s="615" t="s">
        <v>164</v>
      </c>
      <c r="X233" s="615" t="s">
        <v>164</v>
      </c>
      <c r="Y233" s="615" t="s">
        <v>164</v>
      </c>
      <c r="Z233" s="615" t="s">
        <v>164</v>
      </c>
      <c r="AA233" s="615" t="s">
        <v>164</v>
      </c>
      <c r="AB233" s="615" t="s">
        <v>164</v>
      </c>
      <c r="AC233" s="615" t="s">
        <v>164</v>
      </c>
      <c r="AD233" s="615" t="s">
        <v>164</v>
      </c>
      <c r="AE233" s="615" t="s">
        <v>164</v>
      </c>
      <c r="AF233" s="615" t="s">
        <v>164</v>
      </c>
      <c r="AG233" s="615" t="s">
        <v>164</v>
      </c>
      <c r="AH233" s="615" t="s">
        <v>164</v>
      </c>
      <c r="AI233" s="615" t="s">
        <v>164</v>
      </c>
      <c r="AJ233" s="615" t="s">
        <v>164</v>
      </c>
      <c r="AK233" s="615" t="s">
        <v>164</v>
      </c>
      <c r="AL233" s="615" t="s">
        <v>164</v>
      </c>
      <c r="AM233" s="615" t="s">
        <v>164</v>
      </c>
      <c r="AN233" s="615" t="s">
        <v>164</v>
      </c>
      <c r="AO233" s="615" t="s">
        <v>164</v>
      </c>
      <c r="AP233" s="615">
        <v>2.234</v>
      </c>
      <c r="AQ233" s="615">
        <v>0.65700000000000003</v>
      </c>
      <c r="AR233" s="615">
        <v>6.2E-2</v>
      </c>
      <c r="AS233" s="615">
        <v>2.234</v>
      </c>
      <c r="AT233" s="615">
        <v>0.61399999999999999</v>
      </c>
      <c r="AU233" s="615">
        <v>5.7000000000000002E-2</v>
      </c>
      <c r="AV233" s="615">
        <v>2.234</v>
      </c>
      <c r="AW233" s="615">
        <v>0.59199999999999997</v>
      </c>
      <c r="AX233" s="615">
        <v>5.5E-2</v>
      </c>
      <c r="AY233" s="381">
        <v>2.234</v>
      </c>
      <c r="AZ233" s="381">
        <v>0.59799999999999998</v>
      </c>
      <c r="BA233" s="381">
        <v>5.5E-2</v>
      </c>
    </row>
    <row r="234" spans="1:53" ht="18" customHeight="1" x14ac:dyDescent="0.25">
      <c r="B234" s="315"/>
      <c r="C234" s="497" t="s">
        <v>546</v>
      </c>
      <c r="D234" s="752" t="s">
        <v>1402</v>
      </c>
      <c r="E234" s="445" t="str">
        <f t="shared" si="54"/>
        <v>E5 (l)Camiones y autobuses (N2, N3, M2, M3)</v>
      </c>
      <c r="F234" s="615" t="s">
        <v>164</v>
      </c>
      <c r="G234" s="615" t="s">
        <v>164</v>
      </c>
      <c r="H234" s="615" t="s">
        <v>164</v>
      </c>
      <c r="I234" s="615" t="s">
        <v>164</v>
      </c>
      <c r="J234" s="615" t="s">
        <v>164</v>
      </c>
      <c r="K234" s="615" t="s">
        <v>164</v>
      </c>
      <c r="L234" s="615" t="s">
        <v>164</v>
      </c>
      <c r="M234" s="615" t="s">
        <v>164</v>
      </c>
      <c r="N234" s="615" t="s">
        <v>164</v>
      </c>
      <c r="O234" s="615" t="s">
        <v>164</v>
      </c>
      <c r="P234" s="615" t="s">
        <v>164</v>
      </c>
      <c r="Q234" s="615" t="s">
        <v>164</v>
      </c>
      <c r="R234" s="615" t="s">
        <v>164</v>
      </c>
      <c r="S234" s="615" t="s">
        <v>164</v>
      </c>
      <c r="T234" s="615" t="s">
        <v>164</v>
      </c>
      <c r="U234" s="615" t="s">
        <v>164</v>
      </c>
      <c r="V234" s="615" t="s">
        <v>164</v>
      </c>
      <c r="W234" s="615" t="s">
        <v>164</v>
      </c>
      <c r="X234" s="615" t="s">
        <v>164</v>
      </c>
      <c r="Y234" s="615" t="s">
        <v>164</v>
      </c>
      <c r="Z234" s="615" t="s">
        <v>164</v>
      </c>
      <c r="AA234" s="615" t="s">
        <v>164</v>
      </c>
      <c r="AB234" s="615" t="s">
        <v>164</v>
      </c>
      <c r="AC234" s="615" t="s">
        <v>164</v>
      </c>
      <c r="AD234" s="615" t="s">
        <v>164</v>
      </c>
      <c r="AE234" s="615" t="s">
        <v>164</v>
      </c>
      <c r="AF234" s="615" t="s">
        <v>164</v>
      </c>
      <c r="AG234" s="615" t="s">
        <v>164</v>
      </c>
      <c r="AH234" s="615" t="s">
        <v>164</v>
      </c>
      <c r="AI234" s="615" t="s">
        <v>164</v>
      </c>
      <c r="AJ234" s="615" t="s">
        <v>164</v>
      </c>
      <c r="AK234" s="615" t="s">
        <v>164</v>
      </c>
      <c r="AL234" s="615" t="s">
        <v>164</v>
      </c>
      <c r="AM234" s="615" t="s">
        <v>164</v>
      </c>
      <c r="AN234" s="615" t="s">
        <v>164</v>
      </c>
      <c r="AO234" s="615" t="s">
        <v>164</v>
      </c>
      <c r="AP234" s="615">
        <v>2.234</v>
      </c>
      <c r="AQ234" s="615">
        <v>0.49199999999999999</v>
      </c>
      <c r="AR234" s="615">
        <v>2.1000000000000001E-2</v>
      </c>
      <c r="AS234" s="615">
        <v>2.234</v>
      </c>
      <c r="AT234" s="615">
        <v>0.48899999999999999</v>
      </c>
      <c r="AU234" s="615">
        <v>2.1000000000000001E-2</v>
      </c>
      <c r="AV234" s="615">
        <v>2.234</v>
      </c>
      <c r="AW234" s="615">
        <v>0.48699999999999999</v>
      </c>
      <c r="AX234" s="615">
        <v>2.1000000000000001E-2</v>
      </c>
      <c r="AY234" s="381">
        <v>2.234</v>
      </c>
      <c r="AZ234" s="381">
        <v>0.48799999999999999</v>
      </c>
      <c r="BA234" s="381">
        <v>2.1000000000000001E-2</v>
      </c>
    </row>
    <row r="235" spans="1:53" ht="18" customHeight="1" x14ac:dyDescent="0.25">
      <c r="B235" s="315"/>
      <c r="C235" s="497" t="s">
        <v>546</v>
      </c>
      <c r="D235" s="752" t="s">
        <v>1403</v>
      </c>
      <c r="E235" s="445" t="str">
        <f t="shared" si="54"/>
        <v>E5 (l)Ciclomotores y motocicletas (L)</v>
      </c>
      <c r="F235" s="615" t="s">
        <v>164</v>
      </c>
      <c r="G235" s="615" t="s">
        <v>164</v>
      </c>
      <c r="H235" s="615" t="s">
        <v>164</v>
      </c>
      <c r="I235" s="615" t="s">
        <v>164</v>
      </c>
      <c r="J235" s="615" t="s">
        <v>164</v>
      </c>
      <c r="K235" s="615" t="s">
        <v>164</v>
      </c>
      <c r="L235" s="615" t="s">
        <v>164</v>
      </c>
      <c r="M235" s="615" t="s">
        <v>164</v>
      </c>
      <c r="N235" s="615" t="s">
        <v>164</v>
      </c>
      <c r="O235" s="615" t="s">
        <v>164</v>
      </c>
      <c r="P235" s="615" t="s">
        <v>164</v>
      </c>
      <c r="Q235" s="615" t="s">
        <v>164</v>
      </c>
      <c r="R235" s="615" t="s">
        <v>164</v>
      </c>
      <c r="S235" s="615" t="s">
        <v>164</v>
      </c>
      <c r="T235" s="615" t="s">
        <v>164</v>
      </c>
      <c r="U235" s="615" t="s">
        <v>164</v>
      </c>
      <c r="V235" s="615" t="s">
        <v>164</v>
      </c>
      <c r="W235" s="615" t="s">
        <v>164</v>
      </c>
      <c r="X235" s="615" t="s">
        <v>164</v>
      </c>
      <c r="Y235" s="615" t="s">
        <v>164</v>
      </c>
      <c r="Z235" s="615" t="s">
        <v>164</v>
      </c>
      <c r="AA235" s="615" t="s">
        <v>164</v>
      </c>
      <c r="AB235" s="615" t="s">
        <v>164</v>
      </c>
      <c r="AC235" s="615" t="s">
        <v>164</v>
      </c>
      <c r="AD235" s="615" t="s">
        <v>164</v>
      </c>
      <c r="AE235" s="615" t="s">
        <v>164</v>
      </c>
      <c r="AF235" s="615" t="s">
        <v>164</v>
      </c>
      <c r="AG235" s="615" t="s">
        <v>164</v>
      </c>
      <c r="AH235" s="615" t="s">
        <v>164</v>
      </c>
      <c r="AI235" s="615" t="s">
        <v>164</v>
      </c>
      <c r="AJ235" s="615" t="s">
        <v>164</v>
      </c>
      <c r="AK235" s="615" t="s">
        <v>164</v>
      </c>
      <c r="AL235" s="615" t="s">
        <v>164</v>
      </c>
      <c r="AM235" s="615" t="s">
        <v>164</v>
      </c>
      <c r="AN235" s="615" t="s">
        <v>164</v>
      </c>
      <c r="AO235" s="615" t="s">
        <v>164</v>
      </c>
      <c r="AP235" s="615">
        <v>2.27</v>
      </c>
      <c r="AQ235" s="615">
        <v>2.2730000000000001</v>
      </c>
      <c r="AR235" s="615">
        <v>4.5999999999999999E-2</v>
      </c>
      <c r="AS235" s="615">
        <v>2.27</v>
      </c>
      <c r="AT235" s="615">
        <v>2.222</v>
      </c>
      <c r="AU235" s="615">
        <v>4.4999999999999998E-2</v>
      </c>
      <c r="AV235" s="615">
        <v>2.27</v>
      </c>
      <c r="AW235" s="615">
        <v>2.1859999999999999</v>
      </c>
      <c r="AX235" s="615">
        <v>4.4999999999999998E-2</v>
      </c>
      <c r="AY235" s="381">
        <v>2.27</v>
      </c>
      <c r="AZ235" s="381">
        <v>2.1629999999999998</v>
      </c>
      <c r="BA235" s="381">
        <v>4.4999999999999998E-2</v>
      </c>
    </row>
    <row r="236" spans="1:53" ht="18" customHeight="1" x14ac:dyDescent="0.25">
      <c r="B236" s="315"/>
      <c r="C236" s="497" t="s">
        <v>837</v>
      </c>
      <c r="D236" s="752" t="s">
        <v>1400</v>
      </c>
      <c r="E236" s="445" t="str">
        <f t="shared" si="54"/>
        <v>E10 (l)Turismos (M1)</v>
      </c>
      <c r="F236" s="615" t="s">
        <v>164</v>
      </c>
      <c r="G236" s="615" t="s">
        <v>164</v>
      </c>
      <c r="H236" s="615" t="s">
        <v>164</v>
      </c>
      <c r="I236" s="615" t="s">
        <v>164</v>
      </c>
      <c r="J236" s="615" t="s">
        <v>164</v>
      </c>
      <c r="K236" s="615" t="s">
        <v>164</v>
      </c>
      <c r="L236" s="615" t="s">
        <v>164</v>
      </c>
      <c r="M236" s="615" t="s">
        <v>164</v>
      </c>
      <c r="N236" s="615" t="s">
        <v>164</v>
      </c>
      <c r="O236" s="615" t="s">
        <v>164</v>
      </c>
      <c r="P236" s="615" t="s">
        <v>164</v>
      </c>
      <c r="Q236" s="615" t="s">
        <v>164</v>
      </c>
      <c r="R236" s="615" t="s">
        <v>164</v>
      </c>
      <c r="S236" s="615" t="s">
        <v>164</v>
      </c>
      <c r="T236" s="615" t="s">
        <v>164</v>
      </c>
      <c r="U236" s="615" t="s">
        <v>164</v>
      </c>
      <c r="V236" s="615" t="s">
        <v>164</v>
      </c>
      <c r="W236" s="615" t="s">
        <v>164</v>
      </c>
      <c r="X236" s="615" t="s">
        <v>164</v>
      </c>
      <c r="Y236" s="615" t="s">
        <v>164</v>
      </c>
      <c r="Z236" s="615" t="s">
        <v>164</v>
      </c>
      <c r="AA236" s="615" t="s">
        <v>164</v>
      </c>
      <c r="AB236" s="615" t="s">
        <v>164</v>
      </c>
      <c r="AC236" s="615" t="s">
        <v>164</v>
      </c>
      <c r="AD236" s="615" t="s">
        <v>164</v>
      </c>
      <c r="AE236" s="615" t="s">
        <v>164</v>
      </c>
      <c r="AF236" s="615" t="s">
        <v>164</v>
      </c>
      <c r="AG236" s="615" t="s">
        <v>164</v>
      </c>
      <c r="AH236" s="615" t="s">
        <v>164</v>
      </c>
      <c r="AI236" s="615" t="s">
        <v>164</v>
      </c>
      <c r="AJ236" s="615" t="s">
        <v>164</v>
      </c>
      <c r="AK236" s="615" t="s">
        <v>164</v>
      </c>
      <c r="AL236" s="615" t="s">
        <v>164</v>
      </c>
      <c r="AM236" s="615" t="s">
        <v>164</v>
      </c>
      <c r="AN236" s="615" t="s">
        <v>164</v>
      </c>
      <c r="AO236" s="615" t="s">
        <v>164</v>
      </c>
      <c r="AP236" s="615">
        <v>2.1190000000000002</v>
      </c>
      <c r="AQ236" s="615">
        <v>0.25</v>
      </c>
      <c r="AR236" s="615">
        <v>2.7E-2</v>
      </c>
      <c r="AS236" s="615">
        <v>2.1190000000000002</v>
      </c>
      <c r="AT236" s="615">
        <v>0.245</v>
      </c>
      <c r="AU236" s="615">
        <v>2.5999999999999999E-2</v>
      </c>
      <c r="AV236" s="615">
        <v>2.1190000000000002</v>
      </c>
      <c r="AW236" s="615">
        <v>0.24199999999999999</v>
      </c>
      <c r="AX236" s="615">
        <v>2.5000000000000001E-2</v>
      </c>
      <c r="AY236" s="381">
        <v>2.1190000000000002</v>
      </c>
      <c r="AZ236" s="381">
        <v>0.245</v>
      </c>
      <c r="BA236" s="381">
        <v>2.5999999999999999E-2</v>
      </c>
    </row>
    <row r="237" spans="1:53" ht="18" customHeight="1" x14ac:dyDescent="0.25">
      <c r="B237" s="315"/>
      <c r="C237" s="497" t="s">
        <v>34</v>
      </c>
      <c r="D237" s="752" t="s">
        <v>1401</v>
      </c>
      <c r="E237" s="445" t="str">
        <f t="shared" si="54"/>
        <v>E10 (l)Furgonetas y furgones (N1)</v>
      </c>
      <c r="F237" s="615" t="s">
        <v>164</v>
      </c>
      <c r="G237" s="615" t="s">
        <v>164</v>
      </c>
      <c r="H237" s="615" t="s">
        <v>164</v>
      </c>
      <c r="I237" s="615" t="s">
        <v>164</v>
      </c>
      <c r="J237" s="615" t="s">
        <v>164</v>
      </c>
      <c r="K237" s="615" t="s">
        <v>164</v>
      </c>
      <c r="L237" s="615" t="s">
        <v>164</v>
      </c>
      <c r="M237" s="615" t="s">
        <v>164</v>
      </c>
      <c r="N237" s="615" t="s">
        <v>164</v>
      </c>
      <c r="O237" s="615" t="s">
        <v>164</v>
      </c>
      <c r="P237" s="615" t="s">
        <v>164</v>
      </c>
      <c r="Q237" s="615" t="s">
        <v>164</v>
      </c>
      <c r="R237" s="615" t="s">
        <v>164</v>
      </c>
      <c r="S237" s="615" t="s">
        <v>164</v>
      </c>
      <c r="T237" s="615" t="s">
        <v>164</v>
      </c>
      <c r="U237" s="615" t="s">
        <v>164</v>
      </c>
      <c r="V237" s="615" t="s">
        <v>164</v>
      </c>
      <c r="W237" s="615" t="s">
        <v>164</v>
      </c>
      <c r="X237" s="615" t="s">
        <v>164</v>
      </c>
      <c r="Y237" s="615" t="s">
        <v>164</v>
      </c>
      <c r="Z237" s="615" t="s">
        <v>164</v>
      </c>
      <c r="AA237" s="615" t="s">
        <v>164</v>
      </c>
      <c r="AB237" s="615" t="s">
        <v>164</v>
      </c>
      <c r="AC237" s="615" t="s">
        <v>164</v>
      </c>
      <c r="AD237" s="615" t="s">
        <v>164</v>
      </c>
      <c r="AE237" s="615" t="s">
        <v>164</v>
      </c>
      <c r="AF237" s="615" t="s">
        <v>164</v>
      </c>
      <c r="AG237" s="615" t="s">
        <v>164</v>
      </c>
      <c r="AH237" s="615" t="s">
        <v>164</v>
      </c>
      <c r="AI237" s="615" t="s">
        <v>164</v>
      </c>
      <c r="AJ237" s="615" t="s">
        <v>164</v>
      </c>
      <c r="AK237" s="615" t="s">
        <v>164</v>
      </c>
      <c r="AL237" s="615" t="s">
        <v>164</v>
      </c>
      <c r="AM237" s="615" t="s">
        <v>164</v>
      </c>
      <c r="AN237" s="615" t="s">
        <v>164</v>
      </c>
      <c r="AO237" s="615" t="s">
        <v>164</v>
      </c>
      <c r="AP237" s="615">
        <v>2.117</v>
      </c>
      <c r="AQ237" s="615">
        <v>0.65700000000000003</v>
      </c>
      <c r="AR237" s="615">
        <v>6.2E-2</v>
      </c>
      <c r="AS237" s="615">
        <v>2.117</v>
      </c>
      <c r="AT237" s="615">
        <v>0.61399999999999999</v>
      </c>
      <c r="AU237" s="615">
        <v>5.7000000000000002E-2</v>
      </c>
      <c r="AV237" s="615">
        <v>2.117</v>
      </c>
      <c r="AW237" s="615">
        <v>0.59199999999999997</v>
      </c>
      <c r="AX237" s="615">
        <v>5.5E-2</v>
      </c>
      <c r="AY237" s="381">
        <v>2.117</v>
      </c>
      <c r="AZ237" s="381">
        <v>0.59799999999999998</v>
      </c>
      <c r="BA237" s="381">
        <v>5.5E-2</v>
      </c>
    </row>
    <row r="238" spans="1:53" ht="18" customHeight="1" x14ac:dyDescent="0.25">
      <c r="B238" s="315"/>
      <c r="C238" s="497" t="s">
        <v>34</v>
      </c>
      <c r="D238" s="752" t="s">
        <v>1402</v>
      </c>
      <c r="E238" s="445" t="str">
        <f t="shared" si="54"/>
        <v>E10 (l)Camiones y autobuses (N2, N3, M2, M3)</v>
      </c>
      <c r="F238" s="615" t="s">
        <v>164</v>
      </c>
      <c r="G238" s="615" t="s">
        <v>164</v>
      </c>
      <c r="H238" s="615" t="s">
        <v>164</v>
      </c>
      <c r="I238" s="615" t="s">
        <v>164</v>
      </c>
      <c r="J238" s="615" t="s">
        <v>164</v>
      </c>
      <c r="K238" s="615" t="s">
        <v>164</v>
      </c>
      <c r="L238" s="615" t="s">
        <v>164</v>
      </c>
      <c r="M238" s="615" t="s">
        <v>164</v>
      </c>
      <c r="N238" s="615" t="s">
        <v>164</v>
      </c>
      <c r="O238" s="615" t="s">
        <v>164</v>
      </c>
      <c r="P238" s="615" t="s">
        <v>164</v>
      </c>
      <c r="Q238" s="615" t="s">
        <v>164</v>
      </c>
      <c r="R238" s="615" t="s">
        <v>164</v>
      </c>
      <c r="S238" s="615" t="s">
        <v>164</v>
      </c>
      <c r="T238" s="615" t="s">
        <v>164</v>
      </c>
      <c r="U238" s="615" t="s">
        <v>164</v>
      </c>
      <c r="V238" s="615" t="s">
        <v>164</v>
      </c>
      <c r="W238" s="615" t="s">
        <v>164</v>
      </c>
      <c r="X238" s="615" t="s">
        <v>164</v>
      </c>
      <c r="Y238" s="615" t="s">
        <v>164</v>
      </c>
      <c r="Z238" s="615" t="s">
        <v>164</v>
      </c>
      <c r="AA238" s="615" t="s">
        <v>164</v>
      </c>
      <c r="AB238" s="615" t="s">
        <v>164</v>
      </c>
      <c r="AC238" s="615" t="s">
        <v>164</v>
      </c>
      <c r="AD238" s="615" t="s">
        <v>164</v>
      </c>
      <c r="AE238" s="615" t="s">
        <v>164</v>
      </c>
      <c r="AF238" s="615" t="s">
        <v>164</v>
      </c>
      <c r="AG238" s="615" t="s">
        <v>164</v>
      </c>
      <c r="AH238" s="615" t="s">
        <v>164</v>
      </c>
      <c r="AI238" s="615" t="s">
        <v>164</v>
      </c>
      <c r="AJ238" s="615" t="s">
        <v>164</v>
      </c>
      <c r="AK238" s="615" t="s">
        <v>164</v>
      </c>
      <c r="AL238" s="615" t="s">
        <v>164</v>
      </c>
      <c r="AM238" s="615" t="s">
        <v>164</v>
      </c>
      <c r="AN238" s="615" t="s">
        <v>164</v>
      </c>
      <c r="AO238" s="615" t="s">
        <v>164</v>
      </c>
      <c r="AP238" s="615">
        <v>2.117</v>
      </c>
      <c r="AQ238" s="615">
        <v>0.49199999999999999</v>
      </c>
      <c r="AR238" s="615">
        <v>2.1000000000000001E-2</v>
      </c>
      <c r="AS238" s="615">
        <v>2.117</v>
      </c>
      <c r="AT238" s="615">
        <v>0.48899999999999999</v>
      </c>
      <c r="AU238" s="615">
        <v>2.1000000000000001E-2</v>
      </c>
      <c r="AV238" s="615">
        <v>2.117</v>
      </c>
      <c r="AW238" s="615">
        <v>0.48699999999999999</v>
      </c>
      <c r="AX238" s="615">
        <v>2.1000000000000001E-2</v>
      </c>
      <c r="AY238" s="381">
        <v>2.117</v>
      </c>
      <c r="AZ238" s="381">
        <v>0.48799999999999999</v>
      </c>
      <c r="BA238" s="381">
        <v>2.1000000000000001E-2</v>
      </c>
    </row>
    <row r="239" spans="1:53" ht="18" customHeight="1" x14ac:dyDescent="0.25">
      <c r="B239" s="315"/>
      <c r="C239" s="497" t="s">
        <v>34</v>
      </c>
      <c r="D239" s="752" t="s">
        <v>1403</v>
      </c>
      <c r="E239" s="445" t="str">
        <f t="shared" si="54"/>
        <v>E10 (l)Ciclomotores y motocicletas (L)</v>
      </c>
      <c r="F239" s="615" t="s">
        <v>164</v>
      </c>
      <c r="G239" s="615" t="s">
        <v>164</v>
      </c>
      <c r="H239" s="615" t="s">
        <v>164</v>
      </c>
      <c r="I239" s="615" t="s">
        <v>164</v>
      </c>
      <c r="J239" s="615" t="s">
        <v>164</v>
      </c>
      <c r="K239" s="615" t="s">
        <v>164</v>
      </c>
      <c r="L239" s="615" t="s">
        <v>164</v>
      </c>
      <c r="M239" s="615" t="s">
        <v>164</v>
      </c>
      <c r="N239" s="615" t="s">
        <v>164</v>
      </c>
      <c r="O239" s="615" t="s">
        <v>164</v>
      </c>
      <c r="P239" s="615" t="s">
        <v>164</v>
      </c>
      <c r="Q239" s="615" t="s">
        <v>164</v>
      </c>
      <c r="R239" s="615" t="s">
        <v>164</v>
      </c>
      <c r="S239" s="615" t="s">
        <v>164</v>
      </c>
      <c r="T239" s="615" t="s">
        <v>164</v>
      </c>
      <c r="U239" s="615" t="s">
        <v>164</v>
      </c>
      <c r="V239" s="615" t="s">
        <v>164</v>
      </c>
      <c r="W239" s="615" t="s">
        <v>164</v>
      </c>
      <c r="X239" s="615" t="s">
        <v>164</v>
      </c>
      <c r="Y239" s="615" t="s">
        <v>164</v>
      </c>
      <c r="Z239" s="615" t="s">
        <v>164</v>
      </c>
      <c r="AA239" s="615" t="s">
        <v>164</v>
      </c>
      <c r="AB239" s="615" t="s">
        <v>164</v>
      </c>
      <c r="AC239" s="615" t="s">
        <v>164</v>
      </c>
      <c r="AD239" s="615" t="s">
        <v>164</v>
      </c>
      <c r="AE239" s="615" t="s">
        <v>164</v>
      </c>
      <c r="AF239" s="615" t="s">
        <v>164</v>
      </c>
      <c r="AG239" s="615" t="s">
        <v>164</v>
      </c>
      <c r="AH239" s="615" t="s">
        <v>164</v>
      </c>
      <c r="AI239" s="615" t="s">
        <v>164</v>
      </c>
      <c r="AJ239" s="615" t="s">
        <v>164</v>
      </c>
      <c r="AK239" s="615" t="s">
        <v>164</v>
      </c>
      <c r="AL239" s="615" t="s">
        <v>164</v>
      </c>
      <c r="AM239" s="615" t="s">
        <v>164</v>
      </c>
      <c r="AN239" s="615" t="s">
        <v>164</v>
      </c>
      <c r="AO239" s="615" t="s">
        <v>164</v>
      </c>
      <c r="AP239" s="615">
        <v>2.1520000000000001</v>
      </c>
      <c r="AQ239" s="615">
        <v>2.2730000000000001</v>
      </c>
      <c r="AR239" s="615">
        <v>4.5999999999999999E-2</v>
      </c>
      <c r="AS239" s="615">
        <v>2.1520000000000001</v>
      </c>
      <c r="AT239" s="615">
        <v>2.222</v>
      </c>
      <c r="AU239" s="615">
        <v>4.4999999999999998E-2</v>
      </c>
      <c r="AV239" s="615">
        <v>2.1520000000000001</v>
      </c>
      <c r="AW239" s="615">
        <v>2.1859999999999999</v>
      </c>
      <c r="AX239" s="615">
        <v>4.4999999999999998E-2</v>
      </c>
      <c r="AY239" s="381">
        <v>2.1520000000000001</v>
      </c>
      <c r="AZ239" s="381">
        <v>2.1629999999999998</v>
      </c>
      <c r="BA239" s="381">
        <v>4.4999999999999998E-2</v>
      </c>
    </row>
    <row r="240" spans="1:53" s="171" customFormat="1" ht="18" customHeight="1" x14ac:dyDescent="0.25">
      <c r="B240" s="315"/>
      <c r="C240" s="497" t="s">
        <v>838</v>
      </c>
      <c r="D240" s="752" t="s">
        <v>1400</v>
      </c>
      <c r="E240" s="445" t="str">
        <f t="shared" si="54"/>
        <v>E85 (l)Turismos (M1)</v>
      </c>
      <c r="F240" s="615" t="s">
        <v>164</v>
      </c>
      <c r="G240" s="615" t="s">
        <v>164</v>
      </c>
      <c r="H240" s="615" t="s">
        <v>164</v>
      </c>
      <c r="I240" s="615" t="s">
        <v>164</v>
      </c>
      <c r="J240" s="615" t="s">
        <v>164</v>
      </c>
      <c r="K240" s="615" t="s">
        <v>164</v>
      </c>
      <c r="L240" s="615" t="s">
        <v>164</v>
      </c>
      <c r="M240" s="615" t="s">
        <v>164</v>
      </c>
      <c r="N240" s="615" t="s">
        <v>164</v>
      </c>
      <c r="O240" s="615" t="s">
        <v>164</v>
      </c>
      <c r="P240" s="615" t="s">
        <v>164</v>
      </c>
      <c r="Q240" s="615" t="s">
        <v>164</v>
      </c>
      <c r="R240" s="615" t="s">
        <v>164</v>
      </c>
      <c r="S240" s="615" t="s">
        <v>164</v>
      </c>
      <c r="T240" s="615" t="s">
        <v>164</v>
      </c>
      <c r="U240" s="615" t="s">
        <v>164</v>
      </c>
      <c r="V240" s="615" t="s">
        <v>164</v>
      </c>
      <c r="W240" s="615" t="s">
        <v>164</v>
      </c>
      <c r="X240" s="615" t="s">
        <v>164</v>
      </c>
      <c r="Y240" s="615" t="s">
        <v>164</v>
      </c>
      <c r="Z240" s="615" t="s">
        <v>164</v>
      </c>
      <c r="AA240" s="615" t="s">
        <v>164</v>
      </c>
      <c r="AB240" s="615" t="s">
        <v>164</v>
      </c>
      <c r="AC240" s="615" t="s">
        <v>164</v>
      </c>
      <c r="AD240" s="615" t="s">
        <v>164</v>
      </c>
      <c r="AE240" s="615" t="s">
        <v>164</v>
      </c>
      <c r="AF240" s="615" t="s">
        <v>164</v>
      </c>
      <c r="AG240" s="615" t="s">
        <v>164</v>
      </c>
      <c r="AH240" s="615" t="s">
        <v>164</v>
      </c>
      <c r="AI240" s="615" t="s">
        <v>164</v>
      </c>
      <c r="AJ240" s="615" t="s">
        <v>164</v>
      </c>
      <c r="AK240" s="615" t="s">
        <v>164</v>
      </c>
      <c r="AL240" s="615" t="s">
        <v>164</v>
      </c>
      <c r="AM240" s="615" t="s">
        <v>164</v>
      </c>
      <c r="AN240" s="615" t="s">
        <v>164</v>
      </c>
      <c r="AO240" s="615" t="s">
        <v>164</v>
      </c>
      <c r="AP240" s="615">
        <v>0.35899999999999999</v>
      </c>
      <c r="AQ240" s="615">
        <v>0.25</v>
      </c>
      <c r="AR240" s="615">
        <v>2.7E-2</v>
      </c>
      <c r="AS240" s="615">
        <v>0.35899999999999999</v>
      </c>
      <c r="AT240" s="615">
        <v>0.245</v>
      </c>
      <c r="AU240" s="615">
        <v>2.5999999999999999E-2</v>
      </c>
      <c r="AV240" s="615">
        <v>0.35899999999999999</v>
      </c>
      <c r="AW240" s="615">
        <v>0.24199999999999999</v>
      </c>
      <c r="AX240" s="615">
        <v>2.5000000000000001E-2</v>
      </c>
      <c r="AY240" s="381">
        <v>0.35899999999999999</v>
      </c>
      <c r="AZ240" s="381">
        <v>0.245</v>
      </c>
      <c r="BA240" s="381">
        <v>2.5999999999999999E-2</v>
      </c>
    </row>
    <row r="241" spans="2:59" s="171" customFormat="1" ht="18" customHeight="1" x14ac:dyDescent="0.25">
      <c r="B241" s="315"/>
      <c r="C241" s="497" t="s">
        <v>35</v>
      </c>
      <c r="D241" s="752" t="s">
        <v>1401</v>
      </c>
      <c r="E241" s="445" t="str">
        <f t="shared" si="54"/>
        <v>E85 (l)Furgonetas y furgones (N1)</v>
      </c>
      <c r="F241" s="615" t="s">
        <v>164</v>
      </c>
      <c r="G241" s="615" t="s">
        <v>164</v>
      </c>
      <c r="H241" s="615" t="s">
        <v>164</v>
      </c>
      <c r="I241" s="615" t="s">
        <v>164</v>
      </c>
      <c r="J241" s="615" t="s">
        <v>164</v>
      </c>
      <c r="K241" s="615" t="s">
        <v>164</v>
      </c>
      <c r="L241" s="615" t="s">
        <v>164</v>
      </c>
      <c r="M241" s="615" t="s">
        <v>164</v>
      </c>
      <c r="N241" s="615" t="s">
        <v>164</v>
      </c>
      <c r="O241" s="615" t="s">
        <v>164</v>
      </c>
      <c r="P241" s="615" t="s">
        <v>164</v>
      </c>
      <c r="Q241" s="615" t="s">
        <v>164</v>
      </c>
      <c r="R241" s="615" t="s">
        <v>164</v>
      </c>
      <c r="S241" s="615" t="s">
        <v>164</v>
      </c>
      <c r="T241" s="615" t="s">
        <v>164</v>
      </c>
      <c r="U241" s="615" t="s">
        <v>164</v>
      </c>
      <c r="V241" s="615" t="s">
        <v>164</v>
      </c>
      <c r="W241" s="615" t="s">
        <v>164</v>
      </c>
      <c r="X241" s="615" t="s">
        <v>164</v>
      </c>
      <c r="Y241" s="615" t="s">
        <v>164</v>
      </c>
      <c r="Z241" s="615" t="s">
        <v>164</v>
      </c>
      <c r="AA241" s="615" t="s">
        <v>164</v>
      </c>
      <c r="AB241" s="615" t="s">
        <v>164</v>
      </c>
      <c r="AC241" s="615" t="s">
        <v>164</v>
      </c>
      <c r="AD241" s="615" t="s">
        <v>164</v>
      </c>
      <c r="AE241" s="615" t="s">
        <v>164</v>
      </c>
      <c r="AF241" s="615" t="s">
        <v>164</v>
      </c>
      <c r="AG241" s="615" t="s">
        <v>164</v>
      </c>
      <c r="AH241" s="615" t="s">
        <v>164</v>
      </c>
      <c r="AI241" s="615" t="s">
        <v>164</v>
      </c>
      <c r="AJ241" s="615" t="s">
        <v>164</v>
      </c>
      <c r="AK241" s="615" t="s">
        <v>164</v>
      </c>
      <c r="AL241" s="615" t="s">
        <v>164</v>
      </c>
      <c r="AM241" s="615" t="s">
        <v>164</v>
      </c>
      <c r="AN241" s="615" t="s">
        <v>164</v>
      </c>
      <c r="AO241" s="615" t="s">
        <v>164</v>
      </c>
      <c r="AP241" s="615">
        <v>0.35699999999999998</v>
      </c>
      <c r="AQ241" s="615">
        <v>0.65700000000000003</v>
      </c>
      <c r="AR241" s="615">
        <v>6.2E-2</v>
      </c>
      <c r="AS241" s="615">
        <v>0.35699999999999998</v>
      </c>
      <c r="AT241" s="615">
        <v>0.61399999999999999</v>
      </c>
      <c r="AU241" s="615">
        <v>5.7000000000000002E-2</v>
      </c>
      <c r="AV241" s="615">
        <v>0.35699999999999998</v>
      </c>
      <c r="AW241" s="615">
        <v>0.59199999999999997</v>
      </c>
      <c r="AX241" s="615">
        <v>5.5E-2</v>
      </c>
      <c r="AY241" s="381">
        <v>0.35699999999999998</v>
      </c>
      <c r="AZ241" s="381">
        <v>0.59799999999999998</v>
      </c>
      <c r="BA241" s="381">
        <v>5.5E-2</v>
      </c>
    </row>
    <row r="242" spans="2:59" s="171" customFormat="1" ht="18" customHeight="1" x14ac:dyDescent="0.25">
      <c r="B242" s="315"/>
      <c r="C242" s="497" t="s">
        <v>35</v>
      </c>
      <c r="D242" s="752" t="s">
        <v>1402</v>
      </c>
      <c r="E242" s="445" t="str">
        <f t="shared" si="54"/>
        <v>E85 (l)Camiones y autobuses (N2, N3, M2, M3)</v>
      </c>
      <c r="F242" s="615" t="s">
        <v>164</v>
      </c>
      <c r="G242" s="615" t="s">
        <v>164</v>
      </c>
      <c r="H242" s="615" t="s">
        <v>164</v>
      </c>
      <c r="I242" s="615" t="s">
        <v>164</v>
      </c>
      <c r="J242" s="615" t="s">
        <v>164</v>
      </c>
      <c r="K242" s="615" t="s">
        <v>164</v>
      </c>
      <c r="L242" s="615" t="s">
        <v>164</v>
      </c>
      <c r="M242" s="615" t="s">
        <v>164</v>
      </c>
      <c r="N242" s="615" t="s">
        <v>164</v>
      </c>
      <c r="O242" s="615" t="s">
        <v>164</v>
      </c>
      <c r="P242" s="615" t="s">
        <v>164</v>
      </c>
      <c r="Q242" s="615" t="s">
        <v>164</v>
      </c>
      <c r="R242" s="615" t="s">
        <v>164</v>
      </c>
      <c r="S242" s="615" t="s">
        <v>164</v>
      </c>
      <c r="T242" s="615" t="s">
        <v>164</v>
      </c>
      <c r="U242" s="615" t="s">
        <v>164</v>
      </c>
      <c r="V242" s="615" t="s">
        <v>164</v>
      </c>
      <c r="W242" s="615" t="s">
        <v>164</v>
      </c>
      <c r="X242" s="615" t="s">
        <v>164</v>
      </c>
      <c r="Y242" s="615" t="s">
        <v>164</v>
      </c>
      <c r="Z242" s="615" t="s">
        <v>164</v>
      </c>
      <c r="AA242" s="615" t="s">
        <v>164</v>
      </c>
      <c r="AB242" s="615" t="s">
        <v>164</v>
      </c>
      <c r="AC242" s="615" t="s">
        <v>164</v>
      </c>
      <c r="AD242" s="615" t="s">
        <v>164</v>
      </c>
      <c r="AE242" s="615" t="s">
        <v>164</v>
      </c>
      <c r="AF242" s="615" t="s">
        <v>164</v>
      </c>
      <c r="AG242" s="615" t="s">
        <v>164</v>
      </c>
      <c r="AH242" s="615" t="s">
        <v>164</v>
      </c>
      <c r="AI242" s="615" t="s">
        <v>164</v>
      </c>
      <c r="AJ242" s="615" t="s">
        <v>164</v>
      </c>
      <c r="AK242" s="615" t="s">
        <v>164</v>
      </c>
      <c r="AL242" s="615" t="s">
        <v>164</v>
      </c>
      <c r="AM242" s="615" t="s">
        <v>164</v>
      </c>
      <c r="AN242" s="615" t="s">
        <v>164</v>
      </c>
      <c r="AO242" s="615" t="s">
        <v>164</v>
      </c>
      <c r="AP242" s="615">
        <v>0.35699999999999998</v>
      </c>
      <c r="AQ242" s="615">
        <v>0.49199999999999999</v>
      </c>
      <c r="AR242" s="615">
        <v>2.1000000000000001E-2</v>
      </c>
      <c r="AS242" s="615">
        <v>0.35699999999999998</v>
      </c>
      <c r="AT242" s="615">
        <v>0.48899999999999999</v>
      </c>
      <c r="AU242" s="615">
        <v>2.1000000000000001E-2</v>
      </c>
      <c r="AV242" s="615">
        <v>0.35699999999999998</v>
      </c>
      <c r="AW242" s="615">
        <v>0.48699999999999999</v>
      </c>
      <c r="AX242" s="615">
        <v>2.1000000000000001E-2</v>
      </c>
      <c r="AY242" s="381">
        <v>0.35699999999999998</v>
      </c>
      <c r="AZ242" s="381">
        <v>0.48799999999999999</v>
      </c>
      <c r="BA242" s="381">
        <v>2.1000000000000001E-2</v>
      </c>
    </row>
    <row r="243" spans="2:59" s="171" customFormat="1" ht="18" customHeight="1" x14ac:dyDescent="0.25">
      <c r="B243" s="315"/>
      <c r="C243" s="497" t="s">
        <v>35</v>
      </c>
      <c r="D243" s="752" t="s">
        <v>1403</v>
      </c>
      <c r="E243" s="445" t="str">
        <f t="shared" si="54"/>
        <v>E85 (l)Ciclomotores y motocicletas (L)</v>
      </c>
      <c r="F243" s="615" t="s">
        <v>164</v>
      </c>
      <c r="G243" s="615" t="s">
        <v>164</v>
      </c>
      <c r="H243" s="615" t="s">
        <v>164</v>
      </c>
      <c r="I243" s="615" t="s">
        <v>164</v>
      </c>
      <c r="J243" s="615" t="s">
        <v>164</v>
      </c>
      <c r="K243" s="615" t="s">
        <v>164</v>
      </c>
      <c r="L243" s="615" t="s">
        <v>164</v>
      </c>
      <c r="M243" s="615" t="s">
        <v>164</v>
      </c>
      <c r="N243" s="615" t="s">
        <v>164</v>
      </c>
      <c r="O243" s="615" t="s">
        <v>164</v>
      </c>
      <c r="P243" s="615" t="s">
        <v>164</v>
      </c>
      <c r="Q243" s="615" t="s">
        <v>164</v>
      </c>
      <c r="R243" s="615" t="s">
        <v>164</v>
      </c>
      <c r="S243" s="615" t="s">
        <v>164</v>
      </c>
      <c r="T243" s="615" t="s">
        <v>164</v>
      </c>
      <c r="U243" s="615" t="s">
        <v>164</v>
      </c>
      <c r="V243" s="615" t="s">
        <v>164</v>
      </c>
      <c r="W243" s="615" t="s">
        <v>164</v>
      </c>
      <c r="X243" s="615" t="s">
        <v>164</v>
      </c>
      <c r="Y243" s="615" t="s">
        <v>164</v>
      </c>
      <c r="Z243" s="615" t="s">
        <v>164</v>
      </c>
      <c r="AA243" s="615" t="s">
        <v>164</v>
      </c>
      <c r="AB243" s="615" t="s">
        <v>164</v>
      </c>
      <c r="AC243" s="615" t="s">
        <v>164</v>
      </c>
      <c r="AD243" s="615" t="s">
        <v>164</v>
      </c>
      <c r="AE243" s="615" t="s">
        <v>164</v>
      </c>
      <c r="AF243" s="615" t="s">
        <v>164</v>
      </c>
      <c r="AG243" s="615" t="s">
        <v>164</v>
      </c>
      <c r="AH243" s="615" t="s">
        <v>164</v>
      </c>
      <c r="AI243" s="615" t="s">
        <v>164</v>
      </c>
      <c r="AJ243" s="615" t="s">
        <v>164</v>
      </c>
      <c r="AK243" s="615" t="s">
        <v>164</v>
      </c>
      <c r="AL243" s="615" t="s">
        <v>164</v>
      </c>
      <c r="AM243" s="615" t="s">
        <v>164</v>
      </c>
      <c r="AN243" s="615" t="s">
        <v>164</v>
      </c>
      <c r="AO243" s="615" t="s">
        <v>164</v>
      </c>
      <c r="AP243" s="615">
        <v>0.39200000000000002</v>
      </c>
      <c r="AQ243" s="615">
        <v>2.2730000000000001</v>
      </c>
      <c r="AR243" s="615">
        <v>4.5999999999999999E-2</v>
      </c>
      <c r="AS243" s="615">
        <v>0.39200000000000002</v>
      </c>
      <c r="AT243" s="615">
        <v>2.222</v>
      </c>
      <c r="AU243" s="615">
        <v>4.4999999999999998E-2</v>
      </c>
      <c r="AV243" s="615">
        <v>0.39200000000000002</v>
      </c>
      <c r="AW243" s="615">
        <v>2.1859999999999999</v>
      </c>
      <c r="AX243" s="615">
        <v>4.4999999999999998E-2</v>
      </c>
      <c r="AY243" s="381">
        <v>0.39200000000000002</v>
      </c>
      <c r="AZ243" s="381">
        <v>2.1629999999999998</v>
      </c>
      <c r="BA243" s="381">
        <v>4.4999999999999998E-2</v>
      </c>
    </row>
    <row r="244" spans="2:59" ht="18" customHeight="1" x14ac:dyDescent="0.25">
      <c r="B244" s="315"/>
      <c r="C244" s="497" t="s">
        <v>839</v>
      </c>
      <c r="D244" s="752" t="s">
        <v>1400</v>
      </c>
      <c r="E244" s="445" t="str">
        <f t="shared" si="54"/>
        <v>E100 (l)Turismos (M1)</v>
      </c>
      <c r="F244" s="615" t="s">
        <v>164</v>
      </c>
      <c r="G244" s="615" t="s">
        <v>164</v>
      </c>
      <c r="H244" s="615" t="s">
        <v>164</v>
      </c>
      <c r="I244" s="615" t="s">
        <v>164</v>
      </c>
      <c r="J244" s="615" t="s">
        <v>164</v>
      </c>
      <c r="K244" s="615" t="s">
        <v>164</v>
      </c>
      <c r="L244" s="615" t="s">
        <v>164</v>
      </c>
      <c r="M244" s="615" t="s">
        <v>164</v>
      </c>
      <c r="N244" s="615" t="s">
        <v>164</v>
      </c>
      <c r="O244" s="615" t="s">
        <v>164</v>
      </c>
      <c r="P244" s="615" t="s">
        <v>164</v>
      </c>
      <c r="Q244" s="615" t="s">
        <v>164</v>
      </c>
      <c r="R244" s="615" t="s">
        <v>164</v>
      </c>
      <c r="S244" s="615" t="s">
        <v>164</v>
      </c>
      <c r="T244" s="615" t="s">
        <v>164</v>
      </c>
      <c r="U244" s="615" t="s">
        <v>164</v>
      </c>
      <c r="V244" s="615" t="s">
        <v>164</v>
      </c>
      <c r="W244" s="615" t="s">
        <v>164</v>
      </c>
      <c r="X244" s="615" t="s">
        <v>164</v>
      </c>
      <c r="Y244" s="615" t="s">
        <v>164</v>
      </c>
      <c r="Z244" s="615" t="s">
        <v>164</v>
      </c>
      <c r="AA244" s="615" t="s">
        <v>164</v>
      </c>
      <c r="AB244" s="615" t="s">
        <v>164</v>
      </c>
      <c r="AC244" s="615" t="s">
        <v>164</v>
      </c>
      <c r="AD244" s="615" t="s">
        <v>164</v>
      </c>
      <c r="AE244" s="615" t="s">
        <v>164</v>
      </c>
      <c r="AF244" s="615" t="s">
        <v>164</v>
      </c>
      <c r="AG244" s="615" t="s">
        <v>164</v>
      </c>
      <c r="AH244" s="615" t="s">
        <v>164</v>
      </c>
      <c r="AI244" s="615" t="s">
        <v>164</v>
      </c>
      <c r="AJ244" s="615" t="s">
        <v>164</v>
      </c>
      <c r="AK244" s="615" t="s">
        <v>164</v>
      </c>
      <c r="AL244" s="615" t="s">
        <v>164</v>
      </c>
      <c r="AM244" s="615" t="s">
        <v>164</v>
      </c>
      <c r="AN244" s="615" t="s">
        <v>164</v>
      </c>
      <c r="AO244" s="615" t="s">
        <v>164</v>
      </c>
      <c r="AP244" s="615">
        <v>7.0000000000000001E-3</v>
      </c>
      <c r="AQ244" s="615">
        <v>0.25</v>
      </c>
      <c r="AR244" s="615">
        <v>2.7E-2</v>
      </c>
      <c r="AS244" s="615">
        <v>7.0000000000000001E-3</v>
      </c>
      <c r="AT244" s="615">
        <v>0.245</v>
      </c>
      <c r="AU244" s="615">
        <v>2.5999999999999999E-2</v>
      </c>
      <c r="AV244" s="615">
        <v>7.0000000000000001E-3</v>
      </c>
      <c r="AW244" s="615">
        <v>0.24199999999999999</v>
      </c>
      <c r="AX244" s="615">
        <v>2.5000000000000001E-2</v>
      </c>
      <c r="AY244" s="381">
        <v>7.0000000000000001E-3</v>
      </c>
      <c r="AZ244" s="381">
        <v>0.245</v>
      </c>
      <c r="BA244" s="381">
        <v>2.5999999999999999E-2</v>
      </c>
    </row>
    <row r="245" spans="2:59" ht="18" customHeight="1" x14ac:dyDescent="0.25">
      <c r="B245" s="315"/>
      <c r="C245" s="497" t="s">
        <v>573</v>
      </c>
      <c r="D245" s="752" t="s">
        <v>1401</v>
      </c>
      <c r="E245" s="445" t="str">
        <f t="shared" si="54"/>
        <v>E100 (l)Furgonetas y furgones (N1)</v>
      </c>
      <c r="F245" s="615" t="s">
        <v>164</v>
      </c>
      <c r="G245" s="615" t="s">
        <v>164</v>
      </c>
      <c r="H245" s="615" t="s">
        <v>164</v>
      </c>
      <c r="I245" s="615" t="s">
        <v>164</v>
      </c>
      <c r="J245" s="615" t="s">
        <v>164</v>
      </c>
      <c r="K245" s="615" t="s">
        <v>164</v>
      </c>
      <c r="L245" s="615" t="s">
        <v>164</v>
      </c>
      <c r="M245" s="615" t="s">
        <v>164</v>
      </c>
      <c r="N245" s="615" t="s">
        <v>164</v>
      </c>
      <c r="O245" s="615" t="s">
        <v>164</v>
      </c>
      <c r="P245" s="615" t="s">
        <v>164</v>
      </c>
      <c r="Q245" s="615" t="s">
        <v>164</v>
      </c>
      <c r="R245" s="615" t="s">
        <v>164</v>
      </c>
      <c r="S245" s="615" t="s">
        <v>164</v>
      </c>
      <c r="T245" s="615" t="s">
        <v>164</v>
      </c>
      <c r="U245" s="615" t="s">
        <v>164</v>
      </c>
      <c r="V245" s="615" t="s">
        <v>164</v>
      </c>
      <c r="W245" s="615" t="s">
        <v>164</v>
      </c>
      <c r="X245" s="615" t="s">
        <v>164</v>
      </c>
      <c r="Y245" s="615" t="s">
        <v>164</v>
      </c>
      <c r="Z245" s="615" t="s">
        <v>164</v>
      </c>
      <c r="AA245" s="615" t="s">
        <v>164</v>
      </c>
      <c r="AB245" s="615" t="s">
        <v>164</v>
      </c>
      <c r="AC245" s="615" t="s">
        <v>164</v>
      </c>
      <c r="AD245" s="615" t="s">
        <v>164</v>
      </c>
      <c r="AE245" s="615" t="s">
        <v>164</v>
      </c>
      <c r="AF245" s="615" t="s">
        <v>164</v>
      </c>
      <c r="AG245" s="615" t="s">
        <v>164</v>
      </c>
      <c r="AH245" s="615" t="s">
        <v>164</v>
      </c>
      <c r="AI245" s="615" t="s">
        <v>164</v>
      </c>
      <c r="AJ245" s="615" t="s">
        <v>164</v>
      </c>
      <c r="AK245" s="615" t="s">
        <v>164</v>
      </c>
      <c r="AL245" s="615" t="s">
        <v>164</v>
      </c>
      <c r="AM245" s="615" t="s">
        <v>164</v>
      </c>
      <c r="AN245" s="615" t="s">
        <v>164</v>
      </c>
      <c r="AO245" s="615" t="s">
        <v>164</v>
      </c>
      <c r="AP245" s="615">
        <v>5.0000000000000001E-3</v>
      </c>
      <c r="AQ245" s="615">
        <v>0.65700000000000003</v>
      </c>
      <c r="AR245" s="615">
        <v>6.2E-2</v>
      </c>
      <c r="AS245" s="615">
        <v>5.0000000000000001E-3</v>
      </c>
      <c r="AT245" s="615">
        <v>0.61399999999999999</v>
      </c>
      <c r="AU245" s="615">
        <v>5.7000000000000002E-2</v>
      </c>
      <c r="AV245" s="615">
        <v>5.0000000000000001E-3</v>
      </c>
      <c r="AW245" s="615">
        <v>0.59199999999999997</v>
      </c>
      <c r="AX245" s="615">
        <v>5.5E-2</v>
      </c>
      <c r="AY245" s="381">
        <v>5.0000000000000001E-3</v>
      </c>
      <c r="AZ245" s="381">
        <v>0.59799999999999998</v>
      </c>
      <c r="BA245" s="381">
        <v>5.5E-2</v>
      </c>
    </row>
    <row r="246" spans="2:59" ht="18" customHeight="1" x14ac:dyDescent="0.25">
      <c r="B246" s="315"/>
      <c r="C246" s="497" t="s">
        <v>573</v>
      </c>
      <c r="D246" s="752" t="s">
        <v>1402</v>
      </c>
      <c r="E246" s="445" t="str">
        <f t="shared" si="54"/>
        <v>E100 (l)Camiones y autobuses (N2, N3, M2, M3)</v>
      </c>
      <c r="F246" s="615" t="s">
        <v>164</v>
      </c>
      <c r="G246" s="615" t="s">
        <v>164</v>
      </c>
      <c r="H246" s="615" t="s">
        <v>164</v>
      </c>
      <c r="I246" s="615" t="s">
        <v>164</v>
      </c>
      <c r="J246" s="615" t="s">
        <v>164</v>
      </c>
      <c r="K246" s="615" t="s">
        <v>164</v>
      </c>
      <c r="L246" s="615" t="s">
        <v>164</v>
      </c>
      <c r="M246" s="615" t="s">
        <v>164</v>
      </c>
      <c r="N246" s="615" t="s">
        <v>164</v>
      </c>
      <c r="O246" s="615" t="s">
        <v>164</v>
      </c>
      <c r="P246" s="615" t="s">
        <v>164</v>
      </c>
      <c r="Q246" s="615" t="s">
        <v>164</v>
      </c>
      <c r="R246" s="615" t="s">
        <v>164</v>
      </c>
      <c r="S246" s="615" t="s">
        <v>164</v>
      </c>
      <c r="T246" s="615" t="s">
        <v>164</v>
      </c>
      <c r="U246" s="615" t="s">
        <v>164</v>
      </c>
      <c r="V246" s="615" t="s">
        <v>164</v>
      </c>
      <c r="W246" s="615" t="s">
        <v>164</v>
      </c>
      <c r="X246" s="615" t="s">
        <v>164</v>
      </c>
      <c r="Y246" s="615" t="s">
        <v>164</v>
      </c>
      <c r="Z246" s="615" t="s">
        <v>164</v>
      </c>
      <c r="AA246" s="615" t="s">
        <v>164</v>
      </c>
      <c r="AB246" s="615" t="s">
        <v>164</v>
      </c>
      <c r="AC246" s="615" t="s">
        <v>164</v>
      </c>
      <c r="AD246" s="615" t="s">
        <v>164</v>
      </c>
      <c r="AE246" s="615" t="s">
        <v>164</v>
      </c>
      <c r="AF246" s="615" t="s">
        <v>164</v>
      </c>
      <c r="AG246" s="615" t="s">
        <v>164</v>
      </c>
      <c r="AH246" s="615" t="s">
        <v>164</v>
      </c>
      <c r="AI246" s="615" t="s">
        <v>164</v>
      </c>
      <c r="AJ246" s="615" t="s">
        <v>164</v>
      </c>
      <c r="AK246" s="615" t="s">
        <v>164</v>
      </c>
      <c r="AL246" s="615" t="s">
        <v>164</v>
      </c>
      <c r="AM246" s="615" t="s">
        <v>164</v>
      </c>
      <c r="AN246" s="615" t="s">
        <v>164</v>
      </c>
      <c r="AO246" s="615" t="s">
        <v>164</v>
      </c>
      <c r="AP246" s="615">
        <v>5.0000000000000001E-3</v>
      </c>
      <c r="AQ246" s="615">
        <v>0.49199999999999999</v>
      </c>
      <c r="AR246" s="615">
        <v>2.1000000000000001E-2</v>
      </c>
      <c r="AS246" s="615">
        <v>5.0000000000000001E-3</v>
      </c>
      <c r="AT246" s="615">
        <v>0.48899999999999999</v>
      </c>
      <c r="AU246" s="615">
        <v>2.1000000000000001E-2</v>
      </c>
      <c r="AV246" s="615">
        <v>5.0000000000000001E-3</v>
      </c>
      <c r="AW246" s="615">
        <v>0.48699999999999999</v>
      </c>
      <c r="AX246" s="615">
        <v>2.1000000000000001E-2</v>
      </c>
      <c r="AY246" s="381">
        <v>5.0000000000000001E-3</v>
      </c>
      <c r="AZ246" s="381">
        <v>0.48799999999999999</v>
      </c>
      <c r="BA246" s="381">
        <v>2.1000000000000001E-2</v>
      </c>
    </row>
    <row r="247" spans="2:59" ht="18" customHeight="1" x14ac:dyDescent="0.25">
      <c r="B247" s="315"/>
      <c r="C247" s="497" t="s">
        <v>573</v>
      </c>
      <c r="D247" s="752" t="s">
        <v>1403</v>
      </c>
      <c r="E247" s="445" t="str">
        <f t="shared" si="54"/>
        <v>E100 (l)Ciclomotores y motocicletas (L)</v>
      </c>
      <c r="F247" s="615" t="s">
        <v>164</v>
      </c>
      <c r="G247" s="615" t="s">
        <v>164</v>
      </c>
      <c r="H247" s="615" t="s">
        <v>164</v>
      </c>
      <c r="I247" s="615" t="s">
        <v>164</v>
      </c>
      <c r="J247" s="615" t="s">
        <v>164</v>
      </c>
      <c r="K247" s="615" t="s">
        <v>164</v>
      </c>
      <c r="L247" s="615" t="s">
        <v>164</v>
      </c>
      <c r="M247" s="615" t="s">
        <v>164</v>
      </c>
      <c r="N247" s="615" t="s">
        <v>164</v>
      </c>
      <c r="O247" s="615" t="s">
        <v>164</v>
      </c>
      <c r="P247" s="615" t="s">
        <v>164</v>
      </c>
      <c r="Q247" s="615" t="s">
        <v>164</v>
      </c>
      <c r="R247" s="615" t="s">
        <v>164</v>
      </c>
      <c r="S247" s="615" t="s">
        <v>164</v>
      </c>
      <c r="T247" s="615" t="s">
        <v>164</v>
      </c>
      <c r="U247" s="615" t="s">
        <v>164</v>
      </c>
      <c r="V247" s="615" t="s">
        <v>164</v>
      </c>
      <c r="W247" s="615" t="s">
        <v>164</v>
      </c>
      <c r="X247" s="615" t="s">
        <v>164</v>
      </c>
      <c r="Y247" s="615" t="s">
        <v>164</v>
      </c>
      <c r="Z247" s="615" t="s">
        <v>164</v>
      </c>
      <c r="AA247" s="615" t="s">
        <v>164</v>
      </c>
      <c r="AB247" s="615" t="s">
        <v>164</v>
      </c>
      <c r="AC247" s="615" t="s">
        <v>164</v>
      </c>
      <c r="AD247" s="615" t="s">
        <v>164</v>
      </c>
      <c r="AE247" s="615" t="s">
        <v>164</v>
      </c>
      <c r="AF247" s="615" t="s">
        <v>164</v>
      </c>
      <c r="AG247" s="615" t="s">
        <v>164</v>
      </c>
      <c r="AH247" s="615" t="s">
        <v>164</v>
      </c>
      <c r="AI247" s="615" t="s">
        <v>164</v>
      </c>
      <c r="AJ247" s="615" t="s">
        <v>164</v>
      </c>
      <c r="AK247" s="615" t="s">
        <v>164</v>
      </c>
      <c r="AL247" s="615" t="s">
        <v>164</v>
      </c>
      <c r="AM247" s="615" t="s">
        <v>164</v>
      </c>
      <c r="AN247" s="615" t="s">
        <v>164</v>
      </c>
      <c r="AO247" s="615" t="s">
        <v>164</v>
      </c>
      <c r="AP247" s="615">
        <v>0.04</v>
      </c>
      <c r="AQ247" s="615">
        <v>2.2730000000000001</v>
      </c>
      <c r="AR247" s="615">
        <v>4.5999999999999999E-2</v>
      </c>
      <c r="AS247" s="615">
        <v>0.04</v>
      </c>
      <c r="AT247" s="615">
        <v>2.222</v>
      </c>
      <c r="AU247" s="615">
        <v>4.4999999999999998E-2</v>
      </c>
      <c r="AV247" s="615">
        <v>0.04</v>
      </c>
      <c r="AW247" s="615">
        <v>2.1859999999999999</v>
      </c>
      <c r="AX247" s="615">
        <v>4.4999999999999998E-2</v>
      </c>
      <c r="AY247" s="381">
        <v>0.04</v>
      </c>
      <c r="AZ247" s="381">
        <v>2.1629999999999998</v>
      </c>
      <c r="BA247" s="381">
        <v>4.4999999999999998E-2</v>
      </c>
      <c r="BG247" s="369"/>
    </row>
    <row r="248" spans="2:59" ht="18" customHeight="1" x14ac:dyDescent="0.25">
      <c r="B248" s="315"/>
      <c r="C248" s="497" t="s">
        <v>840</v>
      </c>
      <c r="D248" s="752" t="s">
        <v>1400</v>
      </c>
      <c r="E248" s="445" t="str">
        <f t="shared" si="54"/>
        <v>Gasóleo (l)Turismos (M1)</v>
      </c>
      <c r="F248" s="615">
        <v>2.6640000000000001</v>
      </c>
      <c r="G248" s="615">
        <v>2.1000000000000001E-2</v>
      </c>
      <c r="H248" s="615">
        <v>0.111</v>
      </c>
      <c r="I248" s="615">
        <v>2.6640000000000001</v>
      </c>
      <c r="J248" s="615">
        <v>1.9E-2</v>
      </c>
      <c r="K248" s="615">
        <v>0.113</v>
      </c>
      <c r="L248" s="615">
        <v>2.6640000000000001</v>
      </c>
      <c r="M248" s="615">
        <v>1.7999999999999999E-2</v>
      </c>
      <c r="N248" s="615">
        <v>0.114</v>
      </c>
      <c r="O248" s="615">
        <v>2.6640000000000001</v>
      </c>
      <c r="P248" s="615">
        <v>1.4999999999999999E-2</v>
      </c>
      <c r="Q248" s="615">
        <v>0.11700000000000001</v>
      </c>
      <c r="R248" s="615">
        <v>2.5129999999999999</v>
      </c>
      <c r="S248" s="615">
        <v>1.4E-2</v>
      </c>
      <c r="T248" s="615">
        <v>0.11899999999999999</v>
      </c>
      <c r="U248" s="615">
        <v>2.488</v>
      </c>
      <c r="V248" s="615">
        <v>1.4E-2</v>
      </c>
      <c r="W248" s="615">
        <v>0.121</v>
      </c>
      <c r="X248" s="615">
        <v>2.5609999999999999</v>
      </c>
      <c r="Y248" s="615">
        <v>1.4E-2</v>
      </c>
      <c r="Z248" s="615">
        <v>0.125</v>
      </c>
      <c r="AA248" s="615">
        <v>2.5609999999999999</v>
      </c>
      <c r="AB248" s="615">
        <v>1.2E-2</v>
      </c>
      <c r="AC248" s="615">
        <v>0.11799999999999999</v>
      </c>
      <c r="AD248" s="615">
        <v>2.5609999999999999</v>
      </c>
      <c r="AE248" s="615">
        <v>0.01</v>
      </c>
      <c r="AF248" s="615">
        <v>0.11899999999999999</v>
      </c>
      <c r="AG248" s="615">
        <v>2.556</v>
      </c>
      <c r="AH248" s="615">
        <v>8.9999999999999993E-3</v>
      </c>
      <c r="AI248" s="615">
        <v>0.11700000000000001</v>
      </c>
      <c r="AJ248" s="615">
        <v>2.5379999999999998</v>
      </c>
      <c r="AK248" s="615">
        <v>8.0000000000000002E-3</v>
      </c>
      <c r="AL248" s="615">
        <v>0.11700000000000001</v>
      </c>
      <c r="AM248" s="615">
        <v>2.5129999999999999</v>
      </c>
      <c r="AN248" s="615">
        <v>8.0000000000000002E-3</v>
      </c>
      <c r="AO248" s="615">
        <v>0.11799999999999999</v>
      </c>
      <c r="AP248" s="615" t="s">
        <v>164</v>
      </c>
      <c r="AQ248" s="615" t="s">
        <v>164</v>
      </c>
      <c r="AR248" s="615" t="s">
        <v>164</v>
      </c>
      <c r="AS248" s="615" t="s">
        <v>164</v>
      </c>
      <c r="AT248" s="615" t="s">
        <v>164</v>
      </c>
      <c r="AU248" s="615" t="s">
        <v>164</v>
      </c>
      <c r="AV248" s="615" t="s">
        <v>164</v>
      </c>
      <c r="AW248" s="615" t="s">
        <v>164</v>
      </c>
      <c r="AX248" s="615" t="s">
        <v>164</v>
      </c>
      <c r="AY248" s="615" t="s">
        <v>164</v>
      </c>
      <c r="AZ248" s="615" t="s">
        <v>164</v>
      </c>
      <c r="BA248" s="615" t="s">
        <v>164</v>
      </c>
    </row>
    <row r="249" spans="2:59" ht="18" customHeight="1" x14ac:dyDescent="0.25">
      <c r="B249" s="315"/>
      <c r="C249" s="497" t="s">
        <v>772</v>
      </c>
      <c r="D249" s="752" t="s">
        <v>1401</v>
      </c>
      <c r="E249" s="445" t="str">
        <f t="shared" si="54"/>
        <v>Gasóleo (l)Furgonetas y furgones (N1)</v>
      </c>
      <c r="F249" s="615">
        <v>2.6619999999999999</v>
      </c>
      <c r="G249" s="615">
        <v>2.3E-2</v>
      </c>
      <c r="H249" s="615">
        <v>6.3E-2</v>
      </c>
      <c r="I249" s="615">
        <v>2.6619999999999999</v>
      </c>
      <c r="J249" s="615">
        <v>1.9E-2</v>
      </c>
      <c r="K249" s="615">
        <v>6.3E-2</v>
      </c>
      <c r="L249" s="615">
        <v>2.6619999999999999</v>
      </c>
      <c r="M249" s="615">
        <v>1.7000000000000001E-2</v>
      </c>
      <c r="N249" s="615">
        <v>6.3E-2</v>
      </c>
      <c r="O249" s="615">
        <v>2.6619999999999999</v>
      </c>
      <c r="P249" s="615">
        <v>1.2999999999999999E-2</v>
      </c>
      <c r="Q249" s="615">
        <v>6.9000000000000006E-2</v>
      </c>
      <c r="R249" s="615">
        <v>2.5110000000000001</v>
      </c>
      <c r="S249" s="615">
        <v>1.2999999999999999E-2</v>
      </c>
      <c r="T249" s="615">
        <v>7.0999999999999994E-2</v>
      </c>
      <c r="U249" s="615">
        <v>2.4860000000000002</v>
      </c>
      <c r="V249" s="615">
        <v>1.4E-2</v>
      </c>
      <c r="W249" s="615">
        <v>7.2999999999999995E-2</v>
      </c>
      <c r="X249" s="615">
        <v>2.5590000000000002</v>
      </c>
      <c r="Y249" s="615">
        <v>1.4E-2</v>
      </c>
      <c r="Z249" s="615">
        <v>7.5999999999999998E-2</v>
      </c>
      <c r="AA249" s="615">
        <v>2.5590000000000002</v>
      </c>
      <c r="AB249" s="615">
        <v>1.2999999999999999E-2</v>
      </c>
      <c r="AC249" s="615">
        <v>7.2999999999999995E-2</v>
      </c>
      <c r="AD249" s="615">
        <v>2.5590000000000002</v>
      </c>
      <c r="AE249" s="615">
        <v>0.01</v>
      </c>
      <c r="AF249" s="615">
        <v>7.4999999999999997E-2</v>
      </c>
      <c r="AG249" s="615">
        <v>2.5539999999999998</v>
      </c>
      <c r="AH249" s="615">
        <v>0.01</v>
      </c>
      <c r="AI249" s="615">
        <v>7.3999999999999996E-2</v>
      </c>
      <c r="AJ249" s="615">
        <v>2.536</v>
      </c>
      <c r="AK249" s="615">
        <v>0.01</v>
      </c>
      <c r="AL249" s="615">
        <v>7.4999999999999997E-2</v>
      </c>
      <c r="AM249" s="615">
        <v>2.5110000000000001</v>
      </c>
      <c r="AN249" s="615">
        <v>8.9999999999999993E-3</v>
      </c>
      <c r="AO249" s="615">
        <v>7.2999999999999995E-2</v>
      </c>
      <c r="AP249" s="615" t="s">
        <v>164</v>
      </c>
      <c r="AQ249" s="615" t="s">
        <v>164</v>
      </c>
      <c r="AR249" s="615" t="s">
        <v>164</v>
      </c>
      <c r="AS249" s="615" t="s">
        <v>164</v>
      </c>
      <c r="AT249" s="615" t="s">
        <v>164</v>
      </c>
      <c r="AU249" s="615" t="s">
        <v>164</v>
      </c>
      <c r="AV249" s="615" t="s">
        <v>164</v>
      </c>
      <c r="AW249" s="615" t="s">
        <v>164</v>
      </c>
      <c r="AX249" s="615" t="s">
        <v>164</v>
      </c>
      <c r="AY249" s="615" t="s">
        <v>164</v>
      </c>
      <c r="AZ249" s="615" t="s">
        <v>164</v>
      </c>
      <c r="BA249" s="615" t="s">
        <v>164</v>
      </c>
    </row>
    <row r="250" spans="2:59" ht="18" customHeight="1" x14ac:dyDescent="0.25">
      <c r="B250" s="315"/>
      <c r="C250" s="497" t="s">
        <v>772</v>
      </c>
      <c r="D250" s="752" t="s">
        <v>1402</v>
      </c>
      <c r="E250" s="445" t="str">
        <f t="shared" si="54"/>
        <v>Gasóleo (l)Camiones y autobuses (N2, N3, M2, M3)</v>
      </c>
      <c r="F250" s="615">
        <v>2.6589999999999998</v>
      </c>
      <c r="G250" s="615">
        <v>0.21299999999999999</v>
      </c>
      <c r="H250" s="615">
        <v>3.9E-2</v>
      </c>
      <c r="I250" s="615">
        <v>2.6589999999999998</v>
      </c>
      <c r="J250" s="615">
        <v>0.188</v>
      </c>
      <c r="K250" s="615">
        <v>4.1000000000000002E-2</v>
      </c>
      <c r="L250" s="615">
        <v>2.6589999999999998</v>
      </c>
      <c r="M250" s="615">
        <v>0.16300000000000001</v>
      </c>
      <c r="N250" s="615">
        <v>4.8000000000000001E-2</v>
      </c>
      <c r="O250" s="615">
        <v>2.6589999999999998</v>
      </c>
      <c r="P250" s="615">
        <v>0.14499999999999999</v>
      </c>
      <c r="Q250" s="615">
        <v>5.8000000000000003E-2</v>
      </c>
      <c r="R250" s="615">
        <v>2.508</v>
      </c>
      <c r="S250" s="615">
        <v>0.13600000000000001</v>
      </c>
      <c r="T250" s="615">
        <v>6.3E-2</v>
      </c>
      <c r="U250" s="615">
        <v>2.4830000000000001</v>
      </c>
      <c r="V250" s="615">
        <v>0.129</v>
      </c>
      <c r="W250" s="615">
        <v>7.0999999999999994E-2</v>
      </c>
      <c r="X250" s="615">
        <v>2.556</v>
      </c>
      <c r="Y250" s="615">
        <v>0.126</v>
      </c>
      <c r="Z250" s="615">
        <v>7.9000000000000001E-2</v>
      </c>
      <c r="AA250" s="615">
        <v>2.556</v>
      </c>
      <c r="AB250" s="615">
        <v>0.112</v>
      </c>
      <c r="AC250" s="615">
        <v>7.6999999999999999E-2</v>
      </c>
      <c r="AD250" s="615">
        <v>2.556</v>
      </c>
      <c r="AE250" s="615">
        <v>9.9000000000000005E-2</v>
      </c>
      <c r="AF250" s="615">
        <v>8.1000000000000003E-2</v>
      </c>
      <c r="AG250" s="615">
        <v>2.5510000000000002</v>
      </c>
      <c r="AH250" s="615">
        <v>9.1999999999999998E-2</v>
      </c>
      <c r="AI250" s="615">
        <v>8.6999999999999994E-2</v>
      </c>
      <c r="AJ250" s="615">
        <v>2.5329999999999999</v>
      </c>
      <c r="AK250" s="615">
        <v>8.3000000000000004E-2</v>
      </c>
      <c r="AL250" s="615">
        <v>9.4E-2</v>
      </c>
      <c r="AM250" s="615">
        <v>2.508</v>
      </c>
      <c r="AN250" s="615">
        <v>7.6999999999999999E-2</v>
      </c>
      <c r="AO250" s="615">
        <v>0.104</v>
      </c>
      <c r="AP250" s="615" t="s">
        <v>164</v>
      </c>
      <c r="AQ250" s="615" t="s">
        <v>164</v>
      </c>
      <c r="AR250" s="615" t="s">
        <v>164</v>
      </c>
      <c r="AS250" s="615" t="s">
        <v>164</v>
      </c>
      <c r="AT250" s="615" t="s">
        <v>164</v>
      </c>
      <c r="AU250" s="615" t="s">
        <v>164</v>
      </c>
      <c r="AV250" s="615" t="s">
        <v>164</v>
      </c>
      <c r="AW250" s="615" t="s">
        <v>164</v>
      </c>
      <c r="AX250" s="615" t="s">
        <v>164</v>
      </c>
      <c r="AY250" s="615" t="s">
        <v>164</v>
      </c>
      <c r="AZ250" s="615" t="s">
        <v>164</v>
      </c>
      <c r="BA250" s="615" t="s">
        <v>164</v>
      </c>
    </row>
    <row r="251" spans="2:59" ht="18" customHeight="1" x14ac:dyDescent="0.25">
      <c r="B251" s="315"/>
      <c r="C251" s="497" t="s">
        <v>841</v>
      </c>
      <c r="D251" s="752" t="s">
        <v>1400</v>
      </c>
      <c r="E251" s="445" t="str">
        <f t="shared" si="54"/>
        <v>B7 (l)Turismos (M1)</v>
      </c>
      <c r="F251" s="615" t="s">
        <v>164</v>
      </c>
      <c r="G251" s="615" t="s">
        <v>164</v>
      </c>
      <c r="H251" s="615" t="s">
        <v>164</v>
      </c>
      <c r="I251" s="615" t="s">
        <v>164</v>
      </c>
      <c r="J251" s="615" t="s">
        <v>164</v>
      </c>
      <c r="K251" s="615" t="s">
        <v>164</v>
      </c>
      <c r="L251" s="615" t="s">
        <v>164</v>
      </c>
      <c r="M251" s="615" t="s">
        <v>164</v>
      </c>
      <c r="N251" s="615" t="s">
        <v>164</v>
      </c>
      <c r="O251" s="615" t="s">
        <v>164</v>
      </c>
      <c r="P251" s="615" t="s">
        <v>164</v>
      </c>
      <c r="Q251" s="615" t="s">
        <v>164</v>
      </c>
      <c r="R251" s="615" t="s">
        <v>164</v>
      </c>
      <c r="S251" s="615" t="s">
        <v>164</v>
      </c>
      <c r="T251" s="615" t="s">
        <v>164</v>
      </c>
      <c r="U251" s="615" t="s">
        <v>164</v>
      </c>
      <c r="V251" s="615" t="s">
        <v>164</v>
      </c>
      <c r="W251" s="615" t="s">
        <v>164</v>
      </c>
      <c r="X251" s="615" t="s">
        <v>164</v>
      </c>
      <c r="Y251" s="615" t="s">
        <v>164</v>
      </c>
      <c r="Z251" s="615" t="s">
        <v>164</v>
      </c>
      <c r="AA251" s="615" t="s">
        <v>164</v>
      </c>
      <c r="AB251" s="615" t="s">
        <v>164</v>
      </c>
      <c r="AC251" s="615" t="s">
        <v>164</v>
      </c>
      <c r="AD251" s="615" t="s">
        <v>164</v>
      </c>
      <c r="AE251" s="615" t="s">
        <v>164</v>
      </c>
      <c r="AF251" s="615" t="s">
        <v>164</v>
      </c>
      <c r="AG251" s="615" t="s">
        <v>164</v>
      </c>
      <c r="AH251" s="615" t="s">
        <v>164</v>
      </c>
      <c r="AI251" s="615" t="s">
        <v>164</v>
      </c>
      <c r="AJ251" s="615" t="s">
        <v>164</v>
      </c>
      <c r="AK251" s="615" t="s">
        <v>164</v>
      </c>
      <c r="AL251" s="615" t="s">
        <v>164</v>
      </c>
      <c r="AM251" s="615" t="s">
        <v>164</v>
      </c>
      <c r="AN251" s="615" t="s">
        <v>164</v>
      </c>
      <c r="AO251" s="615" t="s">
        <v>164</v>
      </c>
      <c r="AP251" s="615">
        <v>2.488</v>
      </c>
      <c r="AQ251" s="615">
        <v>7.0000000000000001E-3</v>
      </c>
      <c r="AR251" s="615">
        <v>0.11899999999999999</v>
      </c>
      <c r="AS251" s="615">
        <v>2.488</v>
      </c>
      <c r="AT251" s="615">
        <v>7.0000000000000001E-3</v>
      </c>
      <c r="AU251" s="615">
        <v>0.11899999999999999</v>
      </c>
      <c r="AV251" s="615">
        <v>2.488</v>
      </c>
      <c r="AW251" s="615">
        <v>7.0000000000000001E-3</v>
      </c>
      <c r="AX251" s="615">
        <v>0.11899999999999999</v>
      </c>
      <c r="AY251" s="381">
        <v>2.488</v>
      </c>
      <c r="AZ251" s="381">
        <v>6.0000000000000001E-3</v>
      </c>
      <c r="BA251" s="381">
        <v>0.11799999999999999</v>
      </c>
    </row>
    <row r="252" spans="2:59" ht="18" customHeight="1" x14ac:dyDescent="0.25">
      <c r="B252" s="315"/>
      <c r="C252" s="497" t="s">
        <v>404</v>
      </c>
      <c r="D252" s="752" t="s">
        <v>1401</v>
      </c>
      <c r="E252" s="445" t="str">
        <f t="shared" si="54"/>
        <v>B7 (l)Furgonetas y furgones (N1)</v>
      </c>
      <c r="F252" s="615" t="s">
        <v>164</v>
      </c>
      <c r="G252" s="615" t="s">
        <v>164</v>
      </c>
      <c r="H252" s="615" t="s">
        <v>164</v>
      </c>
      <c r="I252" s="615" t="s">
        <v>164</v>
      </c>
      <c r="J252" s="615" t="s">
        <v>164</v>
      </c>
      <c r="K252" s="615" t="s">
        <v>164</v>
      </c>
      <c r="L252" s="615" t="s">
        <v>164</v>
      </c>
      <c r="M252" s="615" t="s">
        <v>164</v>
      </c>
      <c r="N252" s="615" t="s">
        <v>164</v>
      </c>
      <c r="O252" s="615" t="s">
        <v>164</v>
      </c>
      <c r="P252" s="615" t="s">
        <v>164</v>
      </c>
      <c r="Q252" s="615" t="s">
        <v>164</v>
      </c>
      <c r="R252" s="615" t="s">
        <v>164</v>
      </c>
      <c r="S252" s="615" t="s">
        <v>164</v>
      </c>
      <c r="T252" s="615" t="s">
        <v>164</v>
      </c>
      <c r="U252" s="615" t="s">
        <v>164</v>
      </c>
      <c r="V252" s="615" t="s">
        <v>164</v>
      </c>
      <c r="W252" s="615" t="s">
        <v>164</v>
      </c>
      <c r="X252" s="615" t="s">
        <v>164</v>
      </c>
      <c r="Y252" s="615" t="s">
        <v>164</v>
      </c>
      <c r="Z252" s="615" t="s">
        <v>164</v>
      </c>
      <c r="AA252" s="615" t="s">
        <v>164</v>
      </c>
      <c r="AB252" s="615" t="s">
        <v>164</v>
      </c>
      <c r="AC252" s="615" t="s">
        <v>164</v>
      </c>
      <c r="AD252" s="615" t="s">
        <v>164</v>
      </c>
      <c r="AE252" s="615" t="s">
        <v>164</v>
      </c>
      <c r="AF252" s="615" t="s">
        <v>164</v>
      </c>
      <c r="AG252" s="615" t="s">
        <v>164</v>
      </c>
      <c r="AH252" s="615" t="s">
        <v>164</v>
      </c>
      <c r="AI252" s="615" t="s">
        <v>164</v>
      </c>
      <c r="AJ252" s="615" t="s">
        <v>164</v>
      </c>
      <c r="AK252" s="615" t="s">
        <v>164</v>
      </c>
      <c r="AL252" s="615" t="s">
        <v>164</v>
      </c>
      <c r="AM252" s="615" t="s">
        <v>164</v>
      </c>
      <c r="AN252" s="615" t="s">
        <v>164</v>
      </c>
      <c r="AO252" s="615" t="s">
        <v>164</v>
      </c>
      <c r="AP252" s="615">
        <v>2.4860000000000002</v>
      </c>
      <c r="AQ252" s="615">
        <v>8.9999999999999993E-3</v>
      </c>
      <c r="AR252" s="615">
        <v>7.3999999999999996E-2</v>
      </c>
      <c r="AS252" s="615">
        <v>2.4860000000000002</v>
      </c>
      <c r="AT252" s="615">
        <v>8.0000000000000002E-3</v>
      </c>
      <c r="AU252" s="615">
        <v>7.3999999999999996E-2</v>
      </c>
      <c r="AV252" s="615">
        <v>2.4860000000000002</v>
      </c>
      <c r="AW252" s="615">
        <v>8.9999999999999993E-3</v>
      </c>
      <c r="AX252" s="615">
        <v>7.5999999999999998E-2</v>
      </c>
      <c r="AY252" s="381">
        <v>2.4860000000000002</v>
      </c>
      <c r="AZ252" s="381">
        <v>8.0000000000000002E-3</v>
      </c>
      <c r="BA252" s="381">
        <v>7.1999999999999995E-2</v>
      </c>
    </row>
    <row r="253" spans="2:59" ht="18" customHeight="1" x14ac:dyDescent="0.25">
      <c r="B253" s="315"/>
      <c r="C253" s="497" t="s">
        <v>404</v>
      </c>
      <c r="D253" s="752" t="s">
        <v>1402</v>
      </c>
      <c r="E253" s="445" t="str">
        <f t="shared" si="54"/>
        <v>B7 (l)Camiones y autobuses (N2, N3, M2, M3)</v>
      </c>
      <c r="F253" s="615" t="s">
        <v>164</v>
      </c>
      <c r="G253" s="615" t="s">
        <v>164</v>
      </c>
      <c r="H253" s="615" t="s">
        <v>164</v>
      </c>
      <c r="I253" s="615" t="s">
        <v>164</v>
      </c>
      <c r="J253" s="615" t="s">
        <v>164</v>
      </c>
      <c r="K253" s="615" t="s">
        <v>164</v>
      </c>
      <c r="L253" s="615" t="s">
        <v>164</v>
      </c>
      <c r="M253" s="615" t="s">
        <v>164</v>
      </c>
      <c r="N253" s="615" t="s">
        <v>164</v>
      </c>
      <c r="O253" s="615" t="s">
        <v>164</v>
      </c>
      <c r="P253" s="615" t="s">
        <v>164</v>
      </c>
      <c r="Q253" s="615" t="s">
        <v>164</v>
      </c>
      <c r="R253" s="615" t="s">
        <v>164</v>
      </c>
      <c r="S253" s="615" t="s">
        <v>164</v>
      </c>
      <c r="T253" s="615" t="s">
        <v>164</v>
      </c>
      <c r="U253" s="615" t="s">
        <v>164</v>
      </c>
      <c r="V253" s="615" t="s">
        <v>164</v>
      </c>
      <c r="W253" s="615" t="s">
        <v>164</v>
      </c>
      <c r="X253" s="615" t="s">
        <v>164</v>
      </c>
      <c r="Y253" s="615" t="s">
        <v>164</v>
      </c>
      <c r="Z253" s="615" t="s">
        <v>164</v>
      </c>
      <c r="AA253" s="615" t="s">
        <v>164</v>
      </c>
      <c r="AB253" s="615" t="s">
        <v>164</v>
      </c>
      <c r="AC253" s="615" t="s">
        <v>164</v>
      </c>
      <c r="AD253" s="615" t="s">
        <v>164</v>
      </c>
      <c r="AE253" s="615" t="s">
        <v>164</v>
      </c>
      <c r="AF253" s="615" t="s">
        <v>164</v>
      </c>
      <c r="AG253" s="615" t="s">
        <v>164</v>
      </c>
      <c r="AH253" s="615" t="s">
        <v>164</v>
      </c>
      <c r="AI253" s="615" t="s">
        <v>164</v>
      </c>
      <c r="AJ253" s="615" t="s">
        <v>164</v>
      </c>
      <c r="AK253" s="615" t="s">
        <v>164</v>
      </c>
      <c r="AL253" s="615" t="s">
        <v>164</v>
      </c>
      <c r="AM253" s="615" t="s">
        <v>164</v>
      </c>
      <c r="AN253" s="615" t="s">
        <v>164</v>
      </c>
      <c r="AO253" s="615" t="s">
        <v>164</v>
      </c>
      <c r="AP253" s="615">
        <v>2.4830000000000001</v>
      </c>
      <c r="AQ253" s="615">
        <v>7.1999999999999995E-2</v>
      </c>
      <c r="AR253" s="615">
        <v>0.113</v>
      </c>
      <c r="AS253" s="615">
        <v>2.4830000000000001</v>
      </c>
      <c r="AT253" s="615">
        <v>6.4000000000000001E-2</v>
      </c>
      <c r="AU253" s="615">
        <v>0.12</v>
      </c>
      <c r="AV253" s="615">
        <v>2.4830000000000001</v>
      </c>
      <c r="AW253" s="615">
        <v>5.7000000000000002E-2</v>
      </c>
      <c r="AX253" s="615">
        <v>0.125</v>
      </c>
      <c r="AY253" s="381">
        <v>2.4830000000000001</v>
      </c>
      <c r="AZ253" s="381">
        <v>5.2999999999999999E-2</v>
      </c>
      <c r="BA253" s="381">
        <v>0.13</v>
      </c>
    </row>
    <row r="254" spans="2:59" ht="18" customHeight="1" x14ac:dyDescent="0.25">
      <c r="B254" s="315"/>
      <c r="C254" s="497" t="s">
        <v>842</v>
      </c>
      <c r="D254" s="752" t="s">
        <v>1400</v>
      </c>
      <c r="E254" s="445" t="str">
        <f t="shared" si="54"/>
        <v>B10 (l)Turismos (M1)</v>
      </c>
      <c r="F254" s="615" t="s">
        <v>164</v>
      </c>
      <c r="G254" s="615" t="s">
        <v>164</v>
      </c>
      <c r="H254" s="615" t="s">
        <v>164</v>
      </c>
      <c r="I254" s="615" t="s">
        <v>164</v>
      </c>
      <c r="J254" s="615" t="s">
        <v>164</v>
      </c>
      <c r="K254" s="615" t="s">
        <v>164</v>
      </c>
      <c r="L254" s="615" t="s">
        <v>164</v>
      </c>
      <c r="M254" s="615" t="s">
        <v>164</v>
      </c>
      <c r="N254" s="615" t="s">
        <v>164</v>
      </c>
      <c r="O254" s="615" t="s">
        <v>164</v>
      </c>
      <c r="P254" s="615" t="s">
        <v>164</v>
      </c>
      <c r="Q254" s="615" t="s">
        <v>164</v>
      </c>
      <c r="R254" s="615" t="s">
        <v>164</v>
      </c>
      <c r="S254" s="615" t="s">
        <v>164</v>
      </c>
      <c r="T254" s="615" t="s">
        <v>164</v>
      </c>
      <c r="U254" s="615" t="s">
        <v>164</v>
      </c>
      <c r="V254" s="615" t="s">
        <v>164</v>
      </c>
      <c r="W254" s="615" t="s">
        <v>164</v>
      </c>
      <c r="X254" s="615" t="s">
        <v>164</v>
      </c>
      <c r="Y254" s="615" t="s">
        <v>164</v>
      </c>
      <c r="Z254" s="615" t="s">
        <v>164</v>
      </c>
      <c r="AA254" s="615" t="s">
        <v>164</v>
      </c>
      <c r="AB254" s="615" t="s">
        <v>164</v>
      </c>
      <c r="AC254" s="615" t="s">
        <v>164</v>
      </c>
      <c r="AD254" s="615" t="s">
        <v>164</v>
      </c>
      <c r="AE254" s="615" t="s">
        <v>164</v>
      </c>
      <c r="AF254" s="615" t="s">
        <v>164</v>
      </c>
      <c r="AG254" s="615" t="s">
        <v>164</v>
      </c>
      <c r="AH254" s="615" t="s">
        <v>164</v>
      </c>
      <c r="AI254" s="615" t="s">
        <v>164</v>
      </c>
      <c r="AJ254" s="615" t="s">
        <v>164</v>
      </c>
      <c r="AK254" s="615" t="s">
        <v>164</v>
      </c>
      <c r="AL254" s="615" t="s">
        <v>164</v>
      </c>
      <c r="AM254" s="615" t="s">
        <v>164</v>
      </c>
      <c r="AN254" s="615" t="s">
        <v>164</v>
      </c>
      <c r="AO254" s="615" t="s">
        <v>164</v>
      </c>
      <c r="AP254" s="615">
        <v>2.4119999999999999</v>
      </c>
      <c r="AQ254" s="615">
        <v>7.0000000000000001E-3</v>
      </c>
      <c r="AR254" s="615">
        <v>0.11899999999999999</v>
      </c>
      <c r="AS254" s="615">
        <v>2.4119999999999999</v>
      </c>
      <c r="AT254" s="615">
        <v>7.0000000000000001E-3</v>
      </c>
      <c r="AU254" s="615">
        <v>0.11899999999999999</v>
      </c>
      <c r="AV254" s="615">
        <v>2.4119999999999999</v>
      </c>
      <c r="AW254" s="615">
        <v>7.0000000000000001E-3</v>
      </c>
      <c r="AX254" s="615">
        <v>0.11899999999999999</v>
      </c>
      <c r="AY254" s="381">
        <v>2.4119999999999999</v>
      </c>
      <c r="AZ254" s="381">
        <v>6.0000000000000001E-3</v>
      </c>
      <c r="BA254" s="381">
        <v>0.11799999999999999</v>
      </c>
    </row>
    <row r="255" spans="2:59" ht="18" customHeight="1" x14ac:dyDescent="0.25">
      <c r="B255" s="315"/>
      <c r="C255" s="497" t="s">
        <v>266</v>
      </c>
      <c r="D255" s="752" t="s">
        <v>1401</v>
      </c>
      <c r="E255" s="445" t="str">
        <f t="shared" si="54"/>
        <v>B10 (l)Furgonetas y furgones (N1)</v>
      </c>
      <c r="F255" s="615" t="s">
        <v>164</v>
      </c>
      <c r="G255" s="615" t="s">
        <v>164</v>
      </c>
      <c r="H255" s="615" t="s">
        <v>164</v>
      </c>
      <c r="I255" s="615" t="s">
        <v>164</v>
      </c>
      <c r="J255" s="615" t="s">
        <v>164</v>
      </c>
      <c r="K255" s="615" t="s">
        <v>164</v>
      </c>
      <c r="L255" s="615" t="s">
        <v>164</v>
      </c>
      <c r="M255" s="615" t="s">
        <v>164</v>
      </c>
      <c r="N255" s="615" t="s">
        <v>164</v>
      </c>
      <c r="O255" s="615" t="s">
        <v>164</v>
      </c>
      <c r="P255" s="615" t="s">
        <v>164</v>
      </c>
      <c r="Q255" s="615" t="s">
        <v>164</v>
      </c>
      <c r="R255" s="615" t="s">
        <v>164</v>
      </c>
      <c r="S255" s="615" t="s">
        <v>164</v>
      </c>
      <c r="T255" s="615" t="s">
        <v>164</v>
      </c>
      <c r="U255" s="615" t="s">
        <v>164</v>
      </c>
      <c r="V255" s="615" t="s">
        <v>164</v>
      </c>
      <c r="W255" s="615" t="s">
        <v>164</v>
      </c>
      <c r="X255" s="615" t="s">
        <v>164</v>
      </c>
      <c r="Y255" s="615" t="s">
        <v>164</v>
      </c>
      <c r="Z255" s="615" t="s">
        <v>164</v>
      </c>
      <c r="AA255" s="615" t="s">
        <v>164</v>
      </c>
      <c r="AB255" s="615" t="s">
        <v>164</v>
      </c>
      <c r="AC255" s="615" t="s">
        <v>164</v>
      </c>
      <c r="AD255" s="615" t="s">
        <v>164</v>
      </c>
      <c r="AE255" s="615" t="s">
        <v>164</v>
      </c>
      <c r="AF255" s="615" t="s">
        <v>164</v>
      </c>
      <c r="AG255" s="615" t="s">
        <v>164</v>
      </c>
      <c r="AH255" s="615" t="s">
        <v>164</v>
      </c>
      <c r="AI255" s="615" t="s">
        <v>164</v>
      </c>
      <c r="AJ255" s="615" t="s">
        <v>164</v>
      </c>
      <c r="AK255" s="615" t="s">
        <v>164</v>
      </c>
      <c r="AL255" s="615" t="s">
        <v>164</v>
      </c>
      <c r="AM255" s="615" t="s">
        <v>164</v>
      </c>
      <c r="AN255" s="615" t="s">
        <v>164</v>
      </c>
      <c r="AO255" s="615" t="s">
        <v>164</v>
      </c>
      <c r="AP255" s="615">
        <v>2.41</v>
      </c>
      <c r="AQ255" s="615">
        <v>8.9999999999999993E-3</v>
      </c>
      <c r="AR255" s="615">
        <v>7.3999999999999996E-2</v>
      </c>
      <c r="AS255" s="615">
        <v>2.41</v>
      </c>
      <c r="AT255" s="615">
        <v>8.0000000000000002E-3</v>
      </c>
      <c r="AU255" s="615">
        <v>7.3999999999999996E-2</v>
      </c>
      <c r="AV255" s="615">
        <v>2.41</v>
      </c>
      <c r="AW255" s="615">
        <v>8.9999999999999993E-3</v>
      </c>
      <c r="AX255" s="615">
        <v>7.5999999999999998E-2</v>
      </c>
      <c r="AY255" s="381">
        <v>2.41</v>
      </c>
      <c r="AZ255" s="381">
        <v>8.0000000000000002E-3</v>
      </c>
      <c r="BA255" s="381">
        <v>7.1999999999999995E-2</v>
      </c>
    </row>
    <row r="256" spans="2:59" ht="18" customHeight="1" x14ac:dyDescent="0.25">
      <c r="B256" s="315"/>
      <c r="C256" s="497" t="s">
        <v>266</v>
      </c>
      <c r="D256" s="752" t="s">
        <v>1402</v>
      </c>
      <c r="E256" s="445" t="str">
        <f t="shared" si="54"/>
        <v>B10 (l)Camiones y autobuses (N2, N3, M2, M3)</v>
      </c>
      <c r="F256" s="615" t="s">
        <v>164</v>
      </c>
      <c r="G256" s="615" t="s">
        <v>164</v>
      </c>
      <c r="H256" s="615" t="s">
        <v>164</v>
      </c>
      <c r="I256" s="615" t="s">
        <v>164</v>
      </c>
      <c r="J256" s="615" t="s">
        <v>164</v>
      </c>
      <c r="K256" s="615" t="s">
        <v>164</v>
      </c>
      <c r="L256" s="615" t="s">
        <v>164</v>
      </c>
      <c r="M256" s="615" t="s">
        <v>164</v>
      </c>
      <c r="N256" s="615" t="s">
        <v>164</v>
      </c>
      <c r="O256" s="615" t="s">
        <v>164</v>
      </c>
      <c r="P256" s="615" t="s">
        <v>164</v>
      </c>
      <c r="Q256" s="615" t="s">
        <v>164</v>
      </c>
      <c r="R256" s="615" t="s">
        <v>164</v>
      </c>
      <c r="S256" s="615" t="s">
        <v>164</v>
      </c>
      <c r="T256" s="615" t="s">
        <v>164</v>
      </c>
      <c r="U256" s="615" t="s">
        <v>164</v>
      </c>
      <c r="V256" s="615" t="s">
        <v>164</v>
      </c>
      <c r="W256" s="615" t="s">
        <v>164</v>
      </c>
      <c r="X256" s="615" t="s">
        <v>164</v>
      </c>
      <c r="Y256" s="615" t="s">
        <v>164</v>
      </c>
      <c r="Z256" s="615" t="s">
        <v>164</v>
      </c>
      <c r="AA256" s="615" t="s">
        <v>164</v>
      </c>
      <c r="AB256" s="615" t="s">
        <v>164</v>
      </c>
      <c r="AC256" s="615" t="s">
        <v>164</v>
      </c>
      <c r="AD256" s="615" t="s">
        <v>164</v>
      </c>
      <c r="AE256" s="615" t="s">
        <v>164</v>
      </c>
      <c r="AF256" s="615" t="s">
        <v>164</v>
      </c>
      <c r="AG256" s="615" t="s">
        <v>164</v>
      </c>
      <c r="AH256" s="615" t="s">
        <v>164</v>
      </c>
      <c r="AI256" s="615" t="s">
        <v>164</v>
      </c>
      <c r="AJ256" s="615" t="s">
        <v>164</v>
      </c>
      <c r="AK256" s="615" t="s">
        <v>164</v>
      </c>
      <c r="AL256" s="615" t="s">
        <v>164</v>
      </c>
      <c r="AM256" s="615" t="s">
        <v>164</v>
      </c>
      <c r="AN256" s="615" t="s">
        <v>164</v>
      </c>
      <c r="AO256" s="615" t="s">
        <v>164</v>
      </c>
      <c r="AP256" s="615">
        <v>2.407</v>
      </c>
      <c r="AQ256" s="615">
        <v>7.1999999999999995E-2</v>
      </c>
      <c r="AR256" s="615">
        <v>0.113</v>
      </c>
      <c r="AS256" s="615">
        <v>2.407</v>
      </c>
      <c r="AT256" s="615">
        <v>6.4000000000000001E-2</v>
      </c>
      <c r="AU256" s="615">
        <v>0.12</v>
      </c>
      <c r="AV256" s="615">
        <v>2.407</v>
      </c>
      <c r="AW256" s="615">
        <v>5.7000000000000002E-2</v>
      </c>
      <c r="AX256" s="615">
        <v>0.125</v>
      </c>
      <c r="AY256" s="381">
        <v>2.407</v>
      </c>
      <c r="AZ256" s="381">
        <v>5.2999999999999999E-2</v>
      </c>
      <c r="BA256" s="381">
        <v>0.13</v>
      </c>
    </row>
    <row r="257" spans="1:53" ht="18" customHeight="1" x14ac:dyDescent="0.25">
      <c r="B257" s="315"/>
      <c r="C257" s="497" t="s">
        <v>843</v>
      </c>
      <c r="D257" s="752" t="s">
        <v>1400</v>
      </c>
      <c r="E257" s="445" t="str">
        <f t="shared" si="54"/>
        <v>B20 (l)Turismos (M1)</v>
      </c>
      <c r="F257" s="615" t="s">
        <v>164</v>
      </c>
      <c r="G257" s="615" t="s">
        <v>164</v>
      </c>
      <c r="H257" s="615" t="s">
        <v>164</v>
      </c>
      <c r="I257" s="615" t="s">
        <v>164</v>
      </c>
      <c r="J257" s="615" t="s">
        <v>164</v>
      </c>
      <c r="K257" s="615" t="s">
        <v>164</v>
      </c>
      <c r="L257" s="615" t="s">
        <v>164</v>
      </c>
      <c r="M257" s="615" t="s">
        <v>164</v>
      </c>
      <c r="N257" s="615" t="s">
        <v>164</v>
      </c>
      <c r="O257" s="615" t="s">
        <v>164</v>
      </c>
      <c r="P257" s="615" t="s">
        <v>164</v>
      </c>
      <c r="Q257" s="615" t="s">
        <v>164</v>
      </c>
      <c r="R257" s="615" t="s">
        <v>164</v>
      </c>
      <c r="S257" s="615" t="s">
        <v>164</v>
      </c>
      <c r="T257" s="615" t="s">
        <v>164</v>
      </c>
      <c r="U257" s="615" t="s">
        <v>164</v>
      </c>
      <c r="V257" s="615" t="s">
        <v>164</v>
      </c>
      <c r="W257" s="615" t="s">
        <v>164</v>
      </c>
      <c r="X257" s="615" t="s">
        <v>164</v>
      </c>
      <c r="Y257" s="615" t="s">
        <v>164</v>
      </c>
      <c r="Z257" s="615" t="s">
        <v>164</v>
      </c>
      <c r="AA257" s="615" t="s">
        <v>164</v>
      </c>
      <c r="AB257" s="615" t="s">
        <v>164</v>
      </c>
      <c r="AC257" s="615" t="s">
        <v>164</v>
      </c>
      <c r="AD257" s="615" t="s">
        <v>164</v>
      </c>
      <c r="AE257" s="615" t="s">
        <v>164</v>
      </c>
      <c r="AF257" s="615" t="s">
        <v>164</v>
      </c>
      <c r="AG257" s="615" t="s">
        <v>164</v>
      </c>
      <c r="AH257" s="615" t="s">
        <v>164</v>
      </c>
      <c r="AI257" s="615" t="s">
        <v>164</v>
      </c>
      <c r="AJ257" s="615" t="s">
        <v>164</v>
      </c>
      <c r="AK257" s="615" t="s">
        <v>164</v>
      </c>
      <c r="AL257" s="615" t="s">
        <v>164</v>
      </c>
      <c r="AM257" s="615" t="s">
        <v>164</v>
      </c>
      <c r="AN257" s="615" t="s">
        <v>164</v>
      </c>
      <c r="AO257" s="615" t="s">
        <v>164</v>
      </c>
      <c r="AP257" s="615">
        <v>2.16</v>
      </c>
      <c r="AQ257" s="615">
        <v>7.0000000000000001E-3</v>
      </c>
      <c r="AR257" s="615">
        <v>0.11899999999999999</v>
      </c>
      <c r="AS257" s="615">
        <v>2.16</v>
      </c>
      <c r="AT257" s="615">
        <v>7.0000000000000001E-3</v>
      </c>
      <c r="AU257" s="615">
        <v>0.11899999999999999</v>
      </c>
      <c r="AV257" s="615">
        <v>2.16</v>
      </c>
      <c r="AW257" s="615">
        <v>7.0000000000000001E-3</v>
      </c>
      <c r="AX257" s="615">
        <v>0.11899999999999999</v>
      </c>
      <c r="AY257" s="381">
        <v>2.16</v>
      </c>
      <c r="AZ257" s="381">
        <v>6.0000000000000001E-3</v>
      </c>
      <c r="BA257" s="381">
        <v>0.11799999999999999</v>
      </c>
    </row>
    <row r="258" spans="1:53" ht="18" customHeight="1" x14ac:dyDescent="0.25">
      <c r="B258" s="315"/>
      <c r="C258" s="497" t="s">
        <v>547</v>
      </c>
      <c r="D258" s="752" t="s">
        <v>1401</v>
      </c>
      <c r="E258" s="445" t="str">
        <f t="shared" si="54"/>
        <v>B20 (l)Furgonetas y furgones (N1)</v>
      </c>
      <c r="F258" s="615" t="s">
        <v>164</v>
      </c>
      <c r="G258" s="615" t="s">
        <v>164</v>
      </c>
      <c r="H258" s="615" t="s">
        <v>164</v>
      </c>
      <c r="I258" s="615" t="s">
        <v>164</v>
      </c>
      <c r="J258" s="615" t="s">
        <v>164</v>
      </c>
      <c r="K258" s="615" t="s">
        <v>164</v>
      </c>
      <c r="L258" s="615" t="s">
        <v>164</v>
      </c>
      <c r="M258" s="615" t="s">
        <v>164</v>
      </c>
      <c r="N258" s="615" t="s">
        <v>164</v>
      </c>
      <c r="O258" s="615" t="s">
        <v>164</v>
      </c>
      <c r="P258" s="615" t="s">
        <v>164</v>
      </c>
      <c r="Q258" s="615" t="s">
        <v>164</v>
      </c>
      <c r="R258" s="615" t="s">
        <v>164</v>
      </c>
      <c r="S258" s="615" t="s">
        <v>164</v>
      </c>
      <c r="T258" s="615" t="s">
        <v>164</v>
      </c>
      <c r="U258" s="615" t="s">
        <v>164</v>
      </c>
      <c r="V258" s="615" t="s">
        <v>164</v>
      </c>
      <c r="W258" s="615" t="s">
        <v>164</v>
      </c>
      <c r="X258" s="615" t="s">
        <v>164</v>
      </c>
      <c r="Y258" s="615" t="s">
        <v>164</v>
      </c>
      <c r="Z258" s="615" t="s">
        <v>164</v>
      </c>
      <c r="AA258" s="615" t="s">
        <v>164</v>
      </c>
      <c r="AB258" s="615" t="s">
        <v>164</v>
      </c>
      <c r="AC258" s="615" t="s">
        <v>164</v>
      </c>
      <c r="AD258" s="615" t="s">
        <v>164</v>
      </c>
      <c r="AE258" s="615" t="s">
        <v>164</v>
      </c>
      <c r="AF258" s="615" t="s">
        <v>164</v>
      </c>
      <c r="AG258" s="615" t="s">
        <v>164</v>
      </c>
      <c r="AH258" s="615" t="s">
        <v>164</v>
      </c>
      <c r="AI258" s="615" t="s">
        <v>164</v>
      </c>
      <c r="AJ258" s="615" t="s">
        <v>164</v>
      </c>
      <c r="AK258" s="615" t="s">
        <v>164</v>
      </c>
      <c r="AL258" s="615" t="s">
        <v>164</v>
      </c>
      <c r="AM258" s="615" t="s">
        <v>164</v>
      </c>
      <c r="AN258" s="615" t="s">
        <v>164</v>
      </c>
      <c r="AO258" s="615" t="s">
        <v>164</v>
      </c>
      <c r="AP258" s="615">
        <v>2.1579999999999999</v>
      </c>
      <c r="AQ258" s="615">
        <v>8.9999999999999993E-3</v>
      </c>
      <c r="AR258" s="615">
        <v>7.3999999999999996E-2</v>
      </c>
      <c r="AS258" s="615">
        <v>2.1579999999999999</v>
      </c>
      <c r="AT258" s="615">
        <v>8.0000000000000002E-3</v>
      </c>
      <c r="AU258" s="615">
        <v>7.3999999999999996E-2</v>
      </c>
      <c r="AV258" s="615">
        <v>2.1579999999999999</v>
      </c>
      <c r="AW258" s="615">
        <v>8.9999999999999993E-3</v>
      </c>
      <c r="AX258" s="615">
        <v>7.5999999999999998E-2</v>
      </c>
      <c r="AY258" s="381">
        <v>2.1579999999999999</v>
      </c>
      <c r="AZ258" s="381">
        <v>8.0000000000000002E-3</v>
      </c>
      <c r="BA258" s="381">
        <v>7.1999999999999995E-2</v>
      </c>
    </row>
    <row r="259" spans="1:53" ht="18" customHeight="1" x14ac:dyDescent="0.25">
      <c r="B259" s="315"/>
      <c r="C259" s="497" t="s">
        <v>547</v>
      </c>
      <c r="D259" s="752" t="s">
        <v>1402</v>
      </c>
      <c r="E259" s="445" t="str">
        <f t="shared" si="54"/>
        <v>B20 (l)Camiones y autobuses (N2, N3, M2, M3)</v>
      </c>
      <c r="F259" s="615" t="s">
        <v>164</v>
      </c>
      <c r="G259" s="615" t="s">
        <v>164</v>
      </c>
      <c r="H259" s="615" t="s">
        <v>164</v>
      </c>
      <c r="I259" s="615" t="s">
        <v>164</v>
      </c>
      <c r="J259" s="615" t="s">
        <v>164</v>
      </c>
      <c r="K259" s="615" t="s">
        <v>164</v>
      </c>
      <c r="L259" s="615" t="s">
        <v>164</v>
      </c>
      <c r="M259" s="615" t="s">
        <v>164</v>
      </c>
      <c r="N259" s="615" t="s">
        <v>164</v>
      </c>
      <c r="O259" s="615" t="s">
        <v>164</v>
      </c>
      <c r="P259" s="615" t="s">
        <v>164</v>
      </c>
      <c r="Q259" s="615" t="s">
        <v>164</v>
      </c>
      <c r="R259" s="615" t="s">
        <v>164</v>
      </c>
      <c r="S259" s="615" t="s">
        <v>164</v>
      </c>
      <c r="T259" s="615" t="s">
        <v>164</v>
      </c>
      <c r="U259" s="615" t="s">
        <v>164</v>
      </c>
      <c r="V259" s="615" t="s">
        <v>164</v>
      </c>
      <c r="W259" s="615" t="s">
        <v>164</v>
      </c>
      <c r="X259" s="615" t="s">
        <v>164</v>
      </c>
      <c r="Y259" s="615" t="s">
        <v>164</v>
      </c>
      <c r="Z259" s="615" t="s">
        <v>164</v>
      </c>
      <c r="AA259" s="615" t="s">
        <v>164</v>
      </c>
      <c r="AB259" s="615" t="s">
        <v>164</v>
      </c>
      <c r="AC259" s="615" t="s">
        <v>164</v>
      </c>
      <c r="AD259" s="615" t="s">
        <v>164</v>
      </c>
      <c r="AE259" s="615" t="s">
        <v>164</v>
      </c>
      <c r="AF259" s="615" t="s">
        <v>164</v>
      </c>
      <c r="AG259" s="615" t="s">
        <v>164</v>
      </c>
      <c r="AH259" s="615" t="s">
        <v>164</v>
      </c>
      <c r="AI259" s="615" t="s">
        <v>164</v>
      </c>
      <c r="AJ259" s="615" t="s">
        <v>164</v>
      </c>
      <c r="AK259" s="615" t="s">
        <v>164</v>
      </c>
      <c r="AL259" s="615" t="s">
        <v>164</v>
      </c>
      <c r="AM259" s="615" t="s">
        <v>164</v>
      </c>
      <c r="AN259" s="615" t="s">
        <v>164</v>
      </c>
      <c r="AO259" s="615" t="s">
        <v>164</v>
      </c>
      <c r="AP259" s="615">
        <v>2.1549999999999998</v>
      </c>
      <c r="AQ259" s="615">
        <v>7.1999999999999995E-2</v>
      </c>
      <c r="AR259" s="615">
        <v>0.113</v>
      </c>
      <c r="AS259" s="615">
        <v>2.1549999999999998</v>
      </c>
      <c r="AT259" s="615">
        <v>6.4000000000000001E-2</v>
      </c>
      <c r="AU259" s="615">
        <v>0.12</v>
      </c>
      <c r="AV259" s="615">
        <v>2.1549999999999998</v>
      </c>
      <c r="AW259" s="615">
        <v>5.7000000000000002E-2</v>
      </c>
      <c r="AX259" s="615">
        <v>0.125</v>
      </c>
      <c r="AY259" s="381">
        <v>2.1549999999999998</v>
      </c>
      <c r="AZ259" s="381">
        <v>5.2999999999999999E-2</v>
      </c>
      <c r="BA259" s="381">
        <v>0.13</v>
      </c>
    </row>
    <row r="260" spans="1:53" ht="18" customHeight="1" x14ac:dyDescent="0.25">
      <c r="B260" s="315"/>
      <c r="C260" s="497" t="s">
        <v>844</v>
      </c>
      <c r="D260" s="752" t="s">
        <v>1400</v>
      </c>
      <c r="E260" s="445" t="str">
        <f t="shared" si="54"/>
        <v>B30 (l)Turismos (M1)</v>
      </c>
      <c r="F260" s="615" t="s">
        <v>164</v>
      </c>
      <c r="G260" s="615" t="s">
        <v>164</v>
      </c>
      <c r="H260" s="615" t="s">
        <v>164</v>
      </c>
      <c r="I260" s="615" t="s">
        <v>164</v>
      </c>
      <c r="J260" s="615" t="s">
        <v>164</v>
      </c>
      <c r="K260" s="615" t="s">
        <v>164</v>
      </c>
      <c r="L260" s="615" t="s">
        <v>164</v>
      </c>
      <c r="M260" s="615" t="s">
        <v>164</v>
      </c>
      <c r="N260" s="615" t="s">
        <v>164</v>
      </c>
      <c r="O260" s="615" t="s">
        <v>164</v>
      </c>
      <c r="P260" s="615" t="s">
        <v>164</v>
      </c>
      <c r="Q260" s="615" t="s">
        <v>164</v>
      </c>
      <c r="R260" s="615" t="s">
        <v>164</v>
      </c>
      <c r="S260" s="615" t="s">
        <v>164</v>
      </c>
      <c r="T260" s="615" t="s">
        <v>164</v>
      </c>
      <c r="U260" s="615" t="s">
        <v>164</v>
      </c>
      <c r="V260" s="615" t="s">
        <v>164</v>
      </c>
      <c r="W260" s="615" t="s">
        <v>164</v>
      </c>
      <c r="X260" s="615" t="s">
        <v>164</v>
      </c>
      <c r="Y260" s="615" t="s">
        <v>164</v>
      </c>
      <c r="Z260" s="615" t="s">
        <v>164</v>
      </c>
      <c r="AA260" s="615" t="s">
        <v>164</v>
      </c>
      <c r="AB260" s="615" t="s">
        <v>164</v>
      </c>
      <c r="AC260" s="615" t="s">
        <v>164</v>
      </c>
      <c r="AD260" s="615" t="s">
        <v>164</v>
      </c>
      <c r="AE260" s="615" t="s">
        <v>164</v>
      </c>
      <c r="AF260" s="615" t="s">
        <v>164</v>
      </c>
      <c r="AG260" s="615" t="s">
        <v>164</v>
      </c>
      <c r="AH260" s="615" t="s">
        <v>164</v>
      </c>
      <c r="AI260" s="615" t="s">
        <v>164</v>
      </c>
      <c r="AJ260" s="615" t="s">
        <v>164</v>
      </c>
      <c r="AK260" s="615" t="s">
        <v>164</v>
      </c>
      <c r="AL260" s="615" t="s">
        <v>164</v>
      </c>
      <c r="AM260" s="615" t="s">
        <v>164</v>
      </c>
      <c r="AN260" s="615" t="s">
        <v>164</v>
      </c>
      <c r="AO260" s="615" t="s">
        <v>164</v>
      </c>
      <c r="AP260" s="615">
        <v>1.9079999999999999</v>
      </c>
      <c r="AQ260" s="615">
        <v>7.0000000000000001E-3</v>
      </c>
      <c r="AR260" s="615">
        <v>0.11899999999999999</v>
      </c>
      <c r="AS260" s="615">
        <v>1.9079999999999999</v>
      </c>
      <c r="AT260" s="615">
        <v>7.0000000000000001E-3</v>
      </c>
      <c r="AU260" s="615">
        <v>0.11899999999999999</v>
      </c>
      <c r="AV260" s="615">
        <v>1.9079999999999999</v>
      </c>
      <c r="AW260" s="615">
        <v>7.0000000000000001E-3</v>
      </c>
      <c r="AX260" s="615">
        <v>0.11899999999999999</v>
      </c>
      <c r="AY260" s="381">
        <v>1.9079999999999999</v>
      </c>
      <c r="AZ260" s="381">
        <v>6.0000000000000001E-3</v>
      </c>
      <c r="BA260" s="381">
        <v>0.11799999999999999</v>
      </c>
    </row>
    <row r="261" spans="1:53" ht="18" customHeight="1" x14ac:dyDescent="0.25">
      <c r="B261" s="315"/>
      <c r="C261" s="497" t="s">
        <v>548</v>
      </c>
      <c r="D261" s="752" t="s">
        <v>1401</v>
      </c>
      <c r="E261" s="445" t="str">
        <f t="shared" si="54"/>
        <v>B30 (l)Furgonetas y furgones (N1)</v>
      </c>
      <c r="F261" s="615" t="s">
        <v>164</v>
      </c>
      <c r="G261" s="615" t="s">
        <v>164</v>
      </c>
      <c r="H261" s="615" t="s">
        <v>164</v>
      </c>
      <c r="I261" s="615" t="s">
        <v>164</v>
      </c>
      <c r="J261" s="615" t="s">
        <v>164</v>
      </c>
      <c r="K261" s="615" t="s">
        <v>164</v>
      </c>
      <c r="L261" s="615" t="s">
        <v>164</v>
      </c>
      <c r="M261" s="615" t="s">
        <v>164</v>
      </c>
      <c r="N261" s="615" t="s">
        <v>164</v>
      </c>
      <c r="O261" s="615" t="s">
        <v>164</v>
      </c>
      <c r="P261" s="615" t="s">
        <v>164</v>
      </c>
      <c r="Q261" s="615" t="s">
        <v>164</v>
      </c>
      <c r="R261" s="615" t="s">
        <v>164</v>
      </c>
      <c r="S261" s="615" t="s">
        <v>164</v>
      </c>
      <c r="T261" s="615" t="s">
        <v>164</v>
      </c>
      <c r="U261" s="615" t="s">
        <v>164</v>
      </c>
      <c r="V261" s="615" t="s">
        <v>164</v>
      </c>
      <c r="W261" s="615" t="s">
        <v>164</v>
      </c>
      <c r="X261" s="615" t="s">
        <v>164</v>
      </c>
      <c r="Y261" s="615" t="s">
        <v>164</v>
      </c>
      <c r="Z261" s="615" t="s">
        <v>164</v>
      </c>
      <c r="AA261" s="615" t="s">
        <v>164</v>
      </c>
      <c r="AB261" s="615" t="s">
        <v>164</v>
      </c>
      <c r="AC261" s="615" t="s">
        <v>164</v>
      </c>
      <c r="AD261" s="615" t="s">
        <v>164</v>
      </c>
      <c r="AE261" s="615" t="s">
        <v>164</v>
      </c>
      <c r="AF261" s="615" t="s">
        <v>164</v>
      </c>
      <c r="AG261" s="615" t="s">
        <v>164</v>
      </c>
      <c r="AH261" s="615" t="s">
        <v>164</v>
      </c>
      <c r="AI261" s="615" t="s">
        <v>164</v>
      </c>
      <c r="AJ261" s="615" t="s">
        <v>164</v>
      </c>
      <c r="AK261" s="615" t="s">
        <v>164</v>
      </c>
      <c r="AL261" s="615" t="s">
        <v>164</v>
      </c>
      <c r="AM261" s="615" t="s">
        <v>164</v>
      </c>
      <c r="AN261" s="615" t="s">
        <v>164</v>
      </c>
      <c r="AO261" s="615" t="s">
        <v>164</v>
      </c>
      <c r="AP261" s="615">
        <v>1.9059999999999999</v>
      </c>
      <c r="AQ261" s="615">
        <v>8.9999999999999993E-3</v>
      </c>
      <c r="AR261" s="615">
        <v>7.3999999999999996E-2</v>
      </c>
      <c r="AS261" s="615">
        <v>1.9059999999999999</v>
      </c>
      <c r="AT261" s="615">
        <v>8.0000000000000002E-3</v>
      </c>
      <c r="AU261" s="615">
        <v>7.3999999999999996E-2</v>
      </c>
      <c r="AV261" s="615">
        <v>1.9059999999999999</v>
      </c>
      <c r="AW261" s="615">
        <v>8.9999999999999993E-3</v>
      </c>
      <c r="AX261" s="615">
        <v>7.5999999999999998E-2</v>
      </c>
      <c r="AY261" s="381">
        <v>1.9059999999999999</v>
      </c>
      <c r="AZ261" s="381">
        <v>8.0000000000000002E-3</v>
      </c>
      <c r="BA261" s="381">
        <v>7.1999999999999995E-2</v>
      </c>
    </row>
    <row r="262" spans="1:53" ht="18" customHeight="1" x14ac:dyDescent="0.25">
      <c r="B262" s="315"/>
      <c r="C262" s="497" t="s">
        <v>548</v>
      </c>
      <c r="D262" s="752" t="s">
        <v>1402</v>
      </c>
      <c r="E262" s="445" t="str">
        <f t="shared" si="54"/>
        <v>B30 (l)Camiones y autobuses (N2, N3, M2, M3)</v>
      </c>
      <c r="F262" s="615" t="s">
        <v>164</v>
      </c>
      <c r="G262" s="615" t="s">
        <v>164</v>
      </c>
      <c r="H262" s="615" t="s">
        <v>164</v>
      </c>
      <c r="I262" s="615" t="s">
        <v>164</v>
      </c>
      <c r="J262" s="615" t="s">
        <v>164</v>
      </c>
      <c r="K262" s="615" t="s">
        <v>164</v>
      </c>
      <c r="L262" s="615" t="s">
        <v>164</v>
      </c>
      <c r="M262" s="615" t="s">
        <v>164</v>
      </c>
      <c r="N262" s="615" t="s">
        <v>164</v>
      </c>
      <c r="O262" s="615" t="s">
        <v>164</v>
      </c>
      <c r="P262" s="615" t="s">
        <v>164</v>
      </c>
      <c r="Q262" s="615" t="s">
        <v>164</v>
      </c>
      <c r="R262" s="615" t="s">
        <v>164</v>
      </c>
      <c r="S262" s="615" t="s">
        <v>164</v>
      </c>
      <c r="T262" s="615" t="s">
        <v>164</v>
      </c>
      <c r="U262" s="615" t="s">
        <v>164</v>
      </c>
      <c r="V262" s="615" t="s">
        <v>164</v>
      </c>
      <c r="W262" s="615" t="s">
        <v>164</v>
      </c>
      <c r="X262" s="615" t="s">
        <v>164</v>
      </c>
      <c r="Y262" s="615" t="s">
        <v>164</v>
      </c>
      <c r="Z262" s="615" t="s">
        <v>164</v>
      </c>
      <c r="AA262" s="615" t="s">
        <v>164</v>
      </c>
      <c r="AB262" s="615" t="s">
        <v>164</v>
      </c>
      <c r="AC262" s="615" t="s">
        <v>164</v>
      </c>
      <c r="AD262" s="615" t="s">
        <v>164</v>
      </c>
      <c r="AE262" s="615" t="s">
        <v>164</v>
      </c>
      <c r="AF262" s="615" t="s">
        <v>164</v>
      </c>
      <c r="AG262" s="615" t="s">
        <v>164</v>
      </c>
      <c r="AH262" s="615" t="s">
        <v>164</v>
      </c>
      <c r="AI262" s="615" t="s">
        <v>164</v>
      </c>
      <c r="AJ262" s="615" t="s">
        <v>164</v>
      </c>
      <c r="AK262" s="615" t="s">
        <v>164</v>
      </c>
      <c r="AL262" s="615" t="s">
        <v>164</v>
      </c>
      <c r="AM262" s="615" t="s">
        <v>164</v>
      </c>
      <c r="AN262" s="615" t="s">
        <v>164</v>
      </c>
      <c r="AO262" s="615" t="s">
        <v>164</v>
      </c>
      <c r="AP262" s="615">
        <v>1.903</v>
      </c>
      <c r="AQ262" s="615">
        <v>7.1999999999999995E-2</v>
      </c>
      <c r="AR262" s="615">
        <v>0.113</v>
      </c>
      <c r="AS262" s="615">
        <v>1.903</v>
      </c>
      <c r="AT262" s="615">
        <v>6.4000000000000001E-2</v>
      </c>
      <c r="AU262" s="615">
        <v>0.12</v>
      </c>
      <c r="AV262" s="615">
        <v>1.903</v>
      </c>
      <c r="AW262" s="615">
        <v>5.7000000000000002E-2</v>
      </c>
      <c r="AX262" s="615">
        <v>0.125</v>
      </c>
      <c r="AY262" s="381">
        <v>1.903</v>
      </c>
      <c r="AZ262" s="381">
        <v>5.2999999999999999E-2</v>
      </c>
      <c r="BA262" s="381">
        <v>0.13</v>
      </c>
    </row>
    <row r="263" spans="1:53" ht="18" customHeight="1" x14ac:dyDescent="0.25">
      <c r="B263" s="315"/>
      <c r="C263" s="497" t="s">
        <v>845</v>
      </c>
      <c r="D263" s="752" t="s">
        <v>1400</v>
      </c>
      <c r="E263" s="445" t="str">
        <f t="shared" si="54"/>
        <v>B100 (l)Turismos (M1)</v>
      </c>
      <c r="F263" s="615" t="s">
        <v>164</v>
      </c>
      <c r="G263" s="615" t="s">
        <v>164</v>
      </c>
      <c r="H263" s="615" t="s">
        <v>164</v>
      </c>
      <c r="I263" s="615" t="s">
        <v>164</v>
      </c>
      <c r="J263" s="615" t="s">
        <v>164</v>
      </c>
      <c r="K263" s="615" t="s">
        <v>164</v>
      </c>
      <c r="L263" s="615" t="s">
        <v>164</v>
      </c>
      <c r="M263" s="615" t="s">
        <v>164</v>
      </c>
      <c r="N263" s="615" t="s">
        <v>164</v>
      </c>
      <c r="O263" s="615" t="s">
        <v>164</v>
      </c>
      <c r="P263" s="615" t="s">
        <v>164</v>
      </c>
      <c r="Q263" s="615" t="s">
        <v>164</v>
      </c>
      <c r="R263" s="615" t="s">
        <v>164</v>
      </c>
      <c r="S263" s="615" t="s">
        <v>164</v>
      </c>
      <c r="T263" s="615" t="s">
        <v>164</v>
      </c>
      <c r="U263" s="615" t="s">
        <v>164</v>
      </c>
      <c r="V263" s="615" t="s">
        <v>164</v>
      </c>
      <c r="W263" s="615" t="s">
        <v>164</v>
      </c>
      <c r="X263" s="615" t="s">
        <v>164</v>
      </c>
      <c r="Y263" s="615" t="s">
        <v>164</v>
      </c>
      <c r="Z263" s="615" t="s">
        <v>164</v>
      </c>
      <c r="AA263" s="615" t="s">
        <v>164</v>
      </c>
      <c r="AB263" s="615" t="s">
        <v>164</v>
      </c>
      <c r="AC263" s="615" t="s">
        <v>164</v>
      </c>
      <c r="AD263" s="615" t="s">
        <v>164</v>
      </c>
      <c r="AE263" s="615" t="s">
        <v>164</v>
      </c>
      <c r="AF263" s="615" t="s">
        <v>164</v>
      </c>
      <c r="AG263" s="615" t="s">
        <v>164</v>
      </c>
      <c r="AH263" s="615" t="s">
        <v>164</v>
      </c>
      <c r="AI263" s="615" t="s">
        <v>164</v>
      </c>
      <c r="AJ263" s="615" t="s">
        <v>164</v>
      </c>
      <c r="AK263" s="615" t="s">
        <v>164</v>
      </c>
      <c r="AL263" s="615" t="s">
        <v>164</v>
      </c>
      <c r="AM263" s="615" t="s">
        <v>164</v>
      </c>
      <c r="AN263" s="615" t="s">
        <v>164</v>
      </c>
      <c r="AO263" s="615" t="s">
        <v>164</v>
      </c>
      <c r="AP263" s="615">
        <v>0.14399999999999999</v>
      </c>
      <c r="AQ263" s="615">
        <v>7.0000000000000001E-3</v>
      </c>
      <c r="AR263" s="615">
        <v>0.11899999999999999</v>
      </c>
      <c r="AS263" s="615">
        <v>0.14399999999999999</v>
      </c>
      <c r="AT263" s="615">
        <v>7.0000000000000001E-3</v>
      </c>
      <c r="AU263" s="615">
        <v>0.11899999999999999</v>
      </c>
      <c r="AV263" s="615">
        <v>0.14399999999999999</v>
      </c>
      <c r="AW263" s="615">
        <v>7.0000000000000001E-3</v>
      </c>
      <c r="AX263" s="615">
        <v>0.11899999999999999</v>
      </c>
      <c r="AY263" s="381">
        <v>0.14399999999999999</v>
      </c>
      <c r="AZ263" s="381">
        <v>6.0000000000000001E-3</v>
      </c>
      <c r="BA263" s="381">
        <v>0.11799999999999999</v>
      </c>
    </row>
    <row r="264" spans="1:53" ht="18" customHeight="1" x14ac:dyDescent="0.25">
      <c r="B264" s="315"/>
      <c r="C264" s="497" t="s">
        <v>549</v>
      </c>
      <c r="D264" s="752" t="s">
        <v>1401</v>
      </c>
      <c r="E264" s="445" t="str">
        <f t="shared" si="54"/>
        <v>B100 (l)Furgonetas y furgones (N1)</v>
      </c>
      <c r="F264" s="615" t="s">
        <v>164</v>
      </c>
      <c r="G264" s="615" t="s">
        <v>164</v>
      </c>
      <c r="H264" s="615" t="s">
        <v>164</v>
      </c>
      <c r="I264" s="615" t="s">
        <v>164</v>
      </c>
      <c r="J264" s="615" t="s">
        <v>164</v>
      </c>
      <c r="K264" s="615" t="s">
        <v>164</v>
      </c>
      <c r="L264" s="615" t="s">
        <v>164</v>
      </c>
      <c r="M264" s="615" t="s">
        <v>164</v>
      </c>
      <c r="N264" s="615" t="s">
        <v>164</v>
      </c>
      <c r="O264" s="615" t="s">
        <v>164</v>
      </c>
      <c r="P264" s="615" t="s">
        <v>164</v>
      </c>
      <c r="Q264" s="615" t="s">
        <v>164</v>
      </c>
      <c r="R264" s="615" t="s">
        <v>164</v>
      </c>
      <c r="S264" s="615" t="s">
        <v>164</v>
      </c>
      <c r="T264" s="615" t="s">
        <v>164</v>
      </c>
      <c r="U264" s="615" t="s">
        <v>164</v>
      </c>
      <c r="V264" s="615" t="s">
        <v>164</v>
      </c>
      <c r="W264" s="615" t="s">
        <v>164</v>
      </c>
      <c r="X264" s="615" t="s">
        <v>164</v>
      </c>
      <c r="Y264" s="615" t="s">
        <v>164</v>
      </c>
      <c r="Z264" s="615" t="s">
        <v>164</v>
      </c>
      <c r="AA264" s="615" t="s">
        <v>164</v>
      </c>
      <c r="AB264" s="615" t="s">
        <v>164</v>
      </c>
      <c r="AC264" s="615" t="s">
        <v>164</v>
      </c>
      <c r="AD264" s="615" t="s">
        <v>164</v>
      </c>
      <c r="AE264" s="615" t="s">
        <v>164</v>
      </c>
      <c r="AF264" s="615" t="s">
        <v>164</v>
      </c>
      <c r="AG264" s="615" t="s">
        <v>164</v>
      </c>
      <c r="AH264" s="615" t="s">
        <v>164</v>
      </c>
      <c r="AI264" s="615" t="s">
        <v>164</v>
      </c>
      <c r="AJ264" s="615" t="s">
        <v>164</v>
      </c>
      <c r="AK264" s="615" t="s">
        <v>164</v>
      </c>
      <c r="AL264" s="615" t="s">
        <v>164</v>
      </c>
      <c r="AM264" s="615" t="s">
        <v>164</v>
      </c>
      <c r="AN264" s="615" t="s">
        <v>164</v>
      </c>
      <c r="AO264" s="615" t="s">
        <v>164</v>
      </c>
      <c r="AP264" s="615">
        <v>0.14199999999999999</v>
      </c>
      <c r="AQ264" s="615">
        <v>8.9999999999999993E-3</v>
      </c>
      <c r="AR264" s="615">
        <v>7.3999999999999996E-2</v>
      </c>
      <c r="AS264" s="615">
        <v>0.14199999999999999</v>
      </c>
      <c r="AT264" s="615">
        <v>8.0000000000000002E-3</v>
      </c>
      <c r="AU264" s="615">
        <v>7.3999999999999996E-2</v>
      </c>
      <c r="AV264" s="615">
        <v>0.14199999999999999</v>
      </c>
      <c r="AW264" s="615">
        <v>8.9999999999999993E-3</v>
      </c>
      <c r="AX264" s="615">
        <v>7.5999999999999998E-2</v>
      </c>
      <c r="AY264" s="381">
        <v>0.14199999999999999</v>
      </c>
      <c r="AZ264" s="381">
        <v>8.0000000000000002E-3</v>
      </c>
      <c r="BA264" s="381">
        <v>7.1999999999999995E-2</v>
      </c>
    </row>
    <row r="265" spans="1:53" ht="18" customHeight="1" x14ac:dyDescent="0.25">
      <c r="B265" s="315"/>
      <c r="C265" s="497" t="s">
        <v>549</v>
      </c>
      <c r="D265" s="752" t="s">
        <v>1402</v>
      </c>
      <c r="E265" s="445" t="str">
        <f t="shared" si="54"/>
        <v>B100 (l)Camiones y autobuses (N2, N3, M2, M3)</v>
      </c>
      <c r="F265" s="615" t="s">
        <v>164</v>
      </c>
      <c r="G265" s="615" t="s">
        <v>164</v>
      </c>
      <c r="H265" s="615" t="s">
        <v>164</v>
      </c>
      <c r="I265" s="615" t="s">
        <v>164</v>
      </c>
      <c r="J265" s="615" t="s">
        <v>164</v>
      </c>
      <c r="K265" s="615" t="s">
        <v>164</v>
      </c>
      <c r="L265" s="615" t="s">
        <v>164</v>
      </c>
      <c r="M265" s="615" t="s">
        <v>164</v>
      </c>
      <c r="N265" s="615" t="s">
        <v>164</v>
      </c>
      <c r="O265" s="615" t="s">
        <v>164</v>
      </c>
      <c r="P265" s="615" t="s">
        <v>164</v>
      </c>
      <c r="Q265" s="615" t="s">
        <v>164</v>
      </c>
      <c r="R265" s="615" t="s">
        <v>164</v>
      </c>
      <c r="S265" s="615" t="s">
        <v>164</v>
      </c>
      <c r="T265" s="615" t="s">
        <v>164</v>
      </c>
      <c r="U265" s="615" t="s">
        <v>164</v>
      </c>
      <c r="V265" s="615" t="s">
        <v>164</v>
      </c>
      <c r="W265" s="615" t="s">
        <v>164</v>
      </c>
      <c r="X265" s="615" t="s">
        <v>164</v>
      </c>
      <c r="Y265" s="615" t="s">
        <v>164</v>
      </c>
      <c r="Z265" s="615" t="s">
        <v>164</v>
      </c>
      <c r="AA265" s="615" t="s">
        <v>164</v>
      </c>
      <c r="AB265" s="615" t="s">
        <v>164</v>
      </c>
      <c r="AC265" s="615" t="s">
        <v>164</v>
      </c>
      <c r="AD265" s="615" t="s">
        <v>164</v>
      </c>
      <c r="AE265" s="615" t="s">
        <v>164</v>
      </c>
      <c r="AF265" s="615" t="s">
        <v>164</v>
      </c>
      <c r="AG265" s="615" t="s">
        <v>164</v>
      </c>
      <c r="AH265" s="615" t="s">
        <v>164</v>
      </c>
      <c r="AI265" s="615" t="s">
        <v>164</v>
      </c>
      <c r="AJ265" s="615" t="s">
        <v>164</v>
      </c>
      <c r="AK265" s="615" t="s">
        <v>164</v>
      </c>
      <c r="AL265" s="615" t="s">
        <v>164</v>
      </c>
      <c r="AM265" s="615" t="s">
        <v>164</v>
      </c>
      <c r="AN265" s="615" t="s">
        <v>164</v>
      </c>
      <c r="AO265" s="615" t="s">
        <v>164</v>
      </c>
      <c r="AP265" s="615">
        <v>0.13900000000000001</v>
      </c>
      <c r="AQ265" s="615">
        <v>7.1999999999999995E-2</v>
      </c>
      <c r="AR265" s="615">
        <v>0.113</v>
      </c>
      <c r="AS265" s="615">
        <v>0.13900000000000001</v>
      </c>
      <c r="AT265" s="615">
        <v>6.4000000000000001E-2</v>
      </c>
      <c r="AU265" s="615">
        <v>0.12</v>
      </c>
      <c r="AV265" s="615">
        <v>0.13900000000000001</v>
      </c>
      <c r="AW265" s="615">
        <v>5.7000000000000002E-2</v>
      </c>
      <c r="AX265" s="615">
        <v>0.125</v>
      </c>
      <c r="AY265" s="381">
        <v>0.13900000000000001</v>
      </c>
      <c r="AZ265" s="381">
        <v>5.2999999999999999E-2</v>
      </c>
      <c r="BA265" s="381">
        <v>0.13</v>
      </c>
    </row>
    <row r="266" spans="1:53" ht="18" customHeight="1" x14ac:dyDescent="0.25">
      <c r="B266" s="315"/>
      <c r="C266" s="497" t="s">
        <v>545</v>
      </c>
      <c r="D266" s="752" t="s">
        <v>1400</v>
      </c>
      <c r="E266" s="445" t="str">
        <f t="shared" si="54"/>
        <v>LPG (l)Turismos (M1)</v>
      </c>
      <c r="F266" s="615">
        <v>1.6519999999999999</v>
      </c>
      <c r="G266" s="615">
        <v>0.25700000000000001</v>
      </c>
      <c r="H266" s="615">
        <v>7.9000000000000001E-2</v>
      </c>
      <c r="I266" s="615">
        <v>1.6519999999999999</v>
      </c>
      <c r="J266" s="615">
        <v>0.25700000000000001</v>
      </c>
      <c r="K266" s="615">
        <v>7.9000000000000001E-2</v>
      </c>
      <c r="L266" s="615">
        <v>1.6519999999999999</v>
      </c>
      <c r="M266" s="615">
        <v>0.25700000000000001</v>
      </c>
      <c r="N266" s="615">
        <v>7.8E-2</v>
      </c>
      <c r="O266" s="615">
        <v>1.6519999999999999</v>
      </c>
      <c r="P266" s="615">
        <v>0.255</v>
      </c>
      <c r="Q266" s="615">
        <v>7.9000000000000001E-2</v>
      </c>
      <c r="R266" s="615">
        <v>1.6519999999999999</v>
      </c>
      <c r="S266" s="615">
        <v>0.25800000000000001</v>
      </c>
      <c r="T266" s="615">
        <v>7.9000000000000001E-2</v>
      </c>
      <c r="U266" s="615">
        <v>1.6519999999999999</v>
      </c>
      <c r="V266" s="615">
        <v>0.253</v>
      </c>
      <c r="W266" s="615">
        <v>7.6999999999999999E-2</v>
      </c>
      <c r="X266" s="615">
        <v>1.6519999999999999</v>
      </c>
      <c r="Y266" s="615">
        <v>0.252</v>
      </c>
      <c r="Z266" s="615">
        <v>7.4999999999999997E-2</v>
      </c>
      <c r="AA266" s="615">
        <v>1.6519999999999999</v>
      </c>
      <c r="AB266" s="615">
        <v>0.251</v>
      </c>
      <c r="AC266" s="615">
        <v>7.1999999999999995E-2</v>
      </c>
      <c r="AD266" s="615">
        <v>1.6519999999999999</v>
      </c>
      <c r="AE266" s="615">
        <v>0.20699999999999999</v>
      </c>
      <c r="AF266" s="615">
        <v>2.5999999999999999E-2</v>
      </c>
      <c r="AG266" s="615">
        <v>1.6519999999999999</v>
      </c>
      <c r="AH266" s="615">
        <v>0.20599999999999999</v>
      </c>
      <c r="AI266" s="615">
        <v>2.5000000000000001E-2</v>
      </c>
      <c r="AJ266" s="615">
        <v>1.6519999999999999</v>
      </c>
      <c r="AK266" s="615">
        <v>0.20699999999999999</v>
      </c>
      <c r="AL266" s="615">
        <v>2.4E-2</v>
      </c>
      <c r="AM266" s="615">
        <v>1.6519999999999999</v>
      </c>
      <c r="AN266" s="615">
        <v>0.20499999999999999</v>
      </c>
      <c r="AO266" s="615">
        <v>2.1999999999999999E-2</v>
      </c>
      <c r="AP266" s="615">
        <v>1.6519999999999999</v>
      </c>
      <c r="AQ266" s="615">
        <v>0.20599999999999999</v>
      </c>
      <c r="AR266" s="615">
        <v>1.7999999999999999E-2</v>
      </c>
      <c r="AS266" s="615">
        <v>1.6519999999999999</v>
      </c>
      <c r="AT266" s="615">
        <v>0.20399999999999999</v>
      </c>
      <c r="AU266" s="615">
        <v>1.7000000000000001E-2</v>
      </c>
      <c r="AV266" s="615">
        <v>1.6519999999999999</v>
      </c>
      <c r="AW266" s="615">
        <v>0.20399999999999999</v>
      </c>
      <c r="AX266" s="615">
        <v>1.6E-2</v>
      </c>
      <c r="AY266" s="382">
        <v>1.6519999999999999</v>
      </c>
      <c r="AZ266" s="382">
        <v>0.20499999999999999</v>
      </c>
      <c r="BA266" s="382">
        <v>1.6E-2</v>
      </c>
    </row>
    <row r="267" spans="1:53" ht="18" customHeight="1" x14ac:dyDescent="0.25">
      <c r="B267" s="315"/>
      <c r="C267" s="871" t="s">
        <v>697</v>
      </c>
      <c r="D267" s="872" t="s">
        <v>1400</v>
      </c>
      <c r="E267" s="445" t="str">
        <f t="shared" si="54"/>
        <v>CNG (kg)Turismos (M1)</v>
      </c>
      <c r="F267" s="873">
        <v>2.754</v>
      </c>
      <c r="G267" s="873">
        <v>1.0980000000000001</v>
      </c>
      <c r="H267" s="873">
        <v>3.4000000000000002E-2</v>
      </c>
      <c r="I267" s="873">
        <v>2.7440000000000002</v>
      </c>
      <c r="J267" s="873">
        <v>1.0940000000000001</v>
      </c>
      <c r="K267" s="873">
        <v>3.4000000000000002E-2</v>
      </c>
      <c r="L267" s="873">
        <v>2.7160000000000002</v>
      </c>
      <c r="M267" s="873">
        <v>1.083</v>
      </c>
      <c r="N267" s="873">
        <v>3.3000000000000002E-2</v>
      </c>
      <c r="O267" s="873">
        <v>2.75</v>
      </c>
      <c r="P267" s="873">
        <v>1.097</v>
      </c>
      <c r="Q267" s="873">
        <v>3.4000000000000002E-2</v>
      </c>
      <c r="R267" s="873">
        <v>2.7490000000000001</v>
      </c>
      <c r="S267" s="873">
        <v>1.0960000000000001</v>
      </c>
      <c r="T267" s="873">
        <v>3.4000000000000002E-2</v>
      </c>
      <c r="U267" s="873">
        <v>2.73</v>
      </c>
      <c r="V267" s="873">
        <v>1.089</v>
      </c>
      <c r="W267" s="873">
        <v>3.4000000000000002E-2</v>
      </c>
      <c r="X267" s="873">
        <v>2.7320000000000002</v>
      </c>
      <c r="Y267" s="873">
        <v>1.0900000000000001</v>
      </c>
      <c r="Z267" s="873">
        <v>3.4000000000000002E-2</v>
      </c>
      <c r="AA267" s="873">
        <v>2.7160000000000002</v>
      </c>
      <c r="AB267" s="873">
        <v>1.083</v>
      </c>
      <c r="AC267" s="873">
        <v>3.3000000000000002E-2</v>
      </c>
      <c r="AD267" s="873">
        <v>2.7</v>
      </c>
      <c r="AE267" s="873">
        <v>1.056</v>
      </c>
      <c r="AF267" s="873">
        <v>3.3000000000000002E-2</v>
      </c>
      <c r="AG267" s="873">
        <v>2.7080000000000002</v>
      </c>
      <c r="AH267" s="873">
        <v>1.0649999999999999</v>
      </c>
      <c r="AI267" s="873">
        <v>3.3000000000000002E-2</v>
      </c>
      <c r="AJ267" s="873">
        <v>2.7080000000000002</v>
      </c>
      <c r="AK267" s="873">
        <v>1.0669999999999999</v>
      </c>
      <c r="AL267" s="873">
        <v>3.3000000000000002E-2</v>
      </c>
      <c r="AM267" s="873">
        <v>2.714</v>
      </c>
      <c r="AN267" s="873">
        <v>1.0629999999999999</v>
      </c>
      <c r="AO267" s="873">
        <v>3.4000000000000002E-2</v>
      </c>
      <c r="AP267" s="873">
        <v>2.7</v>
      </c>
      <c r="AQ267" s="873">
        <v>1.08</v>
      </c>
      <c r="AR267" s="873">
        <v>3.3000000000000002E-2</v>
      </c>
      <c r="AS267" s="873">
        <v>2.7250000000000001</v>
      </c>
      <c r="AT267" s="873">
        <v>1.08</v>
      </c>
      <c r="AU267" s="873">
        <v>3.4000000000000002E-2</v>
      </c>
      <c r="AV267" s="873">
        <v>2.726</v>
      </c>
      <c r="AW267" s="873">
        <v>1.0740000000000001</v>
      </c>
      <c r="AX267" s="873">
        <v>3.4000000000000002E-2</v>
      </c>
      <c r="AY267" s="874">
        <v>2.7160000000000002</v>
      </c>
      <c r="AZ267" s="874">
        <v>1.079</v>
      </c>
      <c r="BA267" s="874">
        <v>3.3000000000000002E-2</v>
      </c>
    </row>
    <row r="268" spans="1:53" ht="18" customHeight="1" x14ac:dyDescent="0.25">
      <c r="B268" s="315"/>
      <c r="C268" s="761" t="s">
        <v>697</v>
      </c>
      <c r="D268" s="752" t="s">
        <v>1402</v>
      </c>
      <c r="E268" s="445" t="str">
        <f t="shared" si="54"/>
        <v>CNG (kg)Camiones y autobuses (N2, N3, M2, M3)</v>
      </c>
      <c r="F268" s="615">
        <v>2.7389999999999999</v>
      </c>
      <c r="G268" s="615">
        <v>3.875</v>
      </c>
      <c r="H268" s="615">
        <v>0</v>
      </c>
      <c r="I268" s="615">
        <v>2.742</v>
      </c>
      <c r="J268" s="615">
        <v>3.1589999999999998</v>
      </c>
      <c r="K268" s="615">
        <v>0</v>
      </c>
      <c r="L268" s="615">
        <v>2.7170000000000001</v>
      </c>
      <c r="M268" s="615">
        <v>3.0840000000000001</v>
      </c>
      <c r="N268" s="615">
        <v>0</v>
      </c>
      <c r="O268" s="615">
        <v>2.7410000000000001</v>
      </c>
      <c r="P268" s="615">
        <v>2.46</v>
      </c>
      <c r="Q268" s="615">
        <v>0</v>
      </c>
      <c r="R268" s="615">
        <v>2.746</v>
      </c>
      <c r="S268" s="615">
        <v>2.4510000000000001</v>
      </c>
      <c r="T268" s="615">
        <v>0</v>
      </c>
      <c r="U268" s="615">
        <v>2.726</v>
      </c>
      <c r="V268" s="615">
        <v>2.419</v>
      </c>
      <c r="W268" s="615">
        <v>0</v>
      </c>
      <c r="X268" s="615">
        <v>2.7160000000000002</v>
      </c>
      <c r="Y268" s="615">
        <v>2.4119999999999999</v>
      </c>
      <c r="Z268" s="615">
        <v>0</v>
      </c>
      <c r="AA268" s="615">
        <v>2.7160000000000002</v>
      </c>
      <c r="AB268" s="615">
        <v>2.395</v>
      </c>
      <c r="AC268" s="615">
        <v>0</v>
      </c>
      <c r="AD268" s="615">
        <v>2.7</v>
      </c>
      <c r="AE268" s="615">
        <v>2.3540000000000001</v>
      </c>
      <c r="AF268" s="615">
        <v>0</v>
      </c>
      <c r="AG268" s="615">
        <v>2.7080000000000002</v>
      </c>
      <c r="AH268" s="615">
        <v>2.375</v>
      </c>
      <c r="AI268" s="615">
        <v>0</v>
      </c>
      <c r="AJ268" s="615">
        <v>2.7080000000000002</v>
      </c>
      <c r="AK268" s="615">
        <v>2.37</v>
      </c>
      <c r="AL268" s="615">
        <v>0</v>
      </c>
      <c r="AM268" s="615">
        <v>2.714</v>
      </c>
      <c r="AN268" s="615">
        <v>2.38</v>
      </c>
      <c r="AO268" s="615">
        <v>0</v>
      </c>
      <c r="AP268" s="615">
        <v>2.7</v>
      </c>
      <c r="AQ268" s="615">
        <v>2.3980000000000001</v>
      </c>
      <c r="AR268" s="615">
        <v>0</v>
      </c>
      <c r="AS268" s="615">
        <v>2.7250000000000001</v>
      </c>
      <c r="AT268" s="615">
        <v>2.4089999999999998</v>
      </c>
      <c r="AU268" s="615">
        <v>0</v>
      </c>
      <c r="AV268" s="615">
        <v>2.726</v>
      </c>
      <c r="AW268" s="615">
        <v>2.4119999999999999</v>
      </c>
      <c r="AX268" s="615">
        <v>0</v>
      </c>
      <c r="AY268" s="382">
        <v>2.7160000000000002</v>
      </c>
      <c r="AZ268" s="382">
        <v>2.395</v>
      </c>
      <c r="BA268" s="382">
        <v>0</v>
      </c>
    </row>
    <row r="269" spans="1:53" ht="18" customHeight="1" x14ac:dyDescent="0.25">
      <c r="A269" s="385"/>
      <c r="B269" s="363"/>
      <c r="C269" s="363"/>
      <c r="D269" s="369"/>
      <c r="E269" s="369"/>
      <c r="F269" s="369"/>
      <c r="G269" s="369"/>
      <c r="H269" s="369"/>
      <c r="I269" s="369"/>
      <c r="J269" s="369"/>
      <c r="K269" s="369"/>
      <c r="L269" s="369"/>
      <c r="M269" s="369"/>
      <c r="N269" s="369"/>
      <c r="O269" s="369"/>
      <c r="P269" s="369"/>
      <c r="Q269" s="369"/>
      <c r="R269" s="369"/>
      <c r="S269" s="369"/>
      <c r="T269" s="369"/>
      <c r="U269" s="369"/>
      <c r="V269" s="369"/>
      <c r="W269" s="369"/>
      <c r="X269" s="369"/>
      <c r="Y269" s="369"/>
      <c r="Z269" s="369"/>
      <c r="AA269" s="369"/>
      <c r="AB269" s="369"/>
      <c r="AC269" s="369"/>
      <c r="AD269" s="369"/>
      <c r="AE269" s="369"/>
      <c r="AF269" s="369"/>
      <c r="AG269" s="369"/>
      <c r="AH269" s="369"/>
      <c r="AI269" s="369"/>
      <c r="AJ269" s="369"/>
      <c r="AK269" s="369"/>
      <c r="AL269" s="369"/>
      <c r="AM269" s="369"/>
      <c r="AN269" s="369"/>
      <c r="AO269" s="369"/>
      <c r="AP269" s="369"/>
      <c r="AQ269" s="369"/>
      <c r="AR269" s="369"/>
      <c r="AS269" s="369"/>
      <c r="AT269" s="369"/>
      <c r="AU269" s="369"/>
      <c r="AV269" s="369"/>
      <c r="AW269" s="369"/>
      <c r="AX269" s="369"/>
      <c r="AY269" s="369"/>
      <c r="AZ269" s="363"/>
      <c r="BA269" s="363"/>
    </row>
    <row r="270" spans="1:53" ht="18" customHeight="1" x14ac:dyDescent="0.25">
      <c r="A270" s="385"/>
      <c r="B270" s="401" t="s">
        <v>854</v>
      </c>
      <c r="Q270" s="280"/>
      <c r="AG270" s="280"/>
    </row>
    <row r="271" spans="1:53" ht="18" customHeight="1" x14ac:dyDescent="0.25">
      <c r="A271" s="385"/>
      <c r="B271" s="401"/>
      <c r="Q271" s="280"/>
      <c r="AG271" s="280"/>
    </row>
    <row r="272" spans="1:53" ht="18" customHeight="1" x14ac:dyDescent="0.25">
      <c r="A272" s="385"/>
      <c r="B272" s="363"/>
      <c r="C272" s="495" t="s">
        <v>846</v>
      </c>
      <c r="E272" s="496" t="s">
        <v>709</v>
      </c>
      <c r="Q272" s="280"/>
      <c r="AG272" s="280"/>
    </row>
    <row r="273" spans="1:33" ht="18" customHeight="1" x14ac:dyDescent="0.25">
      <c r="A273" s="385"/>
      <c r="B273" s="363"/>
      <c r="C273" s="758" t="s">
        <v>1400</v>
      </c>
      <c r="D273" s="379">
        <v>1</v>
      </c>
      <c r="E273" s="377" t="e">
        <f>VLOOKUP(D316,$C$273:$D$276,2,0)</f>
        <v>#N/A</v>
      </c>
      <c r="G273" s="280" t="s">
        <v>706</v>
      </c>
      <c r="Q273" s="280"/>
      <c r="AG273" s="280"/>
    </row>
    <row r="274" spans="1:33" ht="18" customHeight="1" x14ac:dyDescent="0.25">
      <c r="A274" s="385"/>
      <c r="B274" s="363"/>
      <c r="C274" s="759" t="s">
        <v>1401</v>
      </c>
      <c r="D274" s="309">
        <v>2</v>
      </c>
      <c r="E274" s="377" t="e">
        <f>VLOOKUP(D317,$C$273:$D$276,2,0)</f>
        <v>#N/A</v>
      </c>
      <c r="G274" s="280" t="s">
        <v>707</v>
      </c>
      <c r="Q274" s="280"/>
      <c r="AG274" s="280"/>
    </row>
    <row r="275" spans="1:33" ht="18" customHeight="1" x14ac:dyDescent="0.25">
      <c r="A275" s="385"/>
      <c r="B275" s="363"/>
      <c r="C275" s="759" t="s">
        <v>1402</v>
      </c>
      <c r="D275" s="309">
        <v>3</v>
      </c>
      <c r="E275" s="377" t="e">
        <f t="shared" ref="E275:E292" si="55">VLOOKUP(D318,$C$273:$D$276,2,0)</f>
        <v>#N/A</v>
      </c>
      <c r="G275" s="280" t="s">
        <v>708</v>
      </c>
      <c r="Q275" s="280"/>
      <c r="AG275" s="280"/>
    </row>
    <row r="276" spans="1:33" ht="18" customHeight="1" x14ac:dyDescent="0.25">
      <c r="A276" s="385"/>
      <c r="B276" s="363"/>
      <c r="C276" s="760" t="s">
        <v>1403</v>
      </c>
      <c r="D276" s="311">
        <v>4</v>
      </c>
      <c r="E276" s="377" t="e">
        <f t="shared" si="55"/>
        <v>#N/A</v>
      </c>
      <c r="G276" s="280" t="s">
        <v>834</v>
      </c>
      <c r="Q276" s="280"/>
      <c r="AG276" s="280"/>
    </row>
    <row r="277" spans="1:33" ht="18" customHeight="1" x14ac:dyDescent="0.25">
      <c r="A277" s="385"/>
      <c r="B277" s="363"/>
      <c r="E277" s="377" t="e">
        <f t="shared" si="55"/>
        <v>#N/A</v>
      </c>
      <c r="Q277" s="280"/>
      <c r="AG277" s="280"/>
    </row>
    <row r="278" spans="1:33" ht="18" customHeight="1" x14ac:dyDescent="0.25">
      <c r="A278" s="385"/>
      <c r="B278" s="363"/>
      <c r="E278" s="377" t="e">
        <f t="shared" si="55"/>
        <v>#N/A</v>
      </c>
      <c r="Q278" s="280"/>
      <c r="AG278" s="280"/>
    </row>
    <row r="279" spans="1:33" ht="18" customHeight="1" x14ac:dyDescent="0.25">
      <c r="A279" s="385"/>
      <c r="B279" s="363"/>
      <c r="E279" s="377" t="e">
        <f t="shared" si="55"/>
        <v>#N/A</v>
      </c>
      <c r="Q279" s="280"/>
      <c r="AG279" s="280"/>
    </row>
    <row r="280" spans="1:33" ht="18" customHeight="1" x14ac:dyDescent="0.25">
      <c r="A280" s="385"/>
      <c r="B280" s="363"/>
      <c r="E280" s="377" t="e">
        <f t="shared" si="55"/>
        <v>#N/A</v>
      </c>
      <c r="Q280" s="280"/>
      <c r="AG280" s="280"/>
    </row>
    <row r="281" spans="1:33" ht="18" customHeight="1" x14ac:dyDescent="0.25">
      <c r="A281" s="385"/>
      <c r="B281" s="363"/>
      <c r="E281" s="377" t="e">
        <f t="shared" si="55"/>
        <v>#N/A</v>
      </c>
      <c r="Q281" s="280"/>
      <c r="AG281" s="280"/>
    </row>
    <row r="282" spans="1:33" ht="18" customHeight="1" x14ac:dyDescent="0.25">
      <c r="A282" s="385"/>
      <c r="B282" s="363"/>
      <c r="E282" s="377" t="e">
        <f t="shared" si="55"/>
        <v>#N/A</v>
      </c>
      <c r="Q282" s="280"/>
      <c r="AG282" s="280"/>
    </row>
    <row r="283" spans="1:33" ht="18" customHeight="1" x14ac:dyDescent="0.25">
      <c r="A283" s="385"/>
      <c r="B283" s="363"/>
      <c r="E283" s="377" t="e">
        <f t="shared" si="55"/>
        <v>#N/A</v>
      </c>
      <c r="Q283" s="280"/>
      <c r="AG283" s="280"/>
    </row>
    <row r="284" spans="1:33" ht="18" customHeight="1" x14ac:dyDescent="0.25">
      <c r="A284" s="385"/>
      <c r="B284" s="363"/>
      <c r="E284" s="377" t="e">
        <f t="shared" si="55"/>
        <v>#N/A</v>
      </c>
      <c r="Q284" s="280"/>
      <c r="AG284" s="280"/>
    </row>
    <row r="285" spans="1:33" ht="18" customHeight="1" x14ac:dyDescent="0.25">
      <c r="A285" s="385"/>
      <c r="B285" s="363"/>
      <c r="E285" s="377" t="e">
        <f t="shared" si="55"/>
        <v>#N/A</v>
      </c>
      <c r="Q285" s="280"/>
      <c r="AG285" s="280"/>
    </row>
    <row r="286" spans="1:33" ht="18" customHeight="1" x14ac:dyDescent="0.25">
      <c r="A286" s="385"/>
      <c r="B286" s="363"/>
      <c r="E286" s="377" t="e">
        <f t="shared" si="55"/>
        <v>#N/A</v>
      </c>
      <c r="Q286" s="280"/>
      <c r="AG286" s="280"/>
    </row>
    <row r="287" spans="1:33" ht="18" customHeight="1" x14ac:dyDescent="0.25">
      <c r="A287" s="385"/>
      <c r="B287" s="363"/>
      <c r="E287" s="377" t="e">
        <f t="shared" si="55"/>
        <v>#N/A</v>
      </c>
      <c r="Q287" s="280"/>
      <c r="AG287" s="280"/>
    </row>
    <row r="288" spans="1:33" ht="18" customHeight="1" x14ac:dyDescent="0.25">
      <c r="A288" s="385"/>
      <c r="B288" s="363"/>
      <c r="E288" s="377" t="e">
        <f t="shared" si="55"/>
        <v>#N/A</v>
      </c>
      <c r="Q288" s="280"/>
      <c r="AG288" s="280"/>
    </row>
    <row r="289" spans="1:66" ht="18" customHeight="1" x14ac:dyDescent="0.25">
      <c r="A289" s="385"/>
      <c r="B289" s="363"/>
      <c r="E289" s="377" t="e">
        <f t="shared" si="55"/>
        <v>#N/A</v>
      </c>
      <c r="Q289" s="280"/>
      <c r="AG289" s="280"/>
    </row>
    <row r="290" spans="1:66" ht="18" customHeight="1" x14ac:dyDescent="0.25">
      <c r="A290" s="385"/>
      <c r="B290" s="363"/>
      <c r="E290" s="377" t="e">
        <f t="shared" si="55"/>
        <v>#N/A</v>
      </c>
      <c r="Q290" s="280"/>
      <c r="AG290" s="280"/>
    </row>
    <row r="291" spans="1:66" ht="18" customHeight="1" x14ac:dyDescent="0.25">
      <c r="A291" s="385"/>
      <c r="B291" s="363"/>
      <c r="E291" s="377" t="e">
        <f t="shared" si="55"/>
        <v>#N/A</v>
      </c>
      <c r="Q291" s="280"/>
      <c r="AG291" s="280"/>
    </row>
    <row r="292" spans="1:66" ht="18" customHeight="1" x14ac:dyDescent="0.25">
      <c r="A292" s="385"/>
      <c r="B292" s="363"/>
      <c r="E292" s="377" t="e">
        <f t="shared" si="55"/>
        <v>#N/A</v>
      </c>
      <c r="Q292" s="280"/>
      <c r="AG292" s="280"/>
    </row>
    <row r="293" spans="1:66" ht="18" customHeight="1" x14ac:dyDescent="0.25">
      <c r="A293" s="385"/>
      <c r="B293" s="363"/>
      <c r="Q293" s="280"/>
      <c r="AG293" s="280"/>
    </row>
    <row r="294" spans="1:66" ht="18" customHeight="1" x14ac:dyDescent="0.25">
      <c r="A294" s="385"/>
      <c r="Q294" s="280"/>
      <c r="AG294" s="280"/>
    </row>
    <row r="295" spans="1:66" ht="18" customHeight="1" x14ac:dyDescent="0.25">
      <c r="A295" s="385"/>
      <c r="C295" s="446">
        <v>2007</v>
      </c>
      <c r="D295" s="446">
        <v>2007</v>
      </c>
      <c r="E295" s="446">
        <v>2007</v>
      </c>
      <c r="F295" s="446">
        <v>2007</v>
      </c>
      <c r="G295" s="446">
        <v>2008</v>
      </c>
      <c r="H295" s="446">
        <v>2008</v>
      </c>
      <c r="I295" s="446">
        <v>2008</v>
      </c>
      <c r="J295" s="446">
        <v>2008</v>
      </c>
      <c r="K295" s="446">
        <v>2009</v>
      </c>
      <c r="L295" s="446">
        <v>2009</v>
      </c>
      <c r="M295" s="446">
        <v>2009</v>
      </c>
      <c r="N295" s="446">
        <v>2009</v>
      </c>
      <c r="O295" s="446">
        <v>2010</v>
      </c>
      <c r="P295" s="446">
        <v>2010</v>
      </c>
      <c r="Q295" s="446">
        <v>2010</v>
      </c>
      <c r="R295" s="446">
        <v>2010</v>
      </c>
      <c r="S295" s="447">
        <v>2011</v>
      </c>
      <c r="T295" s="447">
        <v>2011</v>
      </c>
      <c r="U295" s="447">
        <v>2011</v>
      </c>
      <c r="V295" s="447">
        <v>2011</v>
      </c>
      <c r="W295" s="447">
        <v>2012</v>
      </c>
      <c r="X295" s="447">
        <v>2012</v>
      </c>
      <c r="Y295" s="447">
        <v>2012</v>
      </c>
      <c r="Z295" s="447">
        <v>2012</v>
      </c>
      <c r="AA295" s="447">
        <v>2013</v>
      </c>
      <c r="AB295" s="447">
        <v>2013</v>
      </c>
      <c r="AC295" s="447">
        <v>2013</v>
      </c>
      <c r="AD295" s="447">
        <v>2013</v>
      </c>
      <c r="AE295" s="447">
        <v>2014</v>
      </c>
      <c r="AF295" s="447">
        <v>2014</v>
      </c>
      <c r="AG295" s="447">
        <v>2014</v>
      </c>
      <c r="AH295" s="447">
        <v>2014</v>
      </c>
      <c r="AI295" s="447">
        <v>2015</v>
      </c>
      <c r="AJ295" s="447">
        <v>2015</v>
      </c>
      <c r="AK295" s="447">
        <v>2015</v>
      </c>
      <c r="AL295" s="447">
        <v>2015</v>
      </c>
      <c r="AM295" s="447">
        <v>2016</v>
      </c>
      <c r="AN295" s="447">
        <v>2016</v>
      </c>
      <c r="AO295" s="447">
        <v>2016</v>
      </c>
      <c r="AP295" s="447">
        <v>2016</v>
      </c>
      <c r="AQ295" s="447">
        <v>2017</v>
      </c>
      <c r="AR295" s="447">
        <v>2017</v>
      </c>
      <c r="AS295" s="447">
        <v>2017</v>
      </c>
      <c r="AT295" s="447">
        <v>2017</v>
      </c>
      <c r="AU295" s="447">
        <v>2018</v>
      </c>
      <c r="AV295" s="447">
        <v>2018</v>
      </c>
      <c r="AW295" s="447">
        <v>2018</v>
      </c>
      <c r="AX295" s="447">
        <v>2018</v>
      </c>
      <c r="AY295" s="448">
        <v>2019</v>
      </c>
      <c r="AZ295" s="448">
        <v>2019</v>
      </c>
      <c r="BA295" s="448">
        <v>2019</v>
      </c>
      <c r="BB295" s="448">
        <v>2019</v>
      </c>
      <c r="BC295" s="448">
        <v>2020</v>
      </c>
      <c r="BD295" s="448">
        <v>2020</v>
      </c>
      <c r="BE295" s="448">
        <v>2020</v>
      </c>
      <c r="BF295" s="448">
        <v>2020</v>
      </c>
      <c r="BG295" s="448">
        <v>2021</v>
      </c>
      <c r="BH295" s="448">
        <v>2021</v>
      </c>
      <c r="BI295" s="448">
        <v>2021</v>
      </c>
      <c r="BJ295" s="448">
        <v>2021</v>
      </c>
      <c r="BK295" s="839">
        <v>2022</v>
      </c>
      <c r="BL295" s="839">
        <v>2022</v>
      </c>
      <c r="BM295" s="839">
        <v>2022</v>
      </c>
      <c r="BN295" s="839">
        <v>2022</v>
      </c>
    </row>
    <row r="296" spans="1:66" ht="18" customHeight="1" x14ac:dyDescent="0.25">
      <c r="A296" s="385"/>
      <c r="C296" s="504" t="s">
        <v>1400</v>
      </c>
      <c r="D296" s="504" t="s">
        <v>1401</v>
      </c>
      <c r="E296" s="504" t="s">
        <v>1402</v>
      </c>
      <c r="F296" s="504" t="s">
        <v>1403</v>
      </c>
      <c r="G296" s="504" t="s">
        <v>1400</v>
      </c>
      <c r="H296" s="504" t="s">
        <v>1401</v>
      </c>
      <c r="I296" s="504" t="s">
        <v>1402</v>
      </c>
      <c r="J296" s="504" t="s">
        <v>1403</v>
      </c>
      <c r="K296" s="504" t="s">
        <v>1400</v>
      </c>
      <c r="L296" s="504" t="s">
        <v>1401</v>
      </c>
      <c r="M296" s="504" t="s">
        <v>1402</v>
      </c>
      <c r="N296" s="504" t="s">
        <v>1403</v>
      </c>
      <c r="O296" s="504" t="s">
        <v>1400</v>
      </c>
      <c r="P296" s="504" t="s">
        <v>1401</v>
      </c>
      <c r="Q296" s="504" t="s">
        <v>1402</v>
      </c>
      <c r="R296" s="504" t="s">
        <v>1403</v>
      </c>
      <c r="S296" s="504" t="s">
        <v>1400</v>
      </c>
      <c r="T296" s="504" t="s">
        <v>1401</v>
      </c>
      <c r="U296" s="504" t="s">
        <v>1402</v>
      </c>
      <c r="V296" s="504" t="s">
        <v>1403</v>
      </c>
      <c r="W296" s="504" t="s">
        <v>1400</v>
      </c>
      <c r="X296" s="504" t="s">
        <v>1401</v>
      </c>
      <c r="Y296" s="504" t="s">
        <v>1402</v>
      </c>
      <c r="Z296" s="504" t="s">
        <v>1403</v>
      </c>
      <c r="AA296" s="504" t="s">
        <v>1400</v>
      </c>
      <c r="AB296" s="504" t="s">
        <v>1401</v>
      </c>
      <c r="AC296" s="504" t="s">
        <v>1402</v>
      </c>
      <c r="AD296" s="504" t="s">
        <v>1403</v>
      </c>
      <c r="AE296" s="504" t="s">
        <v>1400</v>
      </c>
      <c r="AF296" s="504" t="s">
        <v>1401</v>
      </c>
      <c r="AG296" s="504" t="s">
        <v>1402</v>
      </c>
      <c r="AH296" s="504" t="s">
        <v>1403</v>
      </c>
      <c r="AI296" s="504" t="s">
        <v>1400</v>
      </c>
      <c r="AJ296" s="504" t="s">
        <v>1401</v>
      </c>
      <c r="AK296" s="504" t="s">
        <v>1402</v>
      </c>
      <c r="AL296" s="504" t="s">
        <v>1403</v>
      </c>
      <c r="AM296" s="504" t="s">
        <v>1400</v>
      </c>
      <c r="AN296" s="504" t="s">
        <v>1401</v>
      </c>
      <c r="AO296" s="504" t="s">
        <v>1402</v>
      </c>
      <c r="AP296" s="504" t="s">
        <v>1403</v>
      </c>
      <c r="AQ296" s="504" t="s">
        <v>1400</v>
      </c>
      <c r="AR296" s="504" t="s">
        <v>1401</v>
      </c>
      <c r="AS296" s="504" t="s">
        <v>1402</v>
      </c>
      <c r="AT296" s="504" t="s">
        <v>1403</v>
      </c>
      <c r="AU296" s="504" t="s">
        <v>1400</v>
      </c>
      <c r="AV296" s="504" t="s">
        <v>1401</v>
      </c>
      <c r="AW296" s="504" t="s">
        <v>1402</v>
      </c>
      <c r="AX296" s="504" t="s">
        <v>1403</v>
      </c>
      <c r="AY296" s="504" t="s">
        <v>1400</v>
      </c>
      <c r="AZ296" s="504" t="s">
        <v>1401</v>
      </c>
      <c r="BA296" s="504" t="s">
        <v>1402</v>
      </c>
      <c r="BB296" s="504" t="s">
        <v>1403</v>
      </c>
      <c r="BC296" s="504" t="s">
        <v>1400</v>
      </c>
      <c r="BD296" s="504" t="s">
        <v>1401</v>
      </c>
      <c r="BE296" s="504" t="s">
        <v>1402</v>
      </c>
      <c r="BF296" s="504" t="s">
        <v>1403</v>
      </c>
      <c r="BG296" s="504" t="s">
        <v>1400</v>
      </c>
      <c r="BH296" s="504" t="s">
        <v>1401</v>
      </c>
      <c r="BI296" s="504" t="s">
        <v>1402</v>
      </c>
      <c r="BJ296" s="504" t="s">
        <v>1403</v>
      </c>
      <c r="BK296" s="504" t="s">
        <v>1400</v>
      </c>
      <c r="BL296" s="504" t="s">
        <v>1401</v>
      </c>
      <c r="BM296" s="504" t="s">
        <v>1402</v>
      </c>
      <c r="BN296" s="504" t="s">
        <v>1403</v>
      </c>
    </row>
    <row r="297" spans="1:66" ht="18" customHeight="1" x14ac:dyDescent="0.25">
      <c r="A297" s="385"/>
      <c r="C297" s="505">
        <v>1</v>
      </c>
      <c r="D297" s="505">
        <v>2</v>
      </c>
      <c r="E297" s="505">
        <v>3</v>
      </c>
      <c r="F297" s="505">
        <v>4</v>
      </c>
      <c r="G297" s="505">
        <v>1</v>
      </c>
      <c r="H297" s="505">
        <v>2</v>
      </c>
      <c r="I297" s="505">
        <v>3</v>
      </c>
      <c r="J297" s="505">
        <v>4</v>
      </c>
      <c r="K297" s="505">
        <v>1</v>
      </c>
      <c r="L297" s="505">
        <v>2</v>
      </c>
      <c r="M297" s="505">
        <v>3</v>
      </c>
      <c r="N297" s="505">
        <v>4</v>
      </c>
      <c r="O297" s="505">
        <v>1</v>
      </c>
      <c r="P297" s="505">
        <v>2</v>
      </c>
      <c r="Q297" s="505">
        <v>3</v>
      </c>
      <c r="R297" s="505">
        <v>4</v>
      </c>
      <c r="S297" s="505">
        <v>1</v>
      </c>
      <c r="T297" s="505">
        <v>2</v>
      </c>
      <c r="U297" s="505">
        <v>3</v>
      </c>
      <c r="V297" s="505">
        <v>4</v>
      </c>
      <c r="W297" s="505">
        <v>1</v>
      </c>
      <c r="X297" s="505">
        <v>2</v>
      </c>
      <c r="Y297" s="505">
        <v>3</v>
      </c>
      <c r="Z297" s="505">
        <v>4</v>
      </c>
      <c r="AA297" s="505">
        <v>1</v>
      </c>
      <c r="AB297" s="505">
        <v>2</v>
      </c>
      <c r="AC297" s="505">
        <v>3</v>
      </c>
      <c r="AD297" s="505">
        <v>4</v>
      </c>
      <c r="AE297" s="505">
        <v>1</v>
      </c>
      <c r="AF297" s="505">
        <v>2</v>
      </c>
      <c r="AG297" s="505">
        <v>3</v>
      </c>
      <c r="AH297" s="505">
        <v>4</v>
      </c>
      <c r="AI297" s="505">
        <v>1</v>
      </c>
      <c r="AJ297" s="505">
        <v>2</v>
      </c>
      <c r="AK297" s="505">
        <v>3</v>
      </c>
      <c r="AL297" s="505">
        <v>4</v>
      </c>
      <c r="AM297" s="505">
        <v>1</v>
      </c>
      <c r="AN297" s="505">
        <v>2</v>
      </c>
      <c r="AO297" s="505">
        <v>3</v>
      </c>
      <c r="AP297" s="505">
        <v>4</v>
      </c>
      <c r="AQ297" s="505">
        <v>1</v>
      </c>
      <c r="AR297" s="505">
        <v>2</v>
      </c>
      <c r="AS297" s="505">
        <v>3</v>
      </c>
      <c r="AT297" s="505">
        <v>4</v>
      </c>
      <c r="AU297" s="505">
        <v>1</v>
      </c>
      <c r="AV297" s="505">
        <v>2</v>
      </c>
      <c r="AW297" s="505">
        <v>3</v>
      </c>
      <c r="AX297" s="505">
        <v>4</v>
      </c>
      <c r="AY297" s="505">
        <v>1</v>
      </c>
      <c r="AZ297" s="505">
        <v>2</v>
      </c>
      <c r="BA297" s="505">
        <v>3</v>
      </c>
      <c r="BB297" s="505">
        <v>4</v>
      </c>
      <c r="BC297" s="505">
        <v>1</v>
      </c>
      <c r="BD297" s="505">
        <v>2</v>
      </c>
      <c r="BE297" s="505">
        <v>3</v>
      </c>
      <c r="BF297" s="505">
        <v>4</v>
      </c>
      <c r="BG297" s="505">
        <v>1</v>
      </c>
      <c r="BH297" s="505">
        <v>2</v>
      </c>
      <c r="BI297" s="505">
        <v>3</v>
      </c>
      <c r="BJ297" s="505">
        <v>4</v>
      </c>
      <c r="BK297" s="505">
        <v>1</v>
      </c>
      <c r="BL297" s="505">
        <v>2</v>
      </c>
      <c r="BM297" s="505">
        <v>3</v>
      </c>
      <c r="BN297" s="505">
        <v>4</v>
      </c>
    </row>
    <row r="298" spans="1:66" ht="18" customHeight="1" x14ac:dyDescent="0.25">
      <c r="A298" s="385"/>
      <c r="C298" s="503" t="str">
        <f>"Comb_VehA1_"&amp;C297&amp;"_"&amp;C295</f>
        <v>Comb_VehA1_1_2007</v>
      </c>
      <c r="D298" s="503" t="str">
        <f>"Comb_VehA1_"&amp;D297&amp;"_"&amp;D295</f>
        <v>Comb_VehA1_2_2007</v>
      </c>
      <c r="E298" s="503" t="str">
        <f t="shared" ref="E298:BN298" si="56">"Comb_VehA1_"&amp;E297&amp;"_"&amp;E295</f>
        <v>Comb_VehA1_3_2007</v>
      </c>
      <c r="F298" s="503" t="str">
        <f t="shared" si="56"/>
        <v>Comb_VehA1_4_2007</v>
      </c>
      <c r="G298" s="503" t="str">
        <f t="shared" si="56"/>
        <v>Comb_VehA1_1_2008</v>
      </c>
      <c r="H298" s="503" t="str">
        <f t="shared" si="56"/>
        <v>Comb_VehA1_2_2008</v>
      </c>
      <c r="I298" s="503" t="str">
        <f t="shared" si="56"/>
        <v>Comb_VehA1_3_2008</v>
      </c>
      <c r="J298" s="503" t="str">
        <f t="shared" si="56"/>
        <v>Comb_VehA1_4_2008</v>
      </c>
      <c r="K298" s="503" t="str">
        <f t="shared" si="56"/>
        <v>Comb_VehA1_1_2009</v>
      </c>
      <c r="L298" s="503" t="str">
        <f t="shared" si="56"/>
        <v>Comb_VehA1_2_2009</v>
      </c>
      <c r="M298" s="503" t="str">
        <f t="shared" si="56"/>
        <v>Comb_VehA1_3_2009</v>
      </c>
      <c r="N298" s="503" t="str">
        <f t="shared" si="56"/>
        <v>Comb_VehA1_4_2009</v>
      </c>
      <c r="O298" s="503" t="str">
        <f t="shared" si="56"/>
        <v>Comb_VehA1_1_2010</v>
      </c>
      <c r="P298" s="503" t="str">
        <f t="shared" si="56"/>
        <v>Comb_VehA1_2_2010</v>
      </c>
      <c r="Q298" s="503" t="str">
        <f t="shared" si="56"/>
        <v>Comb_VehA1_3_2010</v>
      </c>
      <c r="R298" s="503" t="str">
        <f t="shared" si="56"/>
        <v>Comb_VehA1_4_2010</v>
      </c>
      <c r="S298" s="503" t="str">
        <f t="shared" si="56"/>
        <v>Comb_VehA1_1_2011</v>
      </c>
      <c r="T298" s="503" t="str">
        <f t="shared" si="56"/>
        <v>Comb_VehA1_2_2011</v>
      </c>
      <c r="U298" s="503" t="str">
        <f t="shared" si="56"/>
        <v>Comb_VehA1_3_2011</v>
      </c>
      <c r="V298" s="503" t="str">
        <f t="shared" si="56"/>
        <v>Comb_VehA1_4_2011</v>
      </c>
      <c r="W298" s="503" t="str">
        <f t="shared" si="56"/>
        <v>Comb_VehA1_1_2012</v>
      </c>
      <c r="X298" s="503" t="str">
        <f t="shared" si="56"/>
        <v>Comb_VehA1_2_2012</v>
      </c>
      <c r="Y298" s="503" t="str">
        <f t="shared" si="56"/>
        <v>Comb_VehA1_3_2012</v>
      </c>
      <c r="Z298" s="503" t="str">
        <f t="shared" si="56"/>
        <v>Comb_VehA1_4_2012</v>
      </c>
      <c r="AA298" s="503" t="str">
        <f t="shared" si="56"/>
        <v>Comb_VehA1_1_2013</v>
      </c>
      <c r="AB298" s="503" t="str">
        <f t="shared" si="56"/>
        <v>Comb_VehA1_2_2013</v>
      </c>
      <c r="AC298" s="503" t="str">
        <f t="shared" si="56"/>
        <v>Comb_VehA1_3_2013</v>
      </c>
      <c r="AD298" s="503" t="str">
        <f t="shared" si="56"/>
        <v>Comb_VehA1_4_2013</v>
      </c>
      <c r="AE298" s="503" t="str">
        <f t="shared" si="56"/>
        <v>Comb_VehA1_1_2014</v>
      </c>
      <c r="AF298" s="503" t="str">
        <f t="shared" si="56"/>
        <v>Comb_VehA1_2_2014</v>
      </c>
      <c r="AG298" s="503" t="str">
        <f t="shared" si="56"/>
        <v>Comb_VehA1_3_2014</v>
      </c>
      <c r="AH298" s="503" t="str">
        <f t="shared" si="56"/>
        <v>Comb_VehA1_4_2014</v>
      </c>
      <c r="AI298" s="503" t="str">
        <f t="shared" si="56"/>
        <v>Comb_VehA1_1_2015</v>
      </c>
      <c r="AJ298" s="503" t="str">
        <f t="shared" si="56"/>
        <v>Comb_VehA1_2_2015</v>
      </c>
      <c r="AK298" s="503" t="str">
        <f t="shared" si="56"/>
        <v>Comb_VehA1_3_2015</v>
      </c>
      <c r="AL298" s="503" t="str">
        <f t="shared" si="56"/>
        <v>Comb_VehA1_4_2015</v>
      </c>
      <c r="AM298" s="870" t="str">
        <f t="shared" si="56"/>
        <v>Comb_VehA1_1_2016</v>
      </c>
      <c r="AN298" s="869" t="str">
        <f t="shared" si="56"/>
        <v>Comb_VehA1_2_2016</v>
      </c>
      <c r="AO298" s="503" t="str">
        <f t="shared" si="56"/>
        <v>Comb_VehA1_3_2016</v>
      </c>
      <c r="AP298" s="503" t="str">
        <f t="shared" si="56"/>
        <v>Comb_VehA1_4_2016</v>
      </c>
      <c r="AQ298" s="503" t="str">
        <f t="shared" si="56"/>
        <v>Comb_VehA1_1_2017</v>
      </c>
      <c r="AR298" s="503" t="str">
        <f t="shared" si="56"/>
        <v>Comb_VehA1_2_2017</v>
      </c>
      <c r="AS298" s="503" t="str">
        <f t="shared" si="56"/>
        <v>Comb_VehA1_3_2017</v>
      </c>
      <c r="AT298" s="503" t="str">
        <f t="shared" si="56"/>
        <v>Comb_VehA1_4_2017</v>
      </c>
      <c r="AU298" s="503" t="str">
        <f t="shared" si="56"/>
        <v>Comb_VehA1_1_2018</v>
      </c>
      <c r="AV298" s="503" t="str">
        <f t="shared" si="56"/>
        <v>Comb_VehA1_2_2018</v>
      </c>
      <c r="AW298" s="503" t="str">
        <f t="shared" si="56"/>
        <v>Comb_VehA1_3_2018</v>
      </c>
      <c r="AX298" s="503" t="str">
        <f t="shared" si="56"/>
        <v>Comb_VehA1_4_2018</v>
      </c>
      <c r="AY298" s="503" t="str">
        <f t="shared" si="56"/>
        <v>Comb_VehA1_1_2019</v>
      </c>
      <c r="AZ298" s="503" t="str">
        <f t="shared" si="56"/>
        <v>Comb_VehA1_2_2019</v>
      </c>
      <c r="BA298" s="503" t="str">
        <f t="shared" si="56"/>
        <v>Comb_VehA1_3_2019</v>
      </c>
      <c r="BB298" s="503" t="str">
        <f t="shared" si="56"/>
        <v>Comb_VehA1_4_2019</v>
      </c>
      <c r="BC298" s="503" t="str">
        <f t="shared" si="56"/>
        <v>Comb_VehA1_1_2020</v>
      </c>
      <c r="BD298" s="503" t="str">
        <f t="shared" si="56"/>
        <v>Comb_VehA1_2_2020</v>
      </c>
      <c r="BE298" s="503" t="str">
        <f t="shared" si="56"/>
        <v>Comb_VehA1_3_2020</v>
      </c>
      <c r="BF298" s="503" t="str">
        <f t="shared" si="56"/>
        <v>Comb_VehA1_4_2020</v>
      </c>
      <c r="BG298" s="503" t="str">
        <f t="shared" si="56"/>
        <v>Comb_VehA1_1_2021</v>
      </c>
      <c r="BH298" s="503" t="str">
        <f t="shared" si="56"/>
        <v>Comb_VehA1_2_2021</v>
      </c>
      <c r="BI298" s="503" t="str">
        <f t="shared" si="56"/>
        <v>Comb_VehA1_3_2021</v>
      </c>
      <c r="BJ298" s="503" t="str">
        <f t="shared" si="56"/>
        <v>Comb_VehA1_4_2021</v>
      </c>
      <c r="BK298" s="503" t="str">
        <f>"Comb_VehA1_"&amp;BK297&amp;"_"&amp;BK295</f>
        <v>Comb_VehA1_1_2022</v>
      </c>
      <c r="BL298" s="503" t="str">
        <f t="shared" si="56"/>
        <v>Comb_VehA1_2_2022</v>
      </c>
      <c r="BM298" s="503" t="str">
        <f t="shared" si="56"/>
        <v>Comb_VehA1_3_2022</v>
      </c>
      <c r="BN298" s="503" t="str">
        <f t="shared" si="56"/>
        <v>Comb_VehA1_4_2022</v>
      </c>
    </row>
    <row r="299" spans="1:66" ht="18" customHeight="1" x14ac:dyDescent="0.25">
      <c r="A299" s="385"/>
      <c r="C299" s="862" t="s">
        <v>358</v>
      </c>
      <c r="D299" s="372" t="s">
        <v>358</v>
      </c>
      <c r="E299" s="372" t="s">
        <v>358</v>
      </c>
      <c r="F299" s="372" t="s">
        <v>358</v>
      </c>
      <c r="G299" s="862" t="s">
        <v>358</v>
      </c>
      <c r="H299" s="372" t="s">
        <v>358</v>
      </c>
      <c r="I299" s="372" t="s">
        <v>358</v>
      </c>
      <c r="J299" s="372" t="s">
        <v>358</v>
      </c>
      <c r="K299" s="862" t="s">
        <v>358</v>
      </c>
      <c r="L299" s="372" t="s">
        <v>358</v>
      </c>
      <c r="M299" s="372" t="s">
        <v>358</v>
      </c>
      <c r="N299" s="372" t="s">
        <v>358</v>
      </c>
      <c r="O299" s="862" t="s">
        <v>358</v>
      </c>
      <c r="P299" s="372" t="s">
        <v>358</v>
      </c>
      <c r="Q299" s="372" t="s">
        <v>358</v>
      </c>
      <c r="R299" s="372" t="s">
        <v>358</v>
      </c>
      <c r="S299" s="862" t="s">
        <v>358</v>
      </c>
      <c r="T299" s="372" t="s">
        <v>358</v>
      </c>
      <c r="U299" s="372" t="s">
        <v>358</v>
      </c>
      <c r="V299" s="372" t="s">
        <v>358</v>
      </c>
      <c r="W299" s="862" t="s">
        <v>358</v>
      </c>
      <c r="X299" s="372" t="s">
        <v>358</v>
      </c>
      <c r="Y299" s="372" t="s">
        <v>358</v>
      </c>
      <c r="Z299" s="372" t="s">
        <v>358</v>
      </c>
      <c r="AA299" s="862" t="s">
        <v>358</v>
      </c>
      <c r="AB299" s="859" t="s">
        <v>358</v>
      </c>
      <c r="AC299" s="372" t="s">
        <v>358</v>
      </c>
      <c r="AD299" s="372" t="s">
        <v>358</v>
      </c>
      <c r="AE299" s="862" t="s">
        <v>358</v>
      </c>
      <c r="AF299" s="859" t="s">
        <v>358</v>
      </c>
      <c r="AG299" s="372" t="s">
        <v>358</v>
      </c>
      <c r="AH299" s="372" t="s">
        <v>358</v>
      </c>
      <c r="AI299" s="862" t="s">
        <v>358</v>
      </c>
      <c r="AJ299" s="859" t="s">
        <v>358</v>
      </c>
      <c r="AK299" s="372" t="s">
        <v>358</v>
      </c>
      <c r="AL299" s="372" t="s">
        <v>358</v>
      </c>
      <c r="AM299" s="862" t="s">
        <v>358</v>
      </c>
      <c r="AN299" s="859" t="s">
        <v>358</v>
      </c>
      <c r="AO299" s="372" t="s">
        <v>358</v>
      </c>
      <c r="AP299" s="372" t="s">
        <v>358</v>
      </c>
      <c r="AQ299" s="862" t="s">
        <v>358</v>
      </c>
      <c r="AR299" s="859" t="s">
        <v>358</v>
      </c>
      <c r="AS299" s="372" t="s">
        <v>358</v>
      </c>
      <c r="AT299" s="372" t="s">
        <v>358</v>
      </c>
      <c r="AU299" s="862" t="s">
        <v>358</v>
      </c>
      <c r="AV299" s="859" t="s">
        <v>358</v>
      </c>
      <c r="AW299" s="372" t="s">
        <v>358</v>
      </c>
      <c r="AX299" s="373" t="s">
        <v>358</v>
      </c>
      <c r="AY299" s="372" t="s">
        <v>546</v>
      </c>
      <c r="AZ299" s="372" t="s">
        <v>546</v>
      </c>
      <c r="BA299" s="372" t="s">
        <v>546</v>
      </c>
      <c r="BB299" s="372" t="s">
        <v>546</v>
      </c>
      <c r="BC299" s="372" t="s">
        <v>546</v>
      </c>
      <c r="BD299" s="372" t="s">
        <v>546</v>
      </c>
      <c r="BE299" s="372" t="s">
        <v>546</v>
      </c>
      <c r="BF299" s="372" t="s">
        <v>546</v>
      </c>
      <c r="BG299" s="372" t="s">
        <v>546</v>
      </c>
      <c r="BH299" s="372" t="s">
        <v>546</v>
      </c>
      <c r="BI299" s="372" t="s">
        <v>546</v>
      </c>
      <c r="BJ299" s="372" t="s">
        <v>546</v>
      </c>
      <c r="BK299" s="372" t="s">
        <v>546</v>
      </c>
      <c r="BL299" s="372" t="s">
        <v>546</v>
      </c>
      <c r="BM299" s="372" t="s">
        <v>546</v>
      </c>
      <c r="BN299" s="372" t="s">
        <v>546</v>
      </c>
    </row>
    <row r="300" spans="1:66" ht="18" customHeight="1" x14ac:dyDescent="0.25">
      <c r="A300" s="385"/>
      <c r="C300" s="789" t="s">
        <v>772</v>
      </c>
      <c r="D300" s="308" t="s">
        <v>772</v>
      </c>
      <c r="E300" s="308" t="s">
        <v>772</v>
      </c>
      <c r="F300" s="312" t="s">
        <v>715</v>
      </c>
      <c r="G300" s="789" t="s">
        <v>772</v>
      </c>
      <c r="H300" s="308" t="s">
        <v>772</v>
      </c>
      <c r="I300" s="308" t="s">
        <v>772</v>
      </c>
      <c r="J300" s="312" t="s">
        <v>715</v>
      </c>
      <c r="K300" s="789" t="s">
        <v>772</v>
      </c>
      <c r="L300" s="308" t="s">
        <v>772</v>
      </c>
      <c r="M300" s="308" t="s">
        <v>772</v>
      </c>
      <c r="N300" s="312" t="s">
        <v>715</v>
      </c>
      <c r="O300" s="789" t="s">
        <v>772</v>
      </c>
      <c r="P300" s="308" t="s">
        <v>772</v>
      </c>
      <c r="Q300" s="308" t="s">
        <v>772</v>
      </c>
      <c r="R300" s="312" t="s">
        <v>715</v>
      </c>
      <c r="S300" s="789" t="s">
        <v>772</v>
      </c>
      <c r="T300" s="308" t="s">
        <v>772</v>
      </c>
      <c r="U300" s="308" t="s">
        <v>772</v>
      </c>
      <c r="V300" s="312" t="s">
        <v>715</v>
      </c>
      <c r="W300" s="789" t="s">
        <v>772</v>
      </c>
      <c r="X300" s="308" t="s">
        <v>772</v>
      </c>
      <c r="Y300" s="308" t="s">
        <v>772</v>
      </c>
      <c r="Z300" s="312" t="s">
        <v>715</v>
      </c>
      <c r="AA300" s="789" t="s">
        <v>772</v>
      </c>
      <c r="AB300" s="860" t="s">
        <v>772</v>
      </c>
      <c r="AC300" s="308" t="s">
        <v>772</v>
      </c>
      <c r="AD300" s="312" t="s">
        <v>715</v>
      </c>
      <c r="AE300" s="789" t="s">
        <v>772</v>
      </c>
      <c r="AF300" s="860" t="s">
        <v>772</v>
      </c>
      <c r="AG300" s="308" t="s">
        <v>772</v>
      </c>
      <c r="AH300" s="312" t="s">
        <v>715</v>
      </c>
      <c r="AI300" s="789" t="s">
        <v>772</v>
      </c>
      <c r="AJ300" s="860" t="s">
        <v>772</v>
      </c>
      <c r="AK300" s="308" t="s">
        <v>772</v>
      </c>
      <c r="AL300" s="312" t="s">
        <v>715</v>
      </c>
      <c r="AM300" s="789" t="s">
        <v>772</v>
      </c>
      <c r="AN300" s="860" t="s">
        <v>772</v>
      </c>
      <c r="AO300" s="308" t="s">
        <v>772</v>
      </c>
      <c r="AP300" s="312" t="s">
        <v>715</v>
      </c>
      <c r="AQ300" s="789" t="s">
        <v>772</v>
      </c>
      <c r="AR300" s="860" t="s">
        <v>772</v>
      </c>
      <c r="AS300" s="308" t="s">
        <v>772</v>
      </c>
      <c r="AT300" s="312" t="s">
        <v>715</v>
      </c>
      <c r="AU300" s="789" t="s">
        <v>772</v>
      </c>
      <c r="AV300" s="860" t="s">
        <v>772</v>
      </c>
      <c r="AW300" s="308" t="s">
        <v>772</v>
      </c>
      <c r="AX300" s="375" t="s">
        <v>715</v>
      </c>
      <c r="AY300" s="308" t="s">
        <v>34</v>
      </c>
      <c r="AZ300" s="308" t="s">
        <v>34</v>
      </c>
      <c r="BA300" s="308" t="s">
        <v>34</v>
      </c>
      <c r="BB300" s="308" t="s">
        <v>34</v>
      </c>
      <c r="BC300" s="308" t="s">
        <v>34</v>
      </c>
      <c r="BD300" s="308" t="s">
        <v>34</v>
      </c>
      <c r="BE300" s="308" t="s">
        <v>34</v>
      </c>
      <c r="BF300" s="308" t="s">
        <v>34</v>
      </c>
      <c r="BG300" s="308" t="s">
        <v>34</v>
      </c>
      <c r="BH300" s="308" t="s">
        <v>34</v>
      </c>
      <c r="BI300" s="308" t="s">
        <v>34</v>
      </c>
      <c r="BJ300" s="308" t="s">
        <v>34</v>
      </c>
      <c r="BK300" s="308" t="s">
        <v>34</v>
      </c>
      <c r="BL300" s="308" t="s">
        <v>34</v>
      </c>
      <c r="BM300" s="308" t="s">
        <v>34</v>
      </c>
      <c r="BN300" s="308" t="s">
        <v>34</v>
      </c>
    </row>
    <row r="301" spans="1:66" ht="18" customHeight="1" x14ac:dyDescent="0.25">
      <c r="A301" s="385"/>
      <c r="C301" s="789" t="s">
        <v>697</v>
      </c>
      <c r="D301" s="313" t="s">
        <v>715</v>
      </c>
      <c r="E301" s="310" t="s">
        <v>697</v>
      </c>
      <c r="G301" s="789" t="s">
        <v>697</v>
      </c>
      <c r="H301" s="313" t="s">
        <v>715</v>
      </c>
      <c r="I301" s="310" t="s">
        <v>697</v>
      </c>
      <c r="K301" s="789" t="s">
        <v>697</v>
      </c>
      <c r="L301" s="313" t="s">
        <v>715</v>
      </c>
      <c r="M301" s="310" t="s">
        <v>697</v>
      </c>
      <c r="O301" s="789" t="s">
        <v>697</v>
      </c>
      <c r="P301" s="313" t="s">
        <v>715</v>
      </c>
      <c r="Q301" s="310" t="s">
        <v>697</v>
      </c>
      <c r="S301" s="789" t="s">
        <v>697</v>
      </c>
      <c r="T301" s="313" t="s">
        <v>715</v>
      </c>
      <c r="U301" s="310" t="s">
        <v>697</v>
      </c>
      <c r="W301" s="789" t="s">
        <v>697</v>
      </c>
      <c r="X301" s="313" t="s">
        <v>715</v>
      </c>
      <c r="Y301" s="310" t="s">
        <v>697</v>
      </c>
      <c r="AA301" s="789" t="s">
        <v>697</v>
      </c>
      <c r="AB301" s="861" t="s">
        <v>715</v>
      </c>
      <c r="AC301" s="310" t="s">
        <v>697</v>
      </c>
      <c r="AD301" s="850"/>
      <c r="AE301" s="866" t="s">
        <v>697</v>
      </c>
      <c r="AF301" s="861" t="s">
        <v>715</v>
      </c>
      <c r="AG301" s="310" t="s">
        <v>697</v>
      </c>
      <c r="AH301" s="850"/>
      <c r="AI301" s="866" t="s">
        <v>697</v>
      </c>
      <c r="AJ301" s="861" t="s">
        <v>715</v>
      </c>
      <c r="AK301" s="310" t="s">
        <v>697</v>
      </c>
      <c r="AL301" s="850"/>
      <c r="AM301" s="866" t="s">
        <v>697</v>
      </c>
      <c r="AN301" s="861" t="s">
        <v>715</v>
      </c>
      <c r="AO301" s="310" t="s">
        <v>697</v>
      </c>
      <c r="AP301" s="850"/>
      <c r="AQ301" s="866" t="s">
        <v>697</v>
      </c>
      <c r="AR301" s="861" t="s">
        <v>715</v>
      </c>
      <c r="AS301" s="310" t="s">
        <v>697</v>
      </c>
      <c r="AT301" s="850"/>
      <c r="AU301" s="866" t="s">
        <v>697</v>
      </c>
      <c r="AV301" s="861" t="s">
        <v>715</v>
      </c>
      <c r="AW301" s="310" t="s">
        <v>697</v>
      </c>
      <c r="AX301" s="850"/>
      <c r="AY301" s="310" t="s">
        <v>35</v>
      </c>
      <c r="AZ301" s="310" t="s">
        <v>35</v>
      </c>
      <c r="BA301" s="310" t="s">
        <v>35</v>
      </c>
      <c r="BB301" s="310" t="s">
        <v>35</v>
      </c>
      <c r="BC301" s="310" t="s">
        <v>35</v>
      </c>
      <c r="BD301" s="310" t="s">
        <v>35</v>
      </c>
      <c r="BE301" s="310" t="s">
        <v>35</v>
      </c>
      <c r="BF301" s="310" t="s">
        <v>35</v>
      </c>
      <c r="BG301" s="310" t="s">
        <v>35</v>
      </c>
      <c r="BH301" s="310" t="s">
        <v>35</v>
      </c>
      <c r="BI301" s="310" t="s">
        <v>35</v>
      </c>
      <c r="BJ301" s="310" t="s">
        <v>35</v>
      </c>
      <c r="BK301" s="310" t="s">
        <v>35</v>
      </c>
      <c r="BL301" s="310" t="s">
        <v>35</v>
      </c>
      <c r="BM301" s="310" t="s">
        <v>35</v>
      </c>
      <c r="BN301" s="310" t="s">
        <v>35</v>
      </c>
    </row>
    <row r="302" spans="1:66" ht="18" customHeight="1" x14ac:dyDescent="0.25">
      <c r="A302" s="385"/>
      <c r="C302" s="420" t="s">
        <v>545</v>
      </c>
      <c r="E302" s="313" t="s">
        <v>715</v>
      </c>
      <c r="G302" s="420" t="s">
        <v>545</v>
      </c>
      <c r="I302" s="313" t="s">
        <v>715</v>
      </c>
      <c r="K302" s="420" t="s">
        <v>545</v>
      </c>
      <c r="M302" s="313" t="s">
        <v>715</v>
      </c>
      <c r="O302" s="420" t="s">
        <v>545</v>
      </c>
      <c r="Q302" s="313" t="s">
        <v>715</v>
      </c>
      <c r="S302" s="420" t="s">
        <v>545</v>
      </c>
      <c r="U302" s="313" t="s">
        <v>715</v>
      </c>
      <c r="W302" s="420" t="s">
        <v>545</v>
      </c>
      <c r="Y302" s="313" t="s">
        <v>715</v>
      </c>
      <c r="AA302" s="420" t="s">
        <v>545</v>
      </c>
      <c r="AC302" s="313" t="s">
        <v>715</v>
      </c>
      <c r="AE302" s="420" t="s">
        <v>545</v>
      </c>
      <c r="AG302" s="313" t="s">
        <v>715</v>
      </c>
      <c r="AI302" s="420" t="s">
        <v>545</v>
      </c>
      <c r="AK302" s="313" t="s">
        <v>715</v>
      </c>
      <c r="AM302" s="420" t="s">
        <v>545</v>
      </c>
      <c r="AO302" s="313" t="s">
        <v>715</v>
      </c>
      <c r="AQ302" s="420" t="s">
        <v>545</v>
      </c>
      <c r="AS302" s="313" t="s">
        <v>715</v>
      </c>
      <c r="AU302" s="420" t="s">
        <v>545</v>
      </c>
      <c r="AW302" s="313" t="s">
        <v>715</v>
      </c>
      <c r="AY302" s="310" t="s">
        <v>573</v>
      </c>
      <c r="AZ302" s="310" t="s">
        <v>573</v>
      </c>
      <c r="BA302" s="310" t="s">
        <v>573</v>
      </c>
      <c r="BB302" s="310" t="s">
        <v>573</v>
      </c>
      <c r="BC302" s="310" t="s">
        <v>573</v>
      </c>
      <c r="BD302" s="310" t="s">
        <v>573</v>
      </c>
      <c r="BE302" s="310" t="s">
        <v>573</v>
      </c>
      <c r="BF302" s="310" t="s">
        <v>573</v>
      </c>
      <c r="BG302" s="310" t="s">
        <v>573</v>
      </c>
      <c r="BH302" s="310" t="s">
        <v>573</v>
      </c>
      <c r="BI302" s="310" t="s">
        <v>573</v>
      </c>
      <c r="BJ302" s="310" t="s">
        <v>573</v>
      </c>
      <c r="BK302" s="310" t="s">
        <v>573</v>
      </c>
      <c r="BL302" s="310" t="s">
        <v>573</v>
      </c>
      <c r="BM302" s="310" t="s">
        <v>573</v>
      </c>
      <c r="BN302" s="310" t="s">
        <v>573</v>
      </c>
    </row>
    <row r="303" spans="1:66" ht="18" customHeight="1" x14ac:dyDescent="0.25">
      <c r="A303" s="385"/>
      <c r="C303" s="863" t="s">
        <v>715</v>
      </c>
      <c r="G303" s="863" t="s">
        <v>715</v>
      </c>
      <c r="K303" s="863" t="s">
        <v>715</v>
      </c>
      <c r="O303" s="863" t="s">
        <v>715</v>
      </c>
      <c r="Q303" s="280"/>
      <c r="S303" s="863" t="s">
        <v>715</v>
      </c>
      <c r="W303" s="863" t="s">
        <v>715</v>
      </c>
      <c r="AA303" s="863" t="s">
        <v>715</v>
      </c>
      <c r="AE303" s="863" t="s">
        <v>715</v>
      </c>
      <c r="AG303" s="280"/>
      <c r="AI303" s="863" t="s">
        <v>715</v>
      </c>
      <c r="AM303" s="863" t="s">
        <v>715</v>
      </c>
      <c r="AQ303" s="863" t="s">
        <v>715</v>
      </c>
      <c r="AU303" s="863" t="s">
        <v>715</v>
      </c>
      <c r="AY303" s="376" t="s">
        <v>404</v>
      </c>
      <c r="AZ303" s="376" t="s">
        <v>404</v>
      </c>
      <c r="BA303" s="376" t="s">
        <v>404</v>
      </c>
      <c r="BB303" s="313" t="s">
        <v>715</v>
      </c>
      <c r="BC303" s="376" t="s">
        <v>404</v>
      </c>
      <c r="BD303" s="376" t="s">
        <v>404</v>
      </c>
      <c r="BE303" s="376" t="s">
        <v>404</v>
      </c>
      <c r="BF303" s="313" t="s">
        <v>715</v>
      </c>
      <c r="BG303" s="376" t="s">
        <v>404</v>
      </c>
      <c r="BH303" s="376" t="s">
        <v>404</v>
      </c>
      <c r="BI303" s="376" t="s">
        <v>404</v>
      </c>
      <c r="BJ303" s="313" t="s">
        <v>715</v>
      </c>
      <c r="BK303" s="376" t="s">
        <v>404</v>
      </c>
      <c r="BL303" s="376" t="s">
        <v>404</v>
      </c>
      <c r="BM303" s="376" t="s">
        <v>404</v>
      </c>
      <c r="BN303" s="313" t="s">
        <v>715</v>
      </c>
    </row>
    <row r="304" spans="1:66" ht="18" customHeight="1" x14ac:dyDescent="0.25">
      <c r="A304" s="385"/>
      <c r="B304" s="402"/>
      <c r="C304" s="363"/>
      <c r="K304" s="369"/>
      <c r="L304" s="369"/>
      <c r="M304" s="369"/>
      <c r="N304" s="369"/>
      <c r="O304" s="369"/>
      <c r="P304" s="369"/>
      <c r="Q304" s="369"/>
      <c r="R304" s="369"/>
      <c r="S304" s="369"/>
      <c r="T304" s="369"/>
      <c r="U304" s="369"/>
      <c r="V304" s="369"/>
      <c r="W304" s="369"/>
      <c r="X304" s="369"/>
      <c r="Y304" s="369"/>
      <c r="Z304" s="369"/>
      <c r="AA304" s="369"/>
      <c r="AB304" s="369"/>
      <c r="AC304" s="369"/>
      <c r="AD304" s="369"/>
      <c r="AE304" s="369"/>
      <c r="AF304" s="369"/>
      <c r="AG304" s="369"/>
      <c r="AH304" s="369"/>
      <c r="AI304" s="369"/>
      <c r="AJ304" s="369"/>
      <c r="AK304" s="369"/>
      <c r="AL304" s="369"/>
      <c r="AM304" s="369"/>
      <c r="AN304" s="369"/>
      <c r="AO304" s="369"/>
      <c r="AP304" s="369"/>
      <c r="AQ304" s="369"/>
      <c r="AR304" s="369"/>
      <c r="AS304" s="369"/>
      <c r="AT304" s="369"/>
      <c r="AU304" s="369"/>
      <c r="AV304" s="369"/>
      <c r="AW304" s="369"/>
      <c r="AX304" s="369"/>
      <c r="AY304" s="376" t="s">
        <v>266</v>
      </c>
      <c r="AZ304" s="376" t="s">
        <v>266</v>
      </c>
      <c r="BA304" s="376" t="s">
        <v>266</v>
      </c>
      <c r="BC304" s="376" t="s">
        <v>266</v>
      </c>
      <c r="BD304" s="376" t="s">
        <v>266</v>
      </c>
      <c r="BE304" s="376" t="s">
        <v>266</v>
      </c>
      <c r="BG304" s="376" t="s">
        <v>266</v>
      </c>
      <c r="BH304" s="376" t="s">
        <v>266</v>
      </c>
      <c r="BI304" s="376" t="s">
        <v>266</v>
      </c>
      <c r="BK304" s="376" t="s">
        <v>266</v>
      </c>
      <c r="BL304" s="376" t="s">
        <v>266</v>
      </c>
      <c r="BM304" s="376" t="s">
        <v>266</v>
      </c>
    </row>
    <row r="305" spans="1:65" ht="18" customHeight="1" x14ac:dyDescent="0.25">
      <c r="A305" s="385"/>
      <c r="B305" s="402"/>
      <c r="H305" s="369"/>
      <c r="I305" s="369"/>
      <c r="J305" s="369"/>
      <c r="K305" s="369"/>
      <c r="L305" s="369"/>
      <c r="M305" s="369"/>
      <c r="N305" s="369"/>
      <c r="O305" s="369"/>
      <c r="P305" s="369"/>
      <c r="Q305" s="369"/>
      <c r="R305" s="369"/>
      <c r="S305" s="369"/>
      <c r="T305" s="369"/>
      <c r="U305" s="369"/>
      <c r="V305" s="369"/>
      <c r="W305" s="369"/>
      <c r="X305" s="369"/>
      <c r="Y305" s="369"/>
      <c r="Z305" s="369"/>
      <c r="AA305" s="369"/>
      <c r="AB305" s="369"/>
      <c r="AC305" s="369"/>
      <c r="AD305" s="369"/>
      <c r="AE305" s="369"/>
      <c r="AF305" s="369"/>
      <c r="AG305" s="369"/>
      <c r="AH305" s="369"/>
      <c r="AI305" s="369"/>
      <c r="AJ305" s="369"/>
      <c r="AK305" s="369"/>
      <c r="AL305" s="369"/>
      <c r="AM305" s="369"/>
      <c r="AN305" s="369"/>
      <c r="AO305" s="369"/>
      <c r="AP305" s="369"/>
      <c r="AQ305" s="369"/>
      <c r="AR305" s="369"/>
      <c r="AS305" s="369"/>
      <c r="AT305" s="369"/>
      <c r="AU305" s="369"/>
      <c r="AV305" s="369"/>
      <c r="AW305" s="369"/>
      <c r="AX305" s="369"/>
      <c r="AY305" s="376" t="s">
        <v>547</v>
      </c>
      <c r="AZ305" s="376" t="s">
        <v>547</v>
      </c>
      <c r="BA305" s="376" t="s">
        <v>547</v>
      </c>
      <c r="BC305" s="376" t="s">
        <v>547</v>
      </c>
      <c r="BD305" s="376" t="s">
        <v>547</v>
      </c>
      <c r="BE305" s="376" t="s">
        <v>547</v>
      </c>
      <c r="BG305" s="376" t="s">
        <v>547</v>
      </c>
      <c r="BH305" s="376" t="s">
        <v>547</v>
      </c>
      <c r="BI305" s="376" t="s">
        <v>547</v>
      </c>
      <c r="BK305" s="376" t="s">
        <v>547</v>
      </c>
      <c r="BL305" s="376" t="s">
        <v>547</v>
      </c>
      <c r="BM305" s="376" t="s">
        <v>547</v>
      </c>
    </row>
    <row r="306" spans="1:65" ht="18" customHeight="1" x14ac:dyDescent="0.25">
      <c r="A306" s="385"/>
      <c r="B306" s="402"/>
      <c r="P306" s="369"/>
      <c r="Q306" s="369"/>
      <c r="R306" s="369"/>
      <c r="S306" s="369"/>
      <c r="T306" s="369"/>
      <c r="U306" s="369"/>
      <c r="V306" s="369"/>
      <c r="W306" s="369"/>
      <c r="X306" s="369"/>
      <c r="Y306" s="369"/>
      <c r="Z306" s="369"/>
      <c r="AA306" s="369"/>
      <c r="AB306" s="369"/>
      <c r="AC306" s="369"/>
      <c r="AD306" s="369"/>
      <c r="AE306" s="369"/>
      <c r="AF306" s="369"/>
      <c r="AG306" s="369"/>
      <c r="AH306" s="369"/>
      <c r="AI306" s="369"/>
      <c r="AJ306" s="369"/>
      <c r="AK306" s="369"/>
      <c r="AL306" s="369"/>
      <c r="AM306" s="369"/>
      <c r="AN306" s="369"/>
      <c r="AO306" s="369"/>
      <c r="AP306" s="369"/>
      <c r="AQ306" s="369"/>
      <c r="AR306" s="369"/>
      <c r="AS306" s="369"/>
      <c r="AT306" s="369"/>
      <c r="AU306" s="369"/>
      <c r="AV306" s="369"/>
      <c r="AW306" s="369"/>
      <c r="AX306" s="369"/>
      <c r="AY306" s="376" t="s">
        <v>548</v>
      </c>
      <c r="AZ306" s="280" t="s">
        <v>548</v>
      </c>
      <c r="BA306" s="376" t="s">
        <v>548</v>
      </c>
      <c r="BB306" s="376"/>
      <c r="BC306" s="376" t="s">
        <v>548</v>
      </c>
      <c r="BD306" s="280" t="s">
        <v>548</v>
      </c>
      <c r="BE306" s="376" t="s">
        <v>548</v>
      </c>
      <c r="BF306" s="376"/>
      <c r="BG306" s="376" t="s">
        <v>548</v>
      </c>
      <c r="BH306" s="280" t="s">
        <v>548</v>
      </c>
      <c r="BI306" s="376" t="s">
        <v>548</v>
      </c>
      <c r="BK306" s="376" t="s">
        <v>548</v>
      </c>
      <c r="BL306" s="280" t="s">
        <v>548</v>
      </c>
      <c r="BM306" s="376" t="s">
        <v>548</v>
      </c>
    </row>
    <row r="307" spans="1:65" ht="18" customHeight="1" x14ac:dyDescent="0.25">
      <c r="A307" s="385"/>
      <c r="B307" s="402"/>
      <c r="N307" s="369"/>
      <c r="O307" s="369"/>
      <c r="P307" s="369"/>
      <c r="Q307" s="369"/>
      <c r="R307" s="369"/>
      <c r="S307" s="369"/>
      <c r="T307" s="369"/>
      <c r="U307" s="369"/>
      <c r="V307" s="369"/>
      <c r="W307" s="369"/>
      <c r="X307" s="369"/>
      <c r="Y307" s="369"/>
      <c r="Z307" s="369"/>
      <c r="AA307" s="369"/>
      <c r="AB307" s="369"/>
      <c r="AC307" s="369"/>
      <c r="AD307" s="369"/>
      <c r="AE307" s="369"/>
      <c r="AF307" s="369"/>
      <c r="AG307" s="369"/>
      <c r="AH307" s="369"/>
      <c r="AI307" s="369"/>
      <c r="AJ307" s="369"/>
      <c r="AK307" s="369"/>
      <c r="AL307" s="369"/>
      <c r="AM307" s="369"/>
      <c r="AN307" s="369"/>
      <c r="AO307" s="369"/>
      <c r="AP307" s="369"/>
      <c r="AQ307" s="369"/>
      <c r="AR307" s="369"/>
      <c r="AS307" s="369"/>
      <c r="AT307" s="369"/>
      <c r="AU307" s="369"/>
      <c r="AV307" s="369"/>
      <c r="AW307" s="369"/>
      <c r="AX307" s="369"/>
      <c r="AY307" s="376" t="s">
        <v>549</v>
      </c>
      <c r="AZ307" s="280" t="s">
        <v>549</v>
      </c>
      <c r="BA307" s="376" t="s">
        <v>549</v>
      </c>
      <c r="BB307" s="376"/>
      <c r="BC307" s="376" t="s">
        <v>549</v>
      </c>
      <c r="BD307" s="280" t="s">
        <v>549</v>
      </c>
      <c r="BE307" s="376" t="s">
        <v>549</v>
      </c>
      <c r="BF307" s="376"/>
      <c r="BG307" s="376" t="s">
        <v>549</v>
      </c>
      <c r="BH307" s="280" t="s">
        <v>549</v>
      </c>
      <c r="BI307" s="376" t="s">
        <v>549</v>
      </c>
      <c r="BK307" s="376" t="s">
        <v>549</v>
      </c>
      <c r="BL307" s="280" t="s">
        <v>549</v>
      </c>
      <c r="BM307" s="376" t="s">
        <v>549</v>
      </c>
    </row>
    <row r="308" spans="1:65" ht="18" customHeight="1" x14ac:dyDescent="0.25">
      <c r="A308" s="385"/>
      <c r="B308" s="402"/>
      <c r="N308" s="369"/>
      <c r="O308" s="369"/>
      <c r="P308" s="369"/>
      <c r="Q308" s="369"/>
      <c r="R308" s="369"/>
      <c r="S308" s="369"/>
      <c r="T308" s="369"/>
      <c r="U308" s="369"/>
      <c r="V308" s="369"/>
      <c r="W308" s="369"/>
      <c r="X308" s="369"/>
      <c r="Y308" s="369"/>
      <c r="Z308" s="369"/>
      <c r="AA308" s="369"/>
      <c r="AB308" s="369"/>
      <c r="AC308" s="369"/>
      <c r="AD308" s="369"/>
      <c r="AE308" s="369"/>
      <c r="AF308" s="369"/>
      <c r="AG308" s="369"/>
      <c r="AH308" s="369"/>
      <c r="AI308" s="369"/>
      <c r="AJ308" s="369"/>
      <c r="AK308" s="369"/>
      <c r="AL308" s="369"/>
      <c r="AM308" s="369"/>
      <c r="AN308" s="369"/>
      <c r="AO308" s="369"/>
      <c r="AP308" s="369"/>
      <c r="AQ308" s="369"/>
      <c r="AR308" s="369"/>
      <c r="AS308" s="369"/>
      <c r="AT308" s="369"/>
      <c r="AU308" s="369"/>
      <c r="AV308" s="369"/>
      <c r="AW308" s="369"/>
      <c r="AX308" s="369"/>
      <c r="AY308" s="840" t="s">
        <v>697</v>
      </c>
      <c r="AZ308" s="313" t="s">
        <v>715</v>
      </c>
      <c r="BA308" s="376" t="s">
        <v>697</v>
      </c>
      <c r="BB308" s="376"/>
      <c r="BC308" s="840" t="s">
        <v>697</v>
      </c>
      <c r="BD308" s="313" t="s">
        <v>715</v>
      </c>
      <c r="BE308" s="376" t="s">
        <v>697</v>
      </c>
      <c r="BF308" s="376"/>
      <c r="BG308" s="840" t="s">
        <v>697</v>
      </c>
      <c r="BH308" s="313" t="s">
        <v>715</v>
      </c>
      <c r="BI308" s="376" t="s">
        <v>697</v>
      </c>
      <c r="BK308" s="310" t="s">
        <v>697</v>
      </c>
      <c r="BL308" s="313" t="s">
        <v>715</v>
      </c>
      <c r="BM308" s="376" t="s">
        <v>697</v>
      </c>
    </row>
    <row r="309" spans="1:65" ht="18" customHeight="1" x14ac:dyDescent="0.25">
      <c r="A309" s="385"/>
      <c r="B309" s="402"/>
      <c r="N309" s="369"/>
      <c r="O309" s="369"/>
      <c r="P309" s="369"/>
      <c r="Q309" s="369"/>
      <c r="R309" s="369"/>
      <c r="S309" s="369"/>
      <c r="T309" s="369"/>
      <c r="U309" s="369"/>
      <c r="V309" s="369"/>
      <c r="W309" s="369"/>
      <c r="X309" s="369"/>
      <c r="Y309" s="369"/>
      <c r="Z309" s="369"/>
      <c r="AA309" s="369"/>
      <c r="AB309" s="369"/>
      <c r="AC309" s="369"/>
      <c r="AD309" s="369"/>
      <c r="AE309" s="369"/>
      <c r="AF309" s="369"/>
      <c r="AG309" s="369"/>
      <c r="AH309" s="369"/>
      <c r="AI309" s="369"/>
      <c r="AJ309" s="369"/>
      <c r="AK309" s="369"/>
      <c r="AL309" s="369"/>
      <c r="AM309" s="369"/>
      <c r="AN309" s="369"/>
      <c r="AO309" s="369"/>
      <c r="AP309" s="369"/>
      <c r="AQ309" s="369"/>
      <c r="AR309" s="369"/>
      <c r="AS309" s="369"/>
      <c r="AT309" s="369"/>
      <c r="AU309" s="369"/>
      <c r="AV309" s="369"/>
      <c r="AW309" s="369"/>
      <c r="AX309" s="369"/>
      <c r="AY309" s="310" t="s">
        <v>545</v>
      </c>
      <c r="BA309" s="313" t="s">
        <v>715</v>
      </c>
      <c r="BB309" s="376"/>
      <c r="BC309" s="310" t="s">
        <v>545</v>
      </c>
      <c r="BE309" s="313" t="s">
        <v>715</v>
      </c>
      <c r="BF309" s="376"/>
      <c r="BG309" s="310" t="s">
        <v>545</v>
      </c>
      <c r="BI309" s="313" t="s">
        <v>715</v>
      </c>
      <c r="BK309" s="840" t="s">
        <v>545</v>
      </c>
      <c r="BM309" s="313" t="s">
        <v>715</v>
      </c>
    </row>
    <row r="310" spans="1:65" ht="18" customHeight="1" x14ac:dyDescent="0.25">
      <c r="A310" s="385"/>
      <c r="B310" s="402"/>
      <c r="Q310" s="280"/>
      <c r="AG310" s="280"/>
      <c r="AW310" s="369"/>
      <c r="AX310" s="369"/>
      <c r="AY310" s="313" t="s">
        <v>715</v>
      </c>
      <c r="BA310" s="314"/>
      <c r="BC310" s="313" t="s">
        <v>715</v>
      </c>
      <c r="BF310" s="369"/>
      <c r="BG310" s="313" t="s">
        <v>715</v>
      </c>
      <c r="BI310" s="314"/>
      <c r="BK310" s="313" t="s">
        <v>715</v>
      </c>
    </row>
    <row r="311" spans="1:65" ht="18" customHeight="1" x14ac:dyDescent="0.25">
      <c r="A311" s="385"/>
      <c r="B311" s="402" t="s">
        <v>853</v>
      </c>
      <c r="Q311" s="280"/>
      <c r="AG311" s="280"/>
      <c r="AW311" s="369"/>
      <c r="AX311" s="369"/>
    </row>
    <row r="312" spans="1:65" ht="18" customHeight="1" x14ac:dyDescent="0.25">
      <c r="A312" s="385"/>
      <c r="B312" s="363"/>
      <c r="BA312" s="369"/>
      <c r="BF312" s="369"/>
      <c r="BG312" s="314"/>
      <c r="BI312" s="314"/>
      <c r="BJ312" s="380"/>
      <c r="BK312" s="314"/>
      <c r="BM312" s="314"/>
    </row>
    <row r="313" spans="1:65" ht="18" customHeight="1" x14ac:dyDescent="0.25">
      <c r="A313" s="385"/>
      <c r="B313" s="363"/>
      <c r="C313" s="1221" t="s">
        <v>977</v>
      </c>
      <c r="D313" s="1221" t="s">
        <v>913</v>
      </c>
      <c r="E313" s="1221" t="s">
        <v>914</v>
      </c>
      <c r="F313" s="1221" t="s">
        <v>915</v>
      </c>
      <c r="G313" s="1213" t="s">
        <v>911</v>
      </c>
      <c r="H313" s="1214"/>
      <c r="I313" s="1215"/>
      <c r="J313" s="1213" t="s">
        <v>912</v>
      </c>
      <c r="K313" s="1214"/>
      <c r="L313" s="1215"/>
      <c r="M313" s="1218" t="s">
        <v>848</v>
      </c>
      <c r="N313" s="1219"/>
      <c r="O313" s="1219"/>
      <c r="P313" s="1220"/>
      <c r="AQ313" s="369"/>
      <c r="AR313" s="369"/>
      <c r="AS313" s="369"/>
      <c r="AT313" s="369"/>
      <c r="AU313" s="369"/>
      <c r="AV313" s="369"/>
      <c r="AW313" s="369"/>
      <c r="AX313" s="369"/>
      <c r="AY313" s="369"/>
      <c r="AZ313" s="369"/>
      <c r="BA313" s="363"/>
      <c r="BB313" s="281"/>
      <c r="BC313" s="369"/>
      <c r="BF313" s="369"/>
      <c r="BK313" s="314"/>
    </row>
    <row r="314" spans="1:65" ht="18" customHeight="1" x14ac:dyDescent="0.25">
      <c r="A314" s="385"/>
      <c r="B314" s="363"/>
      <c r="C314" s="1222"/>
      <c r="D314" s="1222"/>
      <c r="E314" s="1222"/>
      <c r="F314" s="1222"/>
      <c r="G314" s="494" t="s">
        <v>712</v>
      </c>
      <c r="H314" s="494" t="s">
        <v>713</v>
      </c>
      <c r="I314" s="494" t="s">
        <v>714</v>
      </c>
      <c r="J314" s="494" t="s">
        <v>712</v>
      </c>
      <c r="K314" s="494" t="s">
        <v>713</v>
      </c>
      <c r="L314" s="494" t="s">
        <v>714</v>
      </c>
      <c r="M314" s="494" t="s">
        <v>916</v>
      </c>
      <c r="N314" s="494" t="s">
        <v>917</v>
      </c>
      <c r="O314" s="494" t="s">
        <v>918</v>
      </c>
      <c r="P314" s="494" t="s">
        <v>919</v>
      </c>
      <c r="AQ314" s="369"/>
      <c r="AR314" s="369"/>
      <c r="AS314" s="369"/>
      <c r="AT314" s="369"/>
      <c r="AU314" s="369"/>
      <c r="AV314" s="369"/>
      <c r="AW314" s="369"/>
      <c r="AX314" s="369"/>
      <c r="AY314" s="369"/>
      <c r="AZ314" s="369"/>
      <c r="BA314" s="363"/>
      <c r="BB314" s="369"/>
      <c r="BC314" s="369"/>
      <c r="BF314" s="369"/>
      <c r="BK314" s="314"/>
    </row>
    <row r="315" spans="1:65" ht="18" customHeight="1" x14ac:dyDescent="0.25">
      <c r="A315" s="385"/>
      <c r="B315" s="363"/>
      <c r="C315" s="478" t="s">
        <v>274</v>
      </c>
      <c r="D315" s="478"/>
      <c r="E315" s="478"/>
      <c r="F315" s="478"/>
      <c r="G315" s="478"/>
      <c r="H315" s="478"/>
      <c r="I315" s="478"/>
      <c r="J315" s="478"/>
      <c r="K315" s="478"/>
      <c r="L315" s="478"/>
      <c r="M315" s="478"/>
      <c r="N315" s="478"/>
      <c r="O315" s="478"/>
      <c r="P315" s="478" t="s">
        <v>273</v>
      </c>
      <c r="AQ315" s="369"/>
      <c r="AR315" s="369"/>
      <c r="AS315" s="369"/>
      <c r="AT315" s="369"/>
      <c r="AU315" s="369"/>
      <c r="AV315" s="369"/>
      <c r="AW315" s="369"/>
      <c r="AX315" s="369"/>
      <c r="AY315" s="369"/>
      <c r="AZ315" s="369"/>
      <c r="BA315" s="363"/>
      <c r="BB315" s="369"/>
      <c r="BC315" s="369"/>
      <c r="BF315" s="369"/>
      <c r="BK315" s="314"/>
    </row>
    <row r="316" spans="1:65" ht="18" customHeight="1" x14ac:dyDescent="0.25">
      <c r="A316" s="385"/>
      <c r="B316" s="363"/>
      <c r="C316" s="346" t="str">
        <f>IF(ISTEXT('4. Vehículos y maquinaria'!E39),'4. Vehículos y maquinaria'!E39,"")</f>
        <v/>
      </c>
      <c r="D316" s="346">
        <f>'4. Vehículos y maquinaria'!F39</f>
        <v>0</v>
      </c>
      <c r="E316" s="346">
        <f>'4. Vehículos y maquinaria'!G39</f>
        <v>0</v>
      </c>
      <c r="F316" s="347">
        <f>'4. Vehículos y maquinaria'!H39</f>
        <v>0</v>
      </c>
      <c r="G316" s="347" t="str">
        <f t="shared" ref="G316:I335" si="57">IF($E316="Otro (ud)","-",IFERROR(INDEX($F$228:$BA$268,MATCH($E316&amp;$D316,$E$228:$E$268,0),MATCH($D$6&amp;G$314,$F$227:$BA$227,0)),""))</f>
        <v/>
      </c>
      <c r="H316" s="347" t="str">
        <f t="shared" si="57"/>
        <v/>
      </c>
      <c r="I316" s="347" t="str">
        <f t="shared" si="57"/>
        <v/>
      </c>
      <c r="J316" s="347">
        <f>'4. Vehículos y maquinaria'!L39</f>
        <v>0</v>
      </c>
      <c r="K316" s="347">
        <f>'4. Vehículos y maquinaria'!M39</f>
        <v>0</v>
      </c>
      <c r="L316" s="347">
        <f>'4. Vehículos y maquinaria'!N39</f>
        <v>0</v>
      </c>
      <c r="M316" s="348" t="str">
        <f t="shared" ref="M316:M335" si="58">IFERROR(IF($E316="Otro (ud)",$F316*$J316,$F316*$G316),"")</f>
        <v/>
      </c>
      <c r="N316" s="348" t="str">
        <f t="shared" ref="N316:N335" si="59">IFERROR(IF($E316="Otro (ud)",$F316*$K316,$F316*$H316),"")</f>
        <v/>
      </c>
      <c r="O316" s="348" t="str">
        <f t="shared" ref="O316:O335" si="60">IFERROR(IF($E316="Otro (ud)",$F316*$L316,$F316*$I316),"")</f>
        <v/>
      </c>
      <c r="P316" s="349" t="str">
        <f>IFERROR($M316+$N316*$H$9/1000+$O316*$H$10/1000,"")</f>
        <v/>
      </c>
      <c r="AQ316" s="369"/>
      <c r="AR316" s="369"/>
      <c r="AS316" s="369"/>
      <c r="AT316" s="369"/>
      <c r="AU316" s="369"/>
      <c r="AV316" s="369"/>
      <c r="AW316" s="369"/>
      <c r="AX316" s="369"/>
      <c r="AY316" s="369"/>
      <c r="AZ316" s="363"/>
      <c r="BA316" s="363"/>
      <c r="BB316" s="369"/>
      <c r="BC316" s="369"/>
      <c r="BF316" s="369"/>
      <c r="BK316" s="314"/>
    </row>
    <row r="317" spans="1:65" ht="18" customHeight="1" x14ac:dyDescent="0.25">
      <c r="A317" s="385"/>
      <c r="B317" s="363"/>
      <c r="C317" s="346" t="str">
        <f>IF(ISTEXT('4. Vehículos y maquinaria'!E40),'4. Vehículos y maquinaria'!E40,"")</f>
        <v/>
      </c>
      <c r="D317" s="346">
        <f>'4. Vehículos y maquinaria'!F40</f>
        <v>0</v>
      </c>
      <c r="E317" s="346">
        <f>'4. Vehículos y maquinaria'!G40</f>
        <v>0</v>
      </c>
      <c r="F317" s="347">
        <f>'4. Vehículos y maquinaria'!H40</f>
        <v>0</v>
      </c>
      <c r="G317" s="347" t="str">
        <f t="shared" si="57"/>
        <v/>
      </c>
      <c r="H317" s="347" t="str">
        <f t="shared" si="57"/>
        <v/>
      </c>
      <c r="I317" s="347" t="str">
        <f t="shared" si="57"/>
        <v/>
      </c>
      <c r="J317" s="347">
        <f>'4. Vehículos y maquinaria'!L40</f>
        <v>0</v>
      </c>
      <c r="K317" s="347">
        <f>'4. Vehículos y maquinaria'!M40</f>
        <v>0</v>
      </c>
      <c r="L317" s="347">
        <f>'4. Vehículos y maquinaria'!N40</f>
        <v>0</v>
      </c>
      <c r="M317" s="348" t="str">
        <f t="shared" si="58"/>
        <v/>
      </c>
      <c r="N317" s="348" t="str">
        <f t="shared" si="59"/>
        <v/>
      </c>
      <c r="O317" s="348" t="str">
        <f t="shared" si="60"/>
        <v/>
      </c>
      <c r="P317" s="349" t="str">
        <f t="shared" ref="P317:P335" si="61">IFERROR($M317+$N317*$H$9/1000+$O317*$H$10/1000,"")</f>
        <v/>
      </c>
      <c r="AQ317" s="369"/>
      <c r="AR317" s="369"/>
      <c r="AS317" s="369"/>
      <c r="AT317" s="369"/>
      <c r="AU317" s="369"/>
      <c r="AV317" s="369"/>
      <c r="AW317" s="369"/>
      <c r="AX317" s="369"/>
      <c r="AY317" s="369"/>
      <c r="AZ317" s="363"/>
      <c r="BA317" s="363"/>
      <c r="BB317" s="369"/>
      <c r="BC317" s="369"/>
      <c r="BF317" s="369"/>
      <c r="BK317" s="314"/>
    </row>
    <row r="318" spans="1:65" ht="18" customHeight="1" x14ac:dyDescent="0.25">
      <c r="A318" s="385"/>
      <c r="B318" s="363"/>
      <c r="C318" s="346" t="str">
        <f>IF(ISTEXT('4. Vehículos y maquinaria'!E41),'4. Vehículos y maquinaria'!E41,"")</f>
        <v/>
      </c>
      <c r="D318" s="346">
        <f>'4. Vehículos y maquinaria'!F41</f>
        <v>0</v>
      </c>
      <c r="E318" s="346">
        <f>'4. Vehículos y maquinaria'!G41</f>
        <v>0</v>
      </c>
      <c r="F318" s="347">
        <f>'4. Vehículos y maquinaria'!H41</f>
        <v>0</v>
      </c>
      <c r="G318" s="347" t="str">
        <f t="shared" si="57"/>
        <v/>
      </c>
      <c r="H318" s="347" t="str">
        <f t="shared" si="57"/>
        <v/>
      </c>
      <c r="I318" s="347" t="str">
        <f t="shared" si="57"/>
        <v/>
      </c>
      <c r="J318" s="347">
        <f>'4. Vehículos y maquinaria'!L41</f>
        <v>0</v>
      </c>
      <c r="K318" s="347">
        <f>'4. Vehículos y maquinaria'!M41</f>
        <v>0</v>
      </c>
      <c r="L318" s="347">
        <f>'4. Vehículos y maquinaria'!N41</f>
        <v>0</v>
      </c>
      <c r="M318" s="348" t="str">
        <f t="shared" si="58"/>
        <v/>
      </c>
      <c r="N318" s="348" t="str">
        <f t="shared" si="59"/>
        <v/>
      </c>
      <c r="O318" s="348" t="str">
        <f t="shared" si="60"/>
        <v/>
      </c>
      <c r="P318" s="349" t="str">
        <f t="shared" si="61"/>
        <v/>
      </c>
      <c r="AQ318" s="369"/>
      <c r="AR318" s="369"/>
      <c r="AS318" s="369"/>
      <c r="AT318" s="369"/>
      <c r="AU318" s="369"/>
      <c r="AV318" s="369"/>
      <c r="AW318" s="369"/>
      <c r="AX318" s="369"/>
      <c r="AY318" s="369"/>
      <c r="AZ318" s="363"/>
      <c r="BA318" s="363"/>
      <c r="BB318" s="369"/>
      <c r="BC318" s="369"/>
      <c r="BF318" s="369"/>
      <c r="BK318" s="314"/>
    </row>
    <row r="319" spans="1:65" ht="18" customHeight="1" x14ac:dyDescent="0.25">
      <c r="A319" s="385"/>
      <c r="B319" s="363"/>
      <c r="C319" s="346" t="str">
        <f>IF(ISTEXT('4. Vehículos y maquinaria'!E42),'4. Vehículos y maquinaria'!E42,"")</f>
        <v/>
      </c>
      <c r="D319" s="346">
        <f>'4. Vehículos y maquinaria'!F42</f>
        <v>0</v>
      </c>
      <c r="E319" s="346">
        <f>'4. Vehículos y maquinaria'!G42</f>
        <v>0</v>
      </c>
      <c r="F319" s="347">
        <f>'4. Vehículos y maquinaria'!H42</f>
        <v>0</v>
      </c>
      <c r="G319" s="347" t="str">
        <f t="shared" si="57"/>
        <v/>
      </c>
      <c r="H319" s="347" t="str">
        <f t="shared" si="57"/>
        <v/>
      </c>
      <c r="I319" s="347" t="str">
        <f t="shared" si="57"/>
        <v/>
      </c>
      <c r="J319" s="347">
        <f>'4. Vehículos y maquinaria'!L42</f>
        <v>0</v>
      </c>
      <c r="K319" s="347">
        <f>'4. Vehículos y maquinaria'!M42</f>
        <v>0</v>
      </c>
      <c r="L319" s="347">
        <f>'4. Vehículos y maquinaria'!N42</f>
        <v>0</v>
      </c>
      <c r="M319" s="348" t="str">
        <f t="shared" si="58"/>
        <v/>
      </c>
      <c r="N319" s="348" t="str">
        <f t="shared" si="59"/>
        <v/>
      </c>
      <c r="O319" s="348" t="str">
        <f t="shared" si="60"/>
        <v/>
      </c>
      <c r="P319" s="349" t="str">
        <f t="shared" si="61"/>
        <v/>
      </c>
      <c r="AQ319" s="369"/>
      <c r="AR319" s="369"/>
      <c r="AS319" s="369"/>
      <c r="AT319" s="369"/>
      <c r="AU319" s="369"/>
      <c r="AV319" s="369"/>
      <c r="AW319" s="369"/>
      <c r="AX319" s="369"/>
      <c r="AY319" s="369"/>
      <c r="AZ319" s="363"/>
      <c r="BA319" s="363"/>
      <c r="BB319" s="369"/>
      <c r="BC319" s="369"/>
      <c r="BF319" s="369"/>
    </row>
    <row r="320" spans="1:65" ht="18" customHeight="1" x14ac:dyDescent="0.25">
      <c r="A320" s="385"/>
      <c r="B320" s="363"/>
      <c r="C320" s="346" t="str">
        <f>IF(ISTEXT('4. Vehículos y maquinaria'!E43),'4. Vehículos y maquinaria'!E43,"")</f>
        <v/>
      </c>
      <c r="D320" s="346">
        <f>'4. Vehículos y maquinaria'!F43</f>
        <v>0</v>
      </c>
      <c r="E320" s="346">
        <f>'4. Vehículos y maquinaria'!G43</f>
        <v>0</v>
      </c>
      <c r="F320" s="347">
        <f>'4. Vehículos y maquinaria'!H43</f>
        <v>0</v>
      </c>
      <c r="G320" s="347" t="str">
        <f t="shared" si="57"/>
        <v/>
      </c>
      <c r="H320" s="347" t="str">
        <f t="shared" si="57"/>
        <v/>
      </c>
      <c r="I320" s="347" t="str">
        <f t="shared" si="57"/>
        <v/>
      </c>
      <c r="J320" s="347">
        <f>'4. Vehículos y maquinaria'!L43</f>
        <v>0</v>
      </c>
      <c r="K320" s="347">
        <f>'4. Vehículos y maquinaria'!M43</f>
        <v>0</v>
      </c>
      <c r="L320" s="347">
        <f>'4. Vehículos y maquinaria'!N43</f>
        <v>0</v>
      </c>
      <c r="M320" s="348" t="str">
        <f>IFERROR(IF($E320="Otro (ud)",$F320*$J320,$F320*$G320),"")</f>
        <v/>
      </c>
      <c r="N320" s="348" t="str">
        <f t="shared" si="59"/>
        <v/>
      </c>
      <c r="O320" s="348" t="str">
        <f t="shared" si="60"/>
        <v/>
      </c>
      <c r="P320" s="349" t="str">
        <f>IFERROR($M320+$N320*$H$9/1000+$O320*$H$10/1000,"")</f>
        <v/>
      </c>
      <c r="AQ320" s="369"/>
      <c r="AR320" s="369"/>
      <c r="AS320" s="369"/>
      <c r="AT320" s="369"/>
      <c r="AU320" s="369"/>
      <c r="AV320" s="369"/>
      <c r="AW320" s="369"/>
      <c r="AX320" s="369"/>
      <c r="AY320" s="369"/>
      <c r="AZ320" s="363"/>
      <c r="BA320" s="363"/>
      <c r="BB320" s="369"/>
      <c r="BC320" s="369"/>
      <c r="BF320" s="369"/>
    </row>
    <row r="321" spans="1:58" ht="18" customHeight="1" x14ac:dyDescent="0.25">
      <c r="A321" s="385"/>
      <c r="B321" s="363"/>
      <c r="C321" s="346" t="str">
        <f>IF(ISTEXT('4. Vehículos y maquinaria'!E44),'4. Vehículos y maquinaria'!E44,"")</f>
        <v/>
      </c>
      <c r="D321" s="346">
        <f>'4. Vehículos y maquinaria'!F44</f>
        <v>0</v>
      </c>
      <c r="E321" s="346">
        <f>'4. Vehículos y maquinaria'!G44</f>
        <v>0</v>
      </c>
      <c r="F321" s="347">
        <f>'4. Vehículos y maquinaria'!H44</f>
        <v>0</v>
      </c>
      <c r="G321" s="347" t="str">
        <f t="shared" si="57"/>
        <v/>
      </c>
      <c r="H321" s="347" t="str">
        <f t="shared" si="57"/>
        <v/>
      </c>
      <c r="I321" s="347" t="str">
        <f t="shared" si="57"/>
        <v/>
      </c>
      <c r="J321" s="347">
        <f>'4. Vehículos y maquinaria'!L44</f>
        <v>0</v>
      </c>
      <c r="K321" s="347">
        <f>'4. Vehículos y maquinaria'!M44</f>
        <v>0</v>
      </c>
      <c r="L321" s="347">
        <f>'4. Vehículos y maquinaria'!N44</f>
        <v>0</v>
      </c>
      <c r="M321" s="348" t="str">
        <f t="shared" si="58"/>
        <v/>
      </c>
      <c r="N321" s="348" t="str">
        <f t="shared" si="59"/>
        <v/>
      </c>
      <c r="O321" s="348" t="str">
        <f t="shared" si="60"/>
        <v/>
      </c>
      <c r="P321" s="349" t="str">
        <f t="shared" si="61"/>
        <v/>
      </c>
      <c r="AQ321" s="369"/>
      <c r="AR321" s="369"/>
      <c r="AS321" s="369"/>
      <c r="AT321" s="369"/>
      <c r="AU321" s="369"/>
      <c r="AV321" s="369"/>
      <c r="AW321" s="369"/>
      <c r="AX321" s="369"/>
      <c r="AY321" s="369"/>
      <c r="AZ321" s="363"/>
      <c r="BA321" s="363"/>
      <c r="BB321" s="369"/>
      <c r="BC321" s="369"/>
      <c r="BF321" s="369"/>
    </row>
    <row r="322" spans="1:58" ht="18" customHeight="1" x14ac:dyDescent="0.25">
      <c r="A322" s="385"/>
      <c r="B322" s="363"/>
      <c r="C322" s="346" t="str">
        <f>IF(ISTEXT('4. Vehículos y maquinaria'!E45),'4. Vehículos y maquinaria'!E45,"")</f>
        <v/>
      </c>
      <c r="D322" s="346">
        <f>'4. Vehículos y maquinaria'!F45</f>
        <v>0</v>
      </c>
      <c r="E322" s="346">
        <f>'4. Vehículos y maquinaria'!G45</f>
        <v>0</v>
      </c>
      <c r="F322" s="347">
        <f>'4. Vehículos y maquinaria'!H45</f>
        <v>0</v>
      </c>
      <c r="G322" s="347" t="str">
        <f t="shared" si="57"/>
        <v/>
      </c>
      <c r="H322" s="347" t="str">
        <f t="shared" si="57"/>
        <v/>
      </c>
      <c r="I322" s="347" t="str">
        <f t="shared" si="57"/>
        <v/>
      </c>
      <c r="J322" s="347">
        <f>'4. Vehículos y maquinaria'!L45</f>
        <v>0</v>
      </c>
      <c r="K322" s="347">
        <f>'4. Vehículos y maquinaria'!M45</f>
        <v>0</v>
      </c>
      <c r="L322" s="347">
        <f>'4. Vehículos y maquinaria'!N45</f>
        <v>0</v>
      </c>
      <c r="M322" s="348" t="str">
        <f t="shared" si="58"/>
        <v/>
      </c>
      <c r="N322" s="348" t="str">
        <f t="shared" si="59"/>
        <v/>
      </c>
      <c r="O322" s="348" t="str">
        <f t="shared" si="60"/>
        <v/>
      </c>
      <c r="P322" s="349" t="str">
        <f t="shared" si="61"/>
        <v/>
      </c>
      <c r="AQ322" s="369"/>
      <c r="AR322" s="369"/>
      <c r="AS322" s="369"/>
      <c r="AT322" s="369"/>
      <c r="AU322" s="369"/>
      <c r="AV322" s="369"/>
      <c r="AW322" s="369"/>
      <c r="AX322" s="369"/>
      <c r="AY322" s="369"/>
      <c r="AZ322" s="363"/>
      <c r="BA322" s="363"/>
      <c r="BB322" s="369"/>
      <c r="BC322" s="369"/>
      <c r="BF322" s="369"/>
    </row>
    <row r="323" spans="1:58" ht="18" customHeight="1" x14ac:dyDescent="0.25">
      <c r="A323" s="385"/>
      <c r="B323" s="363"/>
      <c r="C323" s="346" t="str">
        <f>IF(ISTEXT('4. Vehículos y maquinaria'!E46),'4. Vehículos y maquinaria'!E46,"")</f>
        <v/>
      </c>
      <c r="D323" s="346">
        <f>'4. Vehículos y maquinaria'!F46</f>
        <v>0</v>
      </c>
      <c r="E323" s="346">
        <f>'4. Vehículos y maquinaria'!G46</f>
        <v>0</v>
      </c>
      <c r="F323" s="347">
        <f>'4. Vehículos y maquinaria'!H46</f>
        <v>0</v>
      </c>
      <c r="G323" s="347" t="str">
        <f t="shared" si="57"/>
        <v/>
      </c>
      <c r="H323" s="347" t="str">
        <f t="shared" si="57"/>
        <v/>
      </c>
      <c r="I323" s="347" t="str">
        <f t="shared" si="57"/>
        <v/>
      </c>
      <c r="J323" s="347">
        <f>'4. Vehículos y maquinaria'!L46</f>
        <v>0</v>
      </c>
      <c r="K323" s="347">
        <f>'4. Vehículos y maquinaria'!M46</f>
        <v>0</v>
      </c>
      <c r="L323" s="347">
        <f>'4. Vehículos y maquinaria'!N46</f>
        <v>0</v>
      </c>
      <c r="M323" s="348" t="str">
        <f t="shared" si="58"/>
        <v/>
      </c>
      <c r="N323" s="348" t="str">
        <f t="shared" si="59"/>
        <v/>
      </c>
      <c r="O323" s="348" t="str">
        <f t="shared" si="60"/>
        <v/>
      </c>
      <c r="P323" s="349" t="str">
        <f t="shared" si="61"/>
        <v/>
      </c>
      <c r="AQ323" s="369"/>
      <c r="AR323" s="369"/>
      <c r="AS323" s="369"/>
      <c r="AT323" s="369"/>
      <c r="AU323" s="369"/>
      <c r="AV323" s="369"/>
      <c r="AW323" s="369"/>
      <c r="AX323" s="369"/>
      <c r="AY323" s="369"/>
      <c r="AZ323" s="363"/>
      <c r="BA323" s="363"/>
      <c r="BB323" s="281"/>
    </row>
    <row r="324" spans="1:58" ht="18" customHeight="1" x14ac:dyDescent="0.25">
      <c r="A324" s="385"/>
      <c r="B324" s="363"/>
      <c r="C324" s="346" t="str">
        <f>IF(ISTEXT('4. Vehículos y maquinaria'!E47),'4. Vehículos y maquinaria'!E47,"")</f>
        <v/>
      </c>
      <c r="D324" s="346">
        <f>'4. Vehículos y maquinaria'!F47</f>
        <v>0</v>
      </c>
      <c r="E324" s="346">
        <f>'4. Vehículos y maquinaria'!G47</f>
        <v>0</v>
      </c>
      <c r="F324" s="347">
        <f>'4. Vehículos y maquinaria'!H47</f>
        <v>0</v>
      </c>
      <c r="G324" s="347" t="str">
        <f t="shared" si="57"/>
        <v/>
      </c>
      <c r="H324" s="347" t="str">
        <f t="shared" si="57"/>
        <v/>
      </c>
      <c r="I324" s="347" t="str">
        <f t="shared" si="57"/>
        <v/>
      </c>
      <c r="J324" s="347">
        <f>'4. Vehículos y maquinaria'!L47</f>
        <v>0</v>
      </c>
      <c r="K324" s="347">
        <f>'4. Vehículos y maquinaria'!M47</f>
        <v>0</v>
      </c>
      <c r="L324" s="347">
        <f>'4. Vehículos y maquinaria'!N47</f>
        <v>0</v>
      </c>
      <c r="M324" s="348" t="str">
        <f t="shared" si="58"/>
        <v/>
      </c>
      <c r="N324" s="348" t="str">
        <f t="shared" si="59"/>
        <v/>
      </c>
      <c r="O324" s="348" t="str">
        <f t="shared" si="60"/>
        <v/>
      </c>
      <c r="P324" s="349" t="str">
        <f t="shared" si="61"/>
        <v/>
      </c>
      <c r="AQ324" s="369"/>
      <c r="AR324" s="369"/>
      <c r="AS324" s="369"/>
      <c r="AT324" s="369"/>
      <c r="AU324" s="369"/>
      <c r="AV324" s="369"/>
      <c r="AW324" s="369"/>
      <c r="AX324" s="369"/>
      <c r="AY324" s="369"/>
      <c r="AZ324" s="363"/>
      <c r="BA324" s="363"/>
      <c r="BB324" s="281"/>
    </row>
    <row r="325" spans="1:58" ht="18" customHeight="1" x14ac:dyDescent="0.25">
      <c r="A325" s="385"/>
      <c r="B325" s="363"/>
      <c r="C325" s="346" t="str">
        <f>IF(ISTEXT('4. Vehículos y maquinaria'!E48),'4. Vehículos y maquinaria'!E48,"")</f>
        <v/>
      </c>
      <c r="D325" s="346">
        <f>'4. Vehículos y maquinaria'!F48</f>
        <v>0</v>
      </c>
      <c r="E325" s="346">
        <f>'4. Vehículos y maquinaria'!G48</f>
        <v>0</v>
      </c>
      <c r="F325" s="347">
        <f>'4. Vehículos y maquinaria'!H48</f>
        <v>0</v>
      </c>
      <c r="G325" s="347" t="str">
        <f t="shared" si="57"/>
        <v/>
      </c>
      <c r="H325" s="347" t="str">
        <f t="shared" si="57"/>
        <v/>
      </c>
      <c r="I325" s="347" t="str">
        <f t="shared" si="57"/>
        <v/>
      </c>
      <c r="J325" s="347">
        <f>'4. Vehículos y maquinaria'!L48</f>
        <v>0</v>
      </c>
      <c r="K325" s="347">
        <f>'4. Vehículos y maquinaria'!M48</f>
        <v>0</v>
      </c>
      <c r="L325" s="347">
        <f>'4. Vehículos y maquinaria'!N48</f>
        <v>0</v>
      </c>
      <c r="M325" s="348" t="str">
        <f t="shared" si="58"/>
        <v/>
      </c>
      <c r="N325" s="348" t="str">
        <f t="shared" si="59"/>
        <v/>
      </c>
      <c r="O325" s="348" t="str">
        <f t="shared" si="60"/>
        <v/>
      </c>
      <c r="P325" s="349" t="str">
        <f t="shared" si="61"/>
        <v/>
      </c>
      <c r="AQ325" s="369"/>
      <c r="AR325" s="369"/>
      <c r="AS325" s="369"/>
      <c r="AT325" s="369"/>
      <c r="AU325" s="369"/>
      <c r="AV325" s="369"/>
      <c r="AW325" s="369"/>
      <c r="AX325" s="369"/>
      <c r="AY325" s="369"/>
      <c r="AZ325" s="363"/>
      <c r="BA325" s="363"/>
      <c r="BB325" s="281"/>
    </row>
    <row r="326" spans="1:58" ht="18" customHeight="1" x14ac:dyDescent="0.25">
      <c r="A326" s="385"/>
      <c r="B326" s="363"/>
      <c r="C326" s="346" t="str">
        <f>IF(ISTEXT('4. Vehículos y maquinaria'!E49),'4. Vehículos y maquinaria'!E49,"")</f>
        <v/>
      </c>
      <c r="D326" s="346">
        <f>'4. Vehículos y maquinaria'!F49</f>
        <v>0</v>
      </c>
      <c r="E326" s="346">
        <f>'4. Vehículos y maquinaria'!G49</f>
        <v>0</v>
      </c>
      <c r="F326" s="347">
        <f>'4. Vehículos y maquinaria'!H49</f>
        <v>0</v>
      </c>
      <c r="G326" s="347" t="str">
        <f t="shared" si="57"/>
        <v/>
      </c>
      <c r="H326" s="347" t="str">
        <f t="shared" si="57"/>
        <v/>
      </c>
      <c r="I326" s="347" t="str">
        <f t="shared" si="57"/>
        <v/>
      </c>
      <c r="J326" s="347">
        <f>'4. Vehículos y maquinaria'!L49</f>
        <v>0</v>
      </c>
      <c r="K326" s="347">
        <f>'4. Vehículos y maquinaria'!M49</f>
        <v>0</v>
      </c>
      <c r="L326" s="347">
        <f>'4. Vehículos y maquinaria'!N49</f>
        <v>0</v>
      </c>
      <c r="M326" s="348" t="str">
        <f t="shared" si="58"/>
        <v/>
      </c>
      <c r="N326" s="348" t="str">
        <f t="shared" si="59"/>
        <v/>
      </c>
      <c r="O326" s="348" t="str">
        <f t="shared" si="60"/>
        <v/>
      </c>
      <c r="P326" s="349" t="str">
        <f t="shared" si="61"/>
        <v/>
      </c>
      <c r="AQ326" s="369"/>
      <c r="AR326" s="369"/>
      <c r="AS326" s="369"/>
      <c r="AT326" s="369"/>
      <c r="AU326" s="369"/>
      <c r="AV326" s="369"/>
      <c r="AW326" s="369"/>
      <c r="AX326" s="369"/>
      <c r="AY326" s="369"/>
      <c r="AZ326" s="363"/>
      <c r="BA326" s="363"/>
      <c r="BB326" s="281"/>
    </row>
    <row r="327" spans="1:58" ht="18" customHeight="1" x14ac:dyDescent="0.25">
      <c r="A327" s="385"/>
      <c r="B327" s="363"/>
      <c r="C327" s="346" t="str">
        <f>IF(ISTEXT('4. Vehículos y maquinaria'!E50),'4. Vehículos y maquinaria'!E50,"")</f>
        <v/>
      </c>
      <c r="D327" s="346">
        <f>'4. Vehículos y maquinaria'!F50</f>
        <v>0</v>
      </c>
      <c r="E327" s="346">
        <f>'4. Vehículos y maquinaria'!G50</f>
        <v>0</v>
      </c>
      <c r="F327" s="347">
        <f>'4. Vehículos y maquinaria'!H50</f>
        <v>0</v>
      </c>
      <c r="G327" s="347" t="str">
        <f t="shared" si="57"/>
        <v/>
      </c>
      <c r="H327" s="347" t="str">
        <f t="shared" si="57"/>
        <v/>
      </c>
      <c r="I327" s="347" t="str">
        <f t="shared" si="57"/>
        <v/>
      </c>
      <c r="J327" s="347">
        <f>'4. Vehículos y maquinaria'!L50</f>
        <v>0</v>
      </c>
      <c r="K327" s="347">
        <f>'4. Vehículos y maquinaria'!M50</f>
        <v>0</v>
      </c>
      <c r="L327" s="347">
        <f>'4. Vehículos y maquinaria'!N50</f>
        <v>0</v>
      </c>
      <c r="M327" s="348" t="str">
        <f t="shared" si="58"/>
        <v/>
      </c>
      <c r="N327" s="348" t="str">
        <f t="shared" si="59"/>
        <v/>
      </c>
      <c r="O327" s="348" t="str">
        <f t="shared" si="60"/>
        <v/>
      </c>
      <c r="P327" s="349" t="str">
        <f t="shared" si="61"/>
        <v/>
      </c>
      <c r="AQ327" s="369"/>
      <c r="AR327" s="369"/>
      <c r="AS327" s="369"/>
      <c r="AT327" s="369"/>
      <c r="AU327" s="369"/>
      <c r="AV327" s="369"/>
      <c r="AW327" s="369"/>
      <c r="AX327" s="369"/>
      <c r="AY327" s="369"/>
      <c r="AZ327" s="363"/>
      <c r="BA327" s="363"/>
      <c r="BB327" s="281"/>
    </row>
    <row r="328" spans="1:58" ht="18" customHeight="1" x14ac:dyDescent="0.25">
      <c r="C328" s="346" t="str">
        <f>IF(ISTEXT('4. Vehículos y maquinaria'!E51),'4. Vehículos y maquinaria'!E51,"")</f>
        <v/>
      </c>
      <c r="D328" s="346">
        <f>'4. Vehículos y maquinaria'!F51</f>
        <v>0</v>
      </c>
      <c r="E328" s="346">
        <f>'4. Vehículos y maquinaria'!G51</f>
        <v>0</v>
      </c>
      <c r="F328" s="347">
        <f>'4. Vehículos y maquinaria'!H51</f>
        <v>0</v>
      </c>
      <c r="G328" s="347" t="str">
        <f t="shared" si="57"/>
        <v/>
      </c>
      <c r="H328" s="347" t="str">
        <f t="shared" si="57"/>
        <v/>
      </c>
      <c r="I328" s="347" t="str">
        <f t="shared" si="57"/>
        <v/>
      </c>
      <c r="J328" s="347">
        <f>'4. Vehículos y maquinaria'!L51</f>
        <v>0</v>
      </c>
      <c r="K328" s="347">
        <f>'4. Vehículos y maquinaria'!M51</f>
        <v>0</v>
      </c>
      <c r="L328" s="347">
        <f>'4. Vehículos y maquinaria'!N51</f>
        <v>0</v>
      </c>
      <c r="M328" s="348" t="str">
        <f t="shared" si="58"/>
        <v/>
      </c>
      <c r="N328" s="348" t="str">
        <f t="shared" si="59"/>
        <v/>
      </c>
      <c r="O328" s="348" t="str">
        <f t="shared" si="60"/>
        <v/>
      </c>
      <c r="P328" s="349" t="str">
        <f t="shared" si="61"/>
        <v/>
      </c>
      <c r="BB328" s="281"/>
    </row>
    <row r="329" spans="1:58" ht="18" customHeight="1" x14ac:dyDescent="0.25">
      <c r="C329" s="346" t="str">
        <f>IF(ISTEXT('4. Vehículos y maquinaria'!E52),'4. Vehículos y maquinaria'!E52,"")</f>
        <v/>
      </c>
      <c r="D329" s="346">
        <f>'4. Vehículos y maquinaria'!F52</f>
        <v>0</v>
      </c>
      <c r="E329" s="346">
        <f>'4. Vehículos y maquinaria'!G52</f>
        <v>0</v>
      </c>
      <c r="F329" s="347">
        <f>'4. Vehículos y maquinaria'!H52</f>
        <v>0</v>
      </c>
      <c r="G329" s="347" t="str">
        <f t="shared" si="57"/>
        <v/>
      </c>
      <c r="H329" s="347" t="str">
        <f t="shared" si="57"/>
        <v/>
      </c>
      <c r="I329" s="347" t="str">
        <f t="shared" si="57"/>
        <v/>
      </c>
      <c r="J329" s="347">
        <f>'4. Vehículos y maquinaria'!L52</f>
        <v>0</v>
      </c>
      <c r="K329" s="347">
        <f>'4. Vehículos y maquinaria'!M52</f>
        <v>0</v>
      </c>
      <c r="L329" s="347">
        <f>'4. Vehículos y maquinaria'!N52</f>
        <v>0</v>
      </c>
      <c r="M329" s="348" t="str">
        <f t="shared" si="58"/>
        <v/>
      </c>
      <c r="N329" s="348" t="str">
        <f t="shared" si="59"/>
        <v/>
      </c>
      <c r="O329" s="348" t="str">
        <f t="shared" si="60"/>
        <v/>
      </c>
      <c r="P329" s="349" t="str">
        <f t="shared" si="61"/>
        <v/>
      </c>
      <c r="BB329" s="281"/>
    </row>
    <row r="330" spans="1:58" ht="18" customHeight="1" x14ac:dyDescent="0.25">
      <c r="C330" s="346" t="str">
        <f>IF(ISTEXT('4. Vehículos y maquinaria'!E53),'4. Vehículos y maquinaria'!E53,"")</f>
        <v/>
      </c>
      <c r="D330" s="346">
        <f>'4. Vehículos y maquinaria'!F53</f>
        <v>0</v>
      </c>
      <c r="E330" s="346">
        <f>'4. Vehículos y maquinaria'!G53</f>
        <v>0</v>
      </c>
      <c r="F330" s="347">
        <f>'4. Vehículos y maquinaria'!H53</f>
        <v>0</v>
      </c>
      <c r="G330" s="347" t="str">
        <f t="shared" si="57"/>
        <v/>
      </c>
      <c r="H330" s="347" t="str">
        <f t="shared" si="57"/>
        <v/>
      </c>
      <c r="I330" s="347" t="str">
        <f t="shared" si="57"/>
        <v/>
      </c>
      <c r="J330" s="347">
        <f>'4. Vehículos y maquinaria'!L53</f>
        <v>0</v>
      </c>
      <c r="K330" s="347">
        <f>'4. Vehículos y maquinaria'!M53</f>
        <v>0</v>
      </c>
      <c r="L330" s="347">
        <f>'4. Vehículos y maquinaria'!N53</f>
        <v>0</v>
      </c>
      <c r="M330" s="348" t="str">
        <f t="shared" si="58"/>
        <v/>
      </c>
      <c r="N330" s="348" t="str">
        <f t="shared" si="59"/>
        <v/>
      </c>
      <c r="O330" s="348" t="str">
        <f t="shared" si="60"/>
        <v/>
      </c>
      <c r="P330" s="349" t="str">
        <f t="shared" si="61"/>
        <v/>
      </c>
      <c r="BB330" s="281"/>
    </row>
    <row r="331" spans="1:58" ht="18" customHeight="1" x14ac:dyDescent="0.25">
      <c r="C331" s="346" t="str">
        <f>IF(ISTEXT('4. Vehículos y maquinaria'!E54),'4. Vehículos y maquinaria'!E54,"")</f>
        <v/>
      </c>
      <c r="D331" s="346">
        <f>'4. Vehículos y maquinaria'!F54</f>
        <v>0</v>
      </c>
      <c r="E331" s="346">
        <f>'4. Vehículos y maquinaria'!G54</f>
        <v>0</v>
      </c>
      <c r="F331" s="347">
        <f>'4. Vehículos y maquinaria'!H54</f>
        <v>0</v>
      </c>
      <c r="G331" s="347" t="str">
        <f t="shared" si="57"/>
        <v/>
      </c>
      <c r="H331" s="347" t="str">
        <f t="shared" si="57"/>
        <v/>
      </c>
      <c r="I331" s="347" t="str">
        <f t="shared" si="57"/>
        <v/>
      </c>
      <c r="J331" s="347">
        <f>'4. Vehículos y maquinaria'!L54</f>
        <v>0</v>
      </c>
      <c r="K331" s="347">
        <f>'4. Vehículos y maquinaria'!M54</f>
        <v>0</v>
      </c>
      <c r="L331" s="347">
        <f>'4. Vehículos y maquinaria'!N54</f>
        <v>0</v>
      </c>
      <c r="M331" s="348" t="str">
        <f t="shared" si="58"/>
        <v/>
      </c>
      <c r="N331" s="348" t="str">
        <f t="shared" si="59"/>
        <v/>
      </c>
      <c r="O331" s="348" t="str">
        <f t="shared" si="60"/>
        <v/>
      </c>
      <c r="P331" s="349" t="str">
        <f t="shared" si="61"/>
        <v/>
      </c>
    </row>
    <row r="332" spans="1:58" ht="18" customHeight="1" x14ac:dyDescent="0.25">
      <c r="C332" s="346" t="str">
        <f>IF(ISTEXT('4. Vehículos y maquinaria'!E55),'4. Vehículos y maquinaria'!E55,"")</f>
        <v/>
      </c>
      <c r="D332" s="346">
        <f>'4. Vehículos y maquinaria'!F55</f>
        <v>0</v>
      </c>
      <c r="E332" s="346">
        <f>'4. Vehículos y maquinaria'!G55</f>
        <v>0</v>
      </c>
      <c r="F332" s="347">
        <f>'4. Vehículos y maquinaria'!H55</f>
        <v>0</v>
      </c>
      <c r="G332" s="347" t="str">
        <f t="shared" si="57"/>
        <v/>
      </c>
      <c r="H332" s="347" t="str">
        <f t="shared" si="57"/>
        <v/>
      </c>
      <c r="I332" s="347" t="str">
        <f t="shared" si="57"/>
        <v/>
      </c>
      <c r="J332" s="347">
        <f>'4. Vehículos y maquinaria'!L55</f>
        <v>0</v>
      </c>
      <c r="K332" s="347">
        <f>'4. Vehículos y maquinaria'!M55</f>
        <v>0</v>
      </c>
      <c r="L332" s="347">
        <f>'4. Vehículos y maquinaria'!N55</f>
        <v>0</v>
      </c>
      <c r="M332" s="348" t="str">
        <f t="shared" si="58"/>
        <v/>
      </c>
      <c r="N332" s="348" t="str">
        <f t="shared" si="59"/>
        <v/>
      </c>
      <c r="O332" s="348" t="str">
        <f t="shared" si="60"/>
        <v/>
      </c>
      <c r="P332" s="349" t="str">
        <f t="shared" si="61"/>
        <v/>
      </c>
    </row>
    <row r="333" spans="1:58" ht="18" customHeight="1" x14ac:dyDescent="0.25">
      <c r="C333" s="346" t="str">
        <f>IF(ISTEXT('4. Vehículos y maquinaria'!E56),'4. Vehículos y maquinaria'!E56,"")</f>
        <v/>
      </c>
      <c r="D333" s="346">
        <f>'4. Vehículos y maquinaria'!F56</f>
        <v>0</v>
      </c>
      <c r="E333" s="346">
        <f>'4. Vehículos y maquinaria'!G56</f>
        <v>0</v>
      </c>
      <c r="F333" s="347">
        <f>'4. Vehículos y maquinaria'!H56</f>
        <v>0</v>
      </c>
      <c r="G333" s="347" t="str">
        <f t="shared" si="57"/>
        <v/>
      </c>
      <c r="H333" s="347" t="str">
        <f t="shared" si="57"/>
        <v/>
      </c>
      <c r="I333" s="347" t="str">
        <f t="shared" si="57"/>
        <v/>
      </c>
      <c r="J333" s="347">
        <f>'4. Vehículos y maquinaria'!L56</f>
        <v>0</v>
      </c>
      <c r="K333" s="347">
        <f>'4. Vehículos y maquinaria'!M56</f>
        <v>0</v>
      </c>
      <c r="L333" s="347">
        <f>'4. Vehículos y maquinaria'!N56</f>
        <v>0</v>
      </c>
      <c r="M333" s="348" t="str">
        <f t="shared" si="58"/>
        <v/>
      </c>
      <c r="N333" s="348" t="str">
        <f t="shared" si="59"/>
        <v/>
      </c>
      <c r="O333" s="348" t="str">
        <f t="shared" si="60"/>
        <v/>
      </c>
      <c r="P333" s="349" t="str">
        <f t="shared" si="61"/>
        <v/>
      </c>
    </row>
    <row r="334" spans="1:58" ht="18" customHeight="1" x14ac:dyDescent="0.25">
      <c r="C334" s="346" t="str">
        <f>IF(ISTEXT('4. Vehículos y maquinaria'!E57),'4. Vehículos y maquinaria'!E57,"")</f>
        <v/>
      </c>
      <c r="D334" s="346">
        <f>'4. Vehículos y maquinaria'!F57</f>
        <v>0</v>
      </c>
      <c r="E334" s="346">
        <f>'4. Vehículos y maquinaria'!G57</f>
        <v>0</v>
      </c>
      <c r="F334" s="347">
        <f>'4. Vehículos y maquinaria'!H57</f>
        <v>0</v>
      </c>
      <c r="G334" s="347" t="str">
        <f t="shared" si="57"/>
        <v/>
      </c>
      <c r="H334" s="347" t="str">
        <f t="shared" si="57"/>
        <v/>
      </c>
      <c r="I334" s="347" t="str">
        <f t="shared" si="57"/>
        <v/>
      </c>
      <c r="J334" s="347">
        <f>'4. Vehículos y maquinaria'!L57</f>
        <v>0</v>
      </c>
      <c r="K334" s="347">
        <f>'4. Vehículos y maquinaria'!M57</f>
        <v>0</v>
      </c>
      <c r="L334" s="347">
        <f>'4. Vehículos y maquinaria'!N57</f>
        <v>0</v>
      </c>
      <c r="M334" s="348" t="str">
        <f t="shared" si="58"/>
        <v/>
      </c>
      <c r="N334" s="348" t="str">
        <f t="shared" si="59"/>
        <v/>
      </c>
      <c r="O334" s="348" t="str">
        <f t="shared" si="60"/>
        <v/>
      </c>
      <c r="P334" s="349" t="str">
        <f t="shared" si="61"/>
        <v/>
      </c>
    </row>
    <row r="335" spans="1:58" ht="18" customHeight="1" x14ac:dyDescent="0.25">
      <c r="C335" s="346" t="str">
        <f>IF(ISTEXT('4. Vehículos y maquinaria'!E58),'4. Vehículos y maquinaria'!E58,"")</f>
        <v/>
      </c>
      <c r="D335" s="346">
        <f>'4. Vehículos y maquinaria'!F58</f>
        <v>0</v>
      </c>
      <c r="E335" s="346">
        <f>'4. Vehículos y maquinaria'!G58</f>
        <v>0</v>
      </c>
      <c r="F335" s="347">
        <f>'4. Vehículos y maquinaria'!H58</f>
        <v>0</v>
      </c>
      <c r="G335" s="347" t="str">
        <f t="shared" si="57"/>
        <v/>
      </c>
      <c r="H335" s="347" t="str">
        <f t="shared" si="57"/>
        <v/>
      </c>
      <c r="I335" s="347" t="str">
        <f t="shared" si="57"/>
        <v/>
      </c>
      <c r="J335" s="347">
        <f>'4. Vehículos y maquinaria'!L58</f>
        <v>0</v>
      </c>
      <c r="K335" s="347">
        <f>'4. Vehículos y maquinaria'!M58</f>
        <v>0</v>
      </c>
      <c r="L335" s="347">
        <f>'4. Vehículos y maquinaria'!N58</f>
        <v>0</v>
      </c>
      <c r="M335" s="348" t="str">
        <f t="shared" si="58"/>
        <v/>
      </c>
      <c r="N335" s="348" t="str">
        <f t="shared" si="59"/>
        <v/>
      </c>
      <c r="O335" s="348" t="str">
        <f t="shared" si="60"/>
        <v/>
      </c>
      <c r="P335" s="349" t="str">
        <f t="shared" si="61"/>
        <v/>
      </c>
    </row>
    <row r="336" spans="1:58" ht="18" customHeight="1" x14ac:dyDescent="0.25">
      <c r="D336" s="281"/>
      <c r="E336" s="281"/>
      <c r="F336" s="281"/>
      <c r="M336" s="484">
        <f>SUM(M316:M335)</f>
        <v>0</v>
      </c>
      <c r="N336" s="484">
        <f>SUM(N316:N335)</f>
        <v>0</v>
      </c>
      <c r="O336" s="484">
        <f>SUM(O316:O335)</f>
        <v>0</v>
      </c>
      <c r="P336" s="485">
        <f>SUM(P316:P335)</f>
        <v>0</v>
      </c>
    </row>
    <row r="337" spans="1:56" ht="18" customHeight="1" x14ac:dyDescent="0.25">
      <c r="C337" s="428" t="s">
        <v>1478</v>
      </c>
      <c r="D337" s="281" t="s">
        <v>1565</v>
      </c>
      <c r="E337" s="281"/>
      <c r="L337" s="378"/>
      <c r="M337" s="378"/>
      <c r="N337" s="378"/>
      <c r="O337" s="378"/>
    </row>
    <row r="338" spans="1:56" ht="18" customHeight="1" x14ac:dyDescent="0.25">
      <c r="I338" s="505">
        <v>1</v>
      </c>
      <c r="J338" s="505">
        <v>2</v>
      </c>
      <c r="K338" s="505">
        <v>3</v>
      </c>
      <c r="L338" s="505">
        <v>4</v>
      </c>
      <c r="M338" s="378"/>
      <c r="N338" s="378"/>
      <c r="O338" s="378"/>
    </row>
    <row r="339" spans="1:56" ht="18" customHeight="1" x14ac:dyDescent="0.25">
      <c r="I339" s="503" t="str">
        <f t="shared" ref="I339" si="62">"Comb_VehA2_"&amp;I338&amp;"_"&amp;I336</f>
        <v>Comb_VehA2_1_</v>
      </c>
      <c r="J339" s="503" t="str">
        <f t="shared" ref="J339" si="63">"Comb_VehA2_"&amp;J338&amp;"_"&amp;J336</f>
        <v>Comb_VehA2_2_</v>
      </c>
      <c r="K339" s="503" t="str">
        <f t="shared" ref="K339" si="64">"Comb_VehA2_"&amp;K338&amp;"_"&amp;K336</f>
        <v>Comb_VehA2_3_</v>
      </c>
      <c r="L339" s="503" t="str">
        <f t="shared" ref="L339" si="65">"Comb_VehA2_"&amp;L338&amp;"_"&amp;L336</f>
        <v>Comb_VehA2_4_</v>
      </c>
    </row>
    <row r="340" spans="1:56" ht="18" customHeight="1" x14ac:dyDescent="0.25">
      <c r="D340" s="470" t="s">
        <v>929</v>
      </c>
      <c r="E340" s="470" t="s">
        <v>930</v>
      </c>
      <c r="F340" s="470" t="s">
        <v>931</v>
      </c>
      <c r="G340" s="470" t="s">
        <v>932</v>
      </c>
      <c r="I340" s="373" t="s">
        <v>1496</v>
      </c>
      <c r="J340" s="372" t="s">
        <v>1496</v>
      </c>
      <c r="K340" s="372" t="s">
        <v>1496</v>
      </c>
      <c r="L340" s="373" t="s">
        <v>1496</v>
      </c>
    </row>
    <row r="341" spans="1:56" ht="18" customHeight="1" x14ac:dyDescent="0.25">
      <c r="B341" s="280" t="s">
        <v>986</v>
      </c>
      <c r="C341" s="417" t="s">
        <v>910</v>
      </c>
      <c r="D341" s="482">
        <f>M427</f>
        <v>0</v>
      </c>
      <c r="E341" s="482">
        <f>N427</f>
        <v>0</v>
      </c>
      <c r="F341" s="482">
        <f>O427</f>
        <v>0</v>
      </c>
      <c r="G341" s="482">
        <f>P427</f>
        <v>0</v>
      </c>
      <c r="I341" s="867" t="s">
        <v>1497</v>
      </c>
      <c r="J341" s="308" t="s">
        <v>1497</v>
      </c>
      <c r="K341" s="308" t="s">
        <v>1497</v>
      </c>
      <c r="L341" s="375" t="s">
        <v>715</v>
      </c>
      <c r="Q341" s="280"/>
      <c r="R341" s="281"/>
      <c r="AG341" s="280"/>
      <c r="AH341" s="281"/>
    </row>
    <row r="342" spans="1:56" ht="18" customHeight="1" x14ac:dyDescent="0.25">
      <c r="A342" s="385"/>
      <c r="B342" s="366"/>
      <c r="C342" s="363"/>
      <c r="D342" s="363"/>
      <c r="E342" s="363"/>
      <c r="F342" s="363"/>
      <c r="G342" s="469">
        <f>D341+E341*$H$9/1000+F341*$H$10/1000</f>
        <v>0</v>
      </c>
      <c r="H342" s="363"/>
      <c r="I342" s="868" t="s">
        <v>1498</v>
      </c>
      <c r="J342" s="313" t="s">
        <v>715</v>
      </c>
      <c r="K342" s="310" t="s">
        <v>1498</v>
      </c>
      <c r="M342" s="365"/>
      <c r="N342" s="365"/>
      <c r="O342" s="365"/>
      <c r="P342" s="363"/>
      <c r="Q342" s="363"/>
      <c r="R342" s="363"/>
      <c r="S342" s="363"/>
      <c r="T342" s="363"/>
      <c r="U342" s="363"/>
      <c r="V342" s="365"/>
      <c r="W342" s="365"/>
      <c r="X342" s="365"/>
      <c r="Y342" s="365"/>
      <c r="Z342" s="365"/>
      <c r="AA342" s="365"/>
      <c r="AB342" s="363"/>
      <c r="AC342" s="363"/>
      <c r="AD342" s="363"/>
      <c r="AE342" s="363"/>
      <c r="AF342" s="363"/>
      <c r="AG342" s="363"/>
      <c r="AH342" s="365"/>
      <c r="AI342" s="365"/>
      <c r="AJ342" s="365"/>
      <c r="AK342" s="365"/>
      <c r="AL342" s="365"/>
      <c r="AM342" s="365"/>
      <c r="AN342" s="363"/>
      <c r="AO342" s="363"/>
      <c r="AP342" s="363"/>
      <c r="AQ342" s="363"/>
      <c r="AR342" s="363"/>
      <c r="AS342" s="363"/>
      <c r="AT342" s="365"/>
      <c r="AU342" s="365"/>
      <c r="AV342" s="365"/>
      <c r="AW342" s="365"/>
      <c r="AX342" s="365"/>
      <c r="AY342" s="365"/>
      <c r="AZ342" s="363"/>
      <c r="BA342" s="363"/>
    </row>
    <row r="343" spans="1:56" ht="18" customHeight="1" x14ac:dyDescent="0.25">
      <c r="B343" s="401" t="s">
        <v>851</v>
      </c>
      <c r="C343" s="364"/>
      <c r="D343" s="363"/>
      <c r="F343" s="363"/>
      <c r="G343" s="363"/>
      <c r="H343" s="363"/>
      <c r="I343" s="399" t="s">
        <v>1499</v>
      </c>
      <c r="K343" s="313" t="s">
        <v>715</v>
      </c>
      <c r="M343" s="365"/>
      <c r="N343" s="365"/>
      <c r="O343" s="365"/>
      <c r="P343" s="365"/>
      <c r="Q343" s="280"/>
      <c r="R343" s="363"/>
      <c r="S343" s="363"/>
      <c r="T343" s="363"/>
      <c r="U343" s="363"/>
      <c r="V343" s="363"/>
      <c r="W343" s="365"/>
      <c r="X343" s="365"/>
      <c r="Y343" s="365"/>
      <c r="Z343" s="365"/>
      <c r="AA343" s="365"/>
      <c r="AB343" s="365"/>
      <c r="AC343" s="363"/>
      <c r="AD343" s="363"/>
      <c r="AE343" s="363"/>
      <c r="AF343" s="363"/>
      <c r="AG343" s="363"/>
      <c r="AH343" s="363"/>
      <c r="AI343" s="365"/>
      <c r="AJ343" s="365"/>
      <c r="AK343" s="365"/>
      <c r="AL343" s="365"/>
      <c r="AM343" s="365"/>
      <c r="AN343" s="365"/>
      <c r="AP343" s="363"/>
      <c r="AQ343" s="363"/>
      <c r="AR343" s="363"/>
      <c r="AS343" s="363"/>
      <c r="AT343" s="363"/>
      <c r="AU343" s="365"/>
      <c r="AV343" s="365"/>
      <c r="AW343" s="365"/>
      <c r="AX343" s="365"/>
      <c r="AY343" s="365"/>
      <c r="AZ343" s="365"/>
      <c r="BA343" s="363"/>
    </row>
    <row r="344" spans="1:56" ht="18" customHeight="1" x14ac:dyDescent="0.25">
      <c r="A344" s="385"/>
      <c r="C344" s="363"/>
      <c r="D344" s="363"/>
      <c r="E344" s="363"/>
      <c r="F344" s="363"/>
      <c r="I344" s="313" t="s">
        <v>715</v>
      </c>
      <c r="L344" s="369"/>
      <c r="M344" s="365"/>
      <c r="N344" s="365"/>
      <c r="O344" s="365"/>
      <c r="P344" s="363"/>
      <c r="Q344" s="363"/>
      <c r="R344" s="363"/>
      <c r="S344" s="363"/>
      <c r="T344" s="363"/>
      <c r="U344" s="363"/>
      <c r="V344" s="365"/>
      <c r="W344" s="365"/>
      <c r="X344" s="365"/>
      <c r="Y344" s="365"/>
      <c r="Z344" s="365"/>
      <c r="AA344" s="365"/>
      <c r="AB344" s="363"/>
      <c r="AC344" s="363"/>
      <c r="AD344" s="363"/>
      <c r="AE344" s="363"/>
      <c r="AF344" s="363"/>
      <c r="AG344" s="363"/>
      <c r="AH344" s="365"/>
      <c r="AI344" s="365"/>
      <c r="AJ344" s="365"/>
      <c r="AK344" s="365"/>
      <c r="AL344" s="365"/>
      <c r="AM344" s="365"/>
      <c r="AN344" s="363"/>
      <c r="AO344" s="363"/>
      <c r="AP344" s="363"/>
      <c r="AQ344" s="363"/>
      <c r="AR344" s="363"/>
      <c r="AS344" s="363"/>
      <c r="AT344" s="365"/>
      <c r="AU344" s="365"/>
      <c r="AV344" s="365"/>
      <c r="AW344" s="365"/>
      <c r="AX344" s="365"/>
      <c r="AY344" s="365"/>
      <c r="AZ344" s="363"/>
      <c r="BA344" s="363"/>
    </row>
    <row r="345" spans="1:56" ht="18" customHeight="1" x14ac:dyDescent="0.25">
      <c r="A345" s="385"/>
      <c r="C345" s="366"/>
      <c r="D345" s="363"/>
      <c r="E345" s="363"/>
      <c r="F345" s="363"/>
      <c r="G345" s="363"/>
      <c r="H345" s="363"/>
      <c r="J345" s="365"/>
      <c r="K345" s="365"/>
      <c r="L345" s="365"/>
      <c r="M345" s="365"/>
      <c r="N345" s="365"/>
      <c r="O345" s="365"/>
      <c r="P345" s="363"/>
      <c r="Q345" s="363"/>
      <c r="R345" s="363"/>
      <c r="S345" s="363"/>
      <c r="T345" s="363"/>
      <c r="U345" s="363"/>
      <c r="V345" s="365"/>
      <c r="W345" s="365"/>
      <c r="X345" s="365"/>
      <c r="Y345" s="365"/>
      <c r="Z345" s="365"/>
      <c r="AA345" s="365"/>
      <c r="AB345" s="363"/>
      <c r="AC345" s="363"/>
      <c r="AD345" s="363"/>
      <c r="AE345" s="363"/>
      <c r="AF345" s="363"/>
      <c r="AG345" s="363"/>
      <c r="AH345" s="365"/>
      <c r="AI345" s="365"/>
      <c r="AJ345" s="365"/>
      <c r="AK345" s="365"/>
      <c r="AL345" s="365"/>
      <c r="AM345" s="365"/>
      <c r="AN345" s="363"/>
      <c r="AO345" s="363"/>
      <c r="AP345" s="363"/>
      <c r="AQ345" s="363"/>
      <c r="AR345" s="363"/>
      <c r="AS345" s="363"/>
      <c r="AT345" s="365"/>
      <c r="AU345" s="365"/>
      <c r="AV345" s="365"/>
      <c r="AW345" s="365"/>
      <c r="AX345" s="365"/>
      <c r="AY345" s="365"/>
      <c r="AZ345" s="363"/>
      <c r="BA345" s="363"/>
    </row>
    <row r="346" spans="1:56" ht="18" customHeight="1" x14ac:dyDescent="0.25">
      <c r="D346" s="363"/>
      <c r="Q346" s="280"/>
      <c r="AG346" s="280"/>
    </row>
    <row r="347" spans="1:56" ht="18" customHeight="1" x14ac:dyDescent="0.25">
      <c r="B347" s="363"/>
      <c r="C347" s="364"/>
      <c r="D347" s="363"/>
      <c r="F347" s="363"/>
      <c r="G347" s="363"/>
      <c r="H347" s="363"/>
      <c r="I347" s="363"/>
      <c r="J347" s="363"/>
      <c r="K347" s="363"/>
      <c r="L347" s="363"/>
      <c r="M347" s="363"/>
      <c r="N347" s="363"/>
      <c r="O347" s="363"/>
      <c r="P347" s="363"/>
      <c r="Q347" s="363"/>
      <c r="R347" s="363"/>
      <c r="S347" s="363"/>
      <c r="T347" s="363"/>
      <c r="U347" s="363"/>
      <c r="V347" s="363"/>
      <c r="W347" s="363"/>
      <c r="X347" s="363"/>
      <c r="Y347" s="363"/>
      <c r="Z347" s="363"/>
      <c r="AA347" s="363"/>
      <c r="AB347" s="363"/>
      <c r="AC347" s="363"/>
      <c r="AD347" s="363"/>
      <c r="AE347" s="363"/>
      <c r="AF347" s="363"/>
      <c r="AG347" s="363"/>
      <c r="AH347" s="363"/>
      <c r="AI347" s="363"/>
      <c r="AJ347" s="363"/>
      <c r="AK347" s="363"/>
      <c r="AL347" s="363"/>
      <c r="AM347" s="363"/>
      <c r="AN347" s="363"/>
      <c r="AO347" s="363"/>
      <c r="AP347" s="363"/>
      <c r="AQ347" s="363"/>
      <c r="AR347" s="363"/>
      <c r="AS347" s="363"/>
      <c r="AT347" s="363"/>
      <c r="AU347" s="363"/>
      <c r="AV347" s="363"/>
      <c r="AW347" s="363"/>
      <c r="AX347" s="363"/>
      <c r="AY347" s="363"/>
      <c r="AZ347" s="363"/>
      <c r="BA347" s="363"/>
    </row>
    <row r="348" spans="1:56" ht="18" customHeight="1" x14ac:dyDescent="0.25">
      <c r="A348" s="280"/>
      <c r="B348" s="363"/>
      <c r="C348" s="364"/>
      <c r="D348" s="363"/>
      <c r="F348" s="490">
        <v>2007</v>
      </c>
      <c r="G348" s="490">
        <v>2007</v>
      </c>
      <c r="H348" s="490">
        <v>2007</v>
      </c>
      <c r="I348" s="490">
        <v>2008</v>
      </c>
      <c r="J348" s="490">
        <v>2008</v>
      </c>
      <c r="K348" s="490">
        <v>2008</v>
      </c>
      <c r="L348" s="490">
        <v>2009</v>
      </c>
      <c r="M348" s="490">
        <v>2009</v>
      </c>
      <c r="N348" s="490">
        <v>2009</v>
      </c>
      <c r="O348" s="490">
        <v>2010</v>
      </c>
      <c r="P348" s="490">
        <v>2010</v>
      </c>
      <c r="Q348" s="490">
        <v>2010</v>
      </c>
      <c r="R348" s="490">
        <v>2011</v>
      </c>
      <c r="S348" s="490">
        <v>2011</v>
      </c>
      <c r="T348" s="490">
        <v>2011</v>
      </c>
      <c r="U348" s="490">
        <v>2012</v>
      </c>
      <c r="V348" s="490">
        <v>2012</v>
      </c>
      <c r="W348" s="490">
        <v>2012</v>
      </c>
      <c r="X348" s="490">
        <v>2013</v>
      </c>
      <c r="Y348" s="490">
        <v>2013</v>
      </c>
      <c r="Z348" s="490">
        <v>2013</v>
      </c>
      <c r="AA348" s="490">
        <v>2014</v>
      </c>
      <c r="AB348" s="490">
        <v>2014</v>
      </c>
      <c r="AC348" s="490">
        <v>2014</v>
      </c>
      <c r="AD348" s="490">
        <v>2015</v>
      </c>
      <c r="AE348" s="490">
        <v>2015</v>
      </c>
      <c r="AF348" s="490">
        <v>2015</v>
      </c>
      <c r="AG348" s="490">
        <v>2016</v>
      </c>
      <c r="AH348" s="490">
        <v>2016</v>
      </c>
      <c r="AI348" s="490">
        <v>2016</v>
      </c>
      <c r="AJ348" s="490">
        <v>2017</v>
      </c>
      <c r="AK348" s="490">
        <v>2017</v>
      </c>
      <c r="AL348" s="490">
        <v>2017</v>
      </c>
      <c r="AM348" s="490">
        <v>2018</v>
      </c>
      <c r="AN348" s="490">
        <v>2018</v>
      </c>
      <c r="AO348" s="490">
        <v>2018</v>
      </c>
      <c r="AP348" s="490">
        <v>2019</v>
      </c>
      <c r="AQ348" s="490">
        <v>2019</v>
      </c>
      <c r="AR348" s="490">
        <v>2019</v>
      </c>
      <c r="AS348" s="490">
        <v>2020</v>
      </c>
      <c r="AT348" s="490">
        <v>2020</v>
      </c>
      <c r="AU348" s="490">
        <v>2020</v>
      </c>
      <c r="AV348" s="490">
        <v>2021</v>
      </c>
      <c r="AW348" s="490">
        <v>2021</v>
      </c>
      <c r="AX348" s="490">
        <v>2021</v>
      </c>
      <c r="AY348" s="490">
        <v>2022</v>
      </c>
      <c r="AZ348" s="490">
        <v>2022</v>
      </c>
      <c r="BA348" s="490">
        <v>2022</v>
      </c>
    </row>
    <row r="349" spans="1:56" ht="18" customHeight="1" x14ac:dyDescent="0.25">
      <c r="B349" s="363"/>
      <c r="C349" s="364"/>
      <c r="D349" s="363"/>
      <c r="F349" s="490" t="s">
        <v>1500</v>
      </c>
      <c r="G349" s="490" t="s">
        <v>1501</v>
      </c>
      <c r="H349" s="490" t="s">
        <v>1502</v>
      </c>
      <c r="I349" s="490" t="s">
        <v>1500</v>
      </c>
      <c r="J349" s="490" t="s">
        <v>1501</v>
      </c>
      <c r="K349" s="490" t="s">
        <v>1502</v>
      </c>
      <c r="L349" s="490" t="s">
        <v>1500</v>
      </c>
      <c r="M349" s="490" t="s">
        <v>1501</v>
      </c>
      <c r="N349" s="490" t="s">
        <v>1502</v>
      </c>
      <c r="O349" s="490" t="s">
        <v>1500</v>
      </c>
      <c r="P349" s="490" t="s">
        <v>1501</v>
      </c>
      <c r="Q349" s="490" t="s">
        <v>1502</v>
      </c>
      <c r="R349" s="490" t="s">
        <v>1500</v>
      </c>
      <c r="S349" s="490" t="s">
        <v>1501</v>
      </c>
      <c r="T349" s="490" t="s">
        <v>1502</v>
      </c>
      <c r="U349" s="490" t="s">
        <v>1500</v>
      </c>
      <c r="V349" s="490" t="s">
        <v>1501</v>
      </c>
      <c r="W349" s="490" t="s">
        <v>1502</v>
      </c>
      <c r="X349" s="490" t="s">
        <v>1500</v>
      </c>
      <c r="Y349" s="490" t="s">
        <v>1501</v>
      </c>
      <c r="Z349" s="490" t="s">
        <v>1502</v>
      </c>
      <c r="AA349" s="490" t="s">
        <v>1500</v>
      </c>
      <c r="AB349" s="490" t="s">
        <v>1501</v>
      </c>
      <c r="AC349" s="490" t="s">
        <v>1502</v>
      </c>
      <c r="AD349" s="490" t="s">
        <v>1500</v>
      </c>
      <c r="AE349" s="490" t="s">
        <v>1501</v>
      </c>
      <c r="AF349" s="490" t="s">
        <v>1502</v>
      </c>
      <c r="AG349" s="490" t="s">
        <v>1500</v>
      </c>
      <c r="AH349" s="490" t="s">
        <v>1501</v>
      </c>
      <c r="AI349" s="490" t="s">
        <v>1502</v>
      </c>
      <c r="AJ349" s="490" t="s">
        <v>1500</v>
      </c>
      <c r="AK349" s="490" t="s">
        <v>1501</v>
      </c>
      <c r="AL349" s="490" t="s">
        <v>1502</v>
      </c>
      <c r="AM349" s="490" t="s">
        <v>1500</v>
      </c>
      <c r="AN349" s="490" t="s">
        <v>1501</v>
      </c>
      <c r="AO349" s="490" t="s">
        <v>1502</v>
      </c>
      <c r="AP349" s="490" t="s">
        <v>1500</v>
      </c>
      <c r="AQ349" s="490" t="s">
        <v>1501</v>
      </c>
      <c r="AR349" s="490" t="s">
        <v>1502</v>
      </c>
      <c r="AS349" s="490" t="s">
        <v>1500</v>
      </c>
      <c r="AT349" s="490" t="s">
        <v>1501</v>
      </c>
      <c r="AU349" s="490" t="s">
        <v>1502</v>
      </c>
      <c r="AV349" s="490" t="s">
        <v>1500</v>
      </c>
      <c r="AW349" s="490" t="s">
        <v>1501</v>
      </c>
      <c r="AX349" s="490" t="s">
        <v>1502</v>
      </c>
      <c r="AY349" s="490" t="s">
        <v>1500</v>
      </c>
      <c r="AZ349" s="490" t="s">
        <v>1501</v>
      </c>
      <c r="BA349" s="490" t="s">
        <v>1502</v>
      </c>
    </row>
    <row r="350" spans="1:56" ht="18" customHeight="1" x14ac:dyDescent="0.25">
      <c r="B350" s="363"/>
      <c r="C350" s="364"/>
      <c r="D350" s="363"/>
      <c r="F350" s="444" t="str">
        <f>F348&amp;F349</f>
        <v>2007CO2 (kg/km)</v>
      </c>
      <c r="G350" s="444" t="str">
        <f t="shared" ref="G350:BA350" si="66">G348&amp;G349</f>
        <v>2007CH4 (g/km)</v>
      </c>
      <c r="H350" s="444" t="str">
        <f t="shared" si="66"/>
        <v>2007N2O (g/km)</v>
      </c>
      <c r="I350" s="444" t="str">
        <f t="shared" si="66"/>
        <v>2008CO2 (kg/km)</v>
      </c>
      <c r="J350" s="444" t="str">
        <f t="shared" si="66"/>
        <v>2008CH4 (g/km)</v>
      </c>
      <c r="K350" s="444" t="str">
        <f t="shared" si="66"/>
        <v>2008N2O (g/km)</v>
      </c>
      <c r="L350" s="444" t="str">
        <f t="shared" si="66"/>
        <v>2009CO2 (kg/km)</v>
      </c>
      <c r="M350" s="444" t="str">
        <f t="shared" si="66"/>
        <v>2009CH4 (g/km)</v>
      </c>
      <c r="N350" s="444" t="str">
        <f t="shared" si="66"/>
        <v>2009N2O (g/km)</v>
      </c>
      <c r="O350" s="444" t="str">
        <f t="shared" si="66"/>
        <v>2010CO2 (kg/km)</v>
      </c>
      <c r="P350" s="444" t="str">
        <f t="shared" si="66"/>
        <v>2010CH4 (g/km)</v>
      </c>
      <c r="Q350" s="444" t="str">
        <f t="shared" si="66"/>
        <v>2010N2O (g/km)</v>
      </c>
      <c r="R350" s="444" t="str">
        <f t="shared" si="66"/>
        <v>2011CO2 (kg/km)</v>
      </c>
      <c r="S350" s="444" t="str">
        <f t="shared" si="66"/>
        <v>2011CH4 (g/km)</v>
      </c>
      <c r="T350" s="444" t="str">
        <f t="shared" si="66"/>
        <v>2011N2O (g/km)</v>
      </c>
      <c r="U350" s="444" t="str">
        <f t="shared" si="66"/>
        <v>2012CO2 (kg/km)</v>
      </c>
      <c r="V350" s="444" t="str">
        <f t="shared" si="66"/>
        <v>2012CH4 (g/km)</v>
      </c>
      <c r="W350" s="444" t="str">
        <f t="shared" si="66"/>
        <v>2012N2O (g/km)</v>
      </c>
      <c r="X350" s="444" t="str">
        <f t="shared" si="66"/>
        <v>2013CO2 (kg/km)</v>
      </c>
      <c r="Y350" s="444" t="str">
        <f t="shared" si="66"/>
        <v>2013CH4 (g/km)</v>
      </c>
      <c r="Z350" s="444" t="str">
        <f t="shared" si="66"/>
        <v>2013N2O (g/km)</v>
      </c>
      <c r="AA350" s="444" t="str">
        <f t="shared" si="66"/>
        <v>2014CO2 (kg/km)</v>
      </c>
      <c r="AB350" s="444" t="str">
        <f t="shared" si="66"/>
        <v>2014CH4 (g/km)</v>
      </c>
      <c r="AC350" s="444" t="str">
        <f t="shared" si="66"/>
        <v>2014N2O (g/km)</v>
      </c>
      <c r="AD350" s="444" t="str">
        <f t="shared" si="66"/>
        <v>2015CO2 (kg/km)</v>
      </c>
      <c r="AE350" s="444" t="str">
        <f t="shared" si="66"/>
        <v>2015CH4 (g/km)</v>
      </c>
      <c r="AF350" s="444" t="str">
        <f t="shared" si="66"/>
        <v>2015N2O (g/km)</v>
      </c>
      <c r="AG350" s="444" t="str">
        <f t="shared" si="66"/>
        <v>2016CO2 (kg/km)</v>
      </c>
      <c r="AH350" s="444" t="str">
        <f t="shared" si="66"/>
        <v>2016CH4 (g/km)</v>
      </c>
      <c r="AI350" s="444" t="str">
        <f t="shared" si="66"/>
        <v>2016N2O (g/km)</v>
      </c>
      <c r="AJ350" s="444" t="str">
        <f t="shared" si="66"/>
        <v>2017CO2 (kg/km)</v>
      </c>
      <c r="AK350" s="444" t="str">
        <f t="shared" si="66"/>
        <v>2017CH4 (g/km)</v>
      </c>
      <c r="AL350" s="444" t="str">
        <f t="shared" si="66"/>
        <v>2017N2O (g/km)</v>
      </c>
      <c r="AM350" s="444" t="str">
        <f t="shared" si="66"/>
        <v>2018CO2 (kg/km)</v>
      </c>
      <c r="AN350" s="444" t="str">
        <f t="shared" si="66"/>
        <v>2018CH4 (g/km)</v>
      </c>
      <c r="AO350" s="444" t="str">
        <f t="shared" si="66"/>
        <v>2018N2O (g/km)</v>
      </c>
      <c r="AP350" s="444" t="str">
        <f t="shared" si="66"/>
        <v>2019CO2 (kg/km)</v>
      </c>
      <c r="AQ350" s="444" t="str">
        <f t="shared" si="66"/>
        <v>2019CH4 (g/km)</v>
      </c>
      <c r="AR350" s="444" t="str">
        <f t="shared" si="66"/>
        <v>2019N2O (g/km)</v>
      </c>
      <c r="AS350" s="444" t="str">
        <f t="shared" si="66"/>
        <v>2020CO2 (kg/km)</v>
      </c>
      <c r="AT350" s="444" t="str">
        <f t="shared" si="66"/>
        <v>2020CH4 (g/km)</v>
      </c>
      <c r="AU350" s="444" t="str">
        <f t="shared" si="66"/>
        <v>2020N2O (g/km)</v>
      </c>
      <c r="AV350" s="444" t="str">
        <f t="shared" si="66"/>
        <v>2021CO2 (kg/km)</v>
      </c>
      <c r="AW350" s="444" t="str">
        <f t="shared" si="66"/>
        <v>2021CH4 (g/km)</v>
      </c>
      <c r="AX350" s="444" t="str">
        <f t="shared" si="66"/>
        <v>2021N2O (g/km)</v>
      </c>
      <c r="AY350" s="444" t="str">
        <f t="shared" si="66"/>
        <v>2022CO2 (kg/km)</v>
      </c>
      <c r="AZ350" s="444" t="str">
        <f t="shared" si="66"/>
        <v>2022CH4 (g/km)</v>
      </c>
      <c r="BA350" s="444" t="str">
        <f t="shared" si="66"/>
        <v>2022N2O (g/km)</v>
      </c>
    </row>
    <row r="351" spans="1:56" ht="18" customHeight="1" x14ac:dyDescent="0.25">
      <c r="B351" s="315"/>
      <c r="C351" s="364"/>
      <c r="D351" s="363"/>
      <c r="E351" s="856" t="s">
        <v>1486</v>
      </c>
      <c r="F351" s="857">
        <v>0.17399999999999999</v>
      </c>
      <c r="G351" s="857">
        <v>1E-3</v>
      </c>
      <c r="H351" s="857">
        <v>7.0000000000000001E-3</v>
      </c>
      <c r="I351" s="857">
        <v>0.17299999999999999</v>
      </c>
      <c r="J351" s="857">
        <v>1E-3</v>
      </c>
      <c r="K351" s="857">
        <v>7.0000000000000001E-3</v>
      </c>
      <c r="L351" s="857">
        <v>0.17100000000000001</v>
      </c>
      <c r="M351" s="857">
        <v>1E-3</v>
      </c>
      <c r="N351" s="857">
        <v>7.0000000000000001E-3</v>
      </c>
      <c r="O351" s="857">
        <v>0.16700000000000001</v>
      </c>
      <c r="P351" s="857">
        <v>1E-3</v>
      </c>
      <c r="Q351" s="857">
        <v>7.0000000000000001E-3</v>
      </c>
      <c r="R351" s="857">
        <v>0.16500000000000001</v>
      </c>
      <c r="S351" s="857">
        <v>1E-3</v>
      </c>
      <c r="T351" s="857">
        <v>7.0000000000000001E-3</v>
      </c>
      <c r="U351" s="857">
        <v>0.16200000000000001</v>
      </c>
      <c r="V351" s="857">
        <v>1E-3</v>
      </c>
      <c r="W351" s="857">
        <v>7.0000000000000001E-3</v>
      </c>
      <c r="X351" s="857">
        <v>0.158</v>
      </c>
      <c r="Y351" s="857">
        <v>1E-3</v>
      </c>
      <c r="Z351" s="857">
        <v>7.0000000000000001E-3</v>
      </c>
      <c r="AA351" s="857">
        <v>0.16800000000000001</v>
      </c>
      <c r="AB351" s="857">
        <v>1E-3</v>
      </c>
      <c r="AC351" s="857">
        <v>7.0000000000000001E-3</v>
      </c>
      <c r="AD351" s="857">
        <v>0.16600000000000001</v>
      </c>
      <c r="AE351" s="857">
        <v>1E-3</v>
      </c>
      <c r="AF351" s="857">
        <v>7.0000000000000001E-3</v>
      </c>
      <c r="AG351" s="857">
        <v>0.16600000000000001</v>
      </c>
      <c r="AH351" s="857">
        <v>1E-3</v>
      </c>
      <c r="AI351" s="857">
        <v>7.0000000000000001E-3</v>
      </c>
      <c r="AJ351" s="857">
        <v>0.16500000000000001</v>
      </c>
      <c r="AK351" s="857">
        <v>0</v>
      </c>
      <c r="AL351" s="857">
        <v>7.0000000000000001E-3</v>
      </c>
      <c r="AM351" s="857">
        <v>0.16400000000000001</v>
      </c>
      <c r="AN351" s="857">
        <v>0</v>
      </c>
      <c r="AO351" s="857">
        <v>7.0000000000000001E-3</v>
      </c>
      <c r="AP351" s="857">
        <v>0.16200000000000001</v>
      </c>
      <c r="AQ351" s="857">
        <v>0</v>
      </c>
      <c r="AR351" s="857">
        <v>7.0000000000000001E-3</v>
      </c>
      <c r="AS351" s="857">
        <v>0.16200000000000001</v>
      </c>
      <c r="AT351" s="857">
        <v>0</v>
      </c>
      <c r="AU351" s="857">
        <v>7.0000000000000001E-3</v>
      </c>
      <c r="AV351" s="857">
        <v>0.161</v>
      </c>
      <c r="AW351" s="857">
        <v>0</v>
      </c>
      <c r="AX351" s="857">
        <v>7.0000000000000001E-3</v>
      </c>
      <c r="AY351" s="857">
        <v>0.16300000000000001</v>
      </c>
      <c r="AZ351" s="857">
        <v>0</v>
      </c>
      <c r="BA351" s="857">
        <v>7.0000000000000001E-3</v>
      </c>
      <c r="BB351" s="280">
        <v>0</v>
      </c>
      <c r="BC351" s="280">
        <v>0</v>
      </c>
      <c r="BD351" s="280">
        <v>0</v>
      </c>
    </row>
    <row r="352" spans="1:56" ht="18" customHeight="1" x14ac:dyDescent="0.25">
      <c r="B352" s="315"/>
      <c r="C352" s="364"/>
      <c r="D352" s="363"/>
      <c r="E352" s="856" t="s">
        <v>1487</v>
      </c>
      <c r="F352" s="857">
        <v>0.20499999999999999</v>
      </c>
      <c r="G352" s="857">
        <v>2.9000000000000001E-2</v>
      </c>
      <c r="H352" s="857">
        <v>7.0000000000000001E-3</v>
      </c>
      <c r="I352" s="857">
        <v>0.20599999999999999</v>
      </c>
      <c r="J352" s="857">
        <v>2.9000000000000001E-2</v>
      </c>
      <c r="K352" s="857">
        <v>7.0000000000000001E-3</v>
      </c>
      <c r="L352" s="857">
        <v>0.20599999999999999</v>
      </c>
      <c r="M352" s="857">
        <v>2.8000000000000001E-2</v>
      </c>
      <c r="N352" s="857">
        <v>6.0000000000000001E-3</v>
      </c>
      <c r="O352" s="857">
        <v>0.20399999999999999</v>
      </c>
      <c r="P352" s="857">
        <v>2.7E-2</v>
      </c>
      <c r="Q352" s="857">
        <v>4.0000000000000001E-3</v>
      </c>
      <c r="R352" s="857">
        <v>0.20100000000000001</v>
      </c>
      <c r="S352" s="857">
        <v>2.5999999999999999E-2</v>
      </c>
      <c r="T352" s="857">
        <v>4.0000000000000001E-3</v>
      </c>
      <c r="U352" s="857">
        <v>0.20100000000000001</v>
      </c>
      <c r="V352" s="857">
        <v>2.5999999999999999E-2</v>
      </c>
      <c r="W352" s="857">
        <v>3.0000000000000001E-3</v>
      </c>
      <c r="X352" s="857">
        <v>0.20200000000000001</v>
      </c>
      <c r="Y352" s="857">
        <v>2.5000000000000001E-2</v>
      </c>
      <c r="Z352" s="857">
        <v>3.0000000000000001E-3</v>
      </c>
      <c r="AA352" s="857">
        <v>0.20300000000000001</v>
      </c>
      <c r="AB352" s="857">
        <v>2.5000000000000001E-2</v>
      </c>
      <c r="AC352" s="857">
        <v>3.0000000000000001E-3</v>
      </c>
      <c r="AD352" s="857">
        <v>0.20100000000000001</v>
      </c>
      <c r="AE352" s="857">
        <v>2.3E-2</v>
      </c>
      <c r="AF352" s="857">
        <v>3.0000000000000001E-3</v>
      </c>
      <c r="AG352" s="857">
        <v>0.19900000000000001</v>
      </c>
      <c r="AH352" s="857">
        <v>2.1999999999999999E-2</v>
      </c>
      <c r="AI352" s="857">
        <v>3.0000000000000001E-3</v>
      </c>
      <c r="AJ352" s="857">
        <v>0.2</v>
      </c>
      <c r="AK352" s="857">
        <v>2.1999999999999999E-2</v>
      </c>
      <c r="AL352" s="857">
        <v>2E-3</v>
      </c>
      <c r="AM352" s="857">
        <v>0.2</v>
      </c>
      <c r="AN352" s="857">
        <v>2.1000000000000001E-2</v>
      </c>
      <c r="AO352" s="857">
        <v>2E-3</v>
      </c>
      <c r="AP352" s="857">
        <v>0.2</v>
      </c>
      <c r="AQ352" s="857">
        <v>2.1000000000000001E-2</v>
      </c>
      <c r="AR352" s="857">
        <v>2E-3</v>
      </c>
      <c r="AS352" s="857">
        <v>0.2</v>
      </c>
      <c r="AT352" s="857">
        <v>2.1000000000000001E-2</v>
      </c>
      <c r="AU352" s="857">
        <v>2E-3</v>
      </c>
      <c r="AV352" s="857">
        <v>0.19900000000000001</v>
      </c>
      <c r="AW352" s="857">
        <v>2.1000000000000001E-2</v>
      </c>
      <c r="AX352" s="857">
        <v>2E-3</v>
      </c>
      <c r="AY352" s="857">
        <v>0.19500000000000001</v>
      </c>
      <c r="AZ352" s="857">
        <v>0.02</v>
      </c>
      <c r="BA352" s="857">
        <v>2E-3</v>
      </c>
      <c r="BB352" s="280">
        <v>0</v>
      </c>
      <c r="BC352" s="280">
        <v>0</v>
      </c>
      <c r="BD352" s="280">
        <v>0</v>
      </c>
    </row>
    <row r="353" spans="1:56" ht="18" customHeight="1" x14ac:dyDescent="0.25">
      <c r="B353" s="315"/>
      <c r="C353" s="364"/>
      <c r="D353" s="363"/>
      <c r="E353" s="856" t="s">
        <v>1488</v>
      </c>
      <c r="F353" s="857">
        <v>0.185</v>
      </c>
      <c r="G353" s="857">
        <v>2.9000000000000001E-2</v>
      </c>
      <c r="H353" s="857">
        <v>8.9999999999999993E-3</v>
      </c>
      <c r="I353" s="857">
        <v>0.185</v>
      </c>
      <c r="J353" s="857">
        <v>2.9000000000000001E-2</v>
      </c>
      <c r="K353" s="857">
        <v>8.9999999999999993E-3</v>
      </c>
      <c r="L353" s="857">
        <v>0.185</v>
      </c>
      <c r="M353" s="857">
        <v>2.9000000000000001E-2</v>
      </c>
      <c r="N353" s="857">
        <v>8.9999999999999993E-3</v>
      </c>
      <c r="O353" s="857">
        <v>0.184</v>
      </c>
      <c r="P353" s="857">
        <v>2.9000000000000001E-2</v>
      </c>
      <c r="Q353" s="857">
        <v>8.9999999999999993E-3</v>
      </c>
      <c r="R353" s="857">
        <v>0.185</v>
      </c>
      <c r="S353" s="857">
        <v>2.9000000000000001E-2</v>
      </c>
      <c r="T353" s="857">
        <v>8.9999999999999993E-3</v>
      </c>
      <c r="U353" s="857">
        <v>0.185</v>
      </c>
      <c r="V353" s="857">
        <v>2.8000000000000001E-2</v>
      </c>
      <c r="W353" s="857">
        <v>8.9999999999999993E-3</v>
      </c>
      <c r="X353" s="857">
        <v>0.185</v>
      </c>
      <c r="Y353" s="857">
        <v>2.8000000000000001E-2</v>
      </c>
      <c r="Z353" s="857">
        <v>8.0000000000000002E-3</v>
      </c>
      <c r="AA353" s="857">
        <v>0.186</v>
      </c>
      <c r="AB353" s="857">
        <v>2.8000000000000001E-2</v>
      </c>
      <c r="AC353" s="857">
        <v>8.0000000000000002E-3</v>
      </c>
      <c r="AD353" s="857">
        <v>0.185</v>
      </c>
      <c r="AE353" s="857">
        <v>2.3E-2</v>
      </c>
      <c r="AF353" s="857">
        <v>3.0000000000000001E-3</v>
      </c>
      <c r="AG353" s="857">
        <v>0.185</v>
      </c>
      <c r="AH353" s="857">
        <v>2.3E-2</v>
      </c>
      <c r="AI353" s="857">
        <v>3.0000000000000001E-3</v>
      </c>
      <c r="AJ353" s="857">
        <v>0.185</v>
      </c>
      <c r="AK353" s="857">
        <v>2.3E-2</v>
      </c>
      <c r="AL353" s="857">
        <v>3.0000000000000001E-3</v>
      </c>
      <c r="AM353" s="857">
        <v>0.185</v>
      </c>
      <c r="AN353" s="857">
        <v>2.3E-2</v>
      </c>
      <c r="AO353" s="857">
        <v>2E-3</v>
      </c>
      <c r="AP353" s="857">
        <v>0.185</v>
      </c>
      <c r="AQ353" s="857">
        <v>2.3E-2</v>
      </c>
      <c r="AR353" s="857">
        <v>2E-3</v>
      </c>
      <c r="AS353" s="857">
        <v>0.185</v>
      </c>
      <c r="AT353" s="857">
        <v>2.3E-2</v>
      </c>
      <c r="AU353" s="857">
        <v>2E-3</v>
      </c>
      <c r="AV353" s="857">
        <v>0.184</v>
      </c>
      <c r="AW353" s="857">
        <v>2.3E-2</v>
      </c>
      <c r="AX353" s="857">
        <v>2E-3</v>
      </c>
      <c r="AY353" s="857">
        <v>0.185</v>
      </c>
      <c r="AZ353" s="857">
        <v>2.3E-2</v>
      </c>
      <c r="BA353" s="857">
        <v>2E-3</v>
      </c>
      <c r="BB353" s="280">
        <v>0</v>
      </c>
      <c r="BC353" s="280">
        <v>0</v>
      </c>
      <c r="BD353" s="280">
        <v>0</v>
      </c>
    </row>
    <row r="354" spans="1:56" ht="18" customHeight="1" x14ac:dyDescent="0.25">
      <c r="B354" s="315"/>
      <c r="C354" s="364"/>
      <c r="D354" s="363"/>
      <c r="E354" s="856" t="s">
        <v>1489</v>
      </c>
      <c r="F354" s="858">
        <v>0.19900000000000001</v>
      </c>
      <c r="G354" s="858">
        <v>7.9000000000000001E-2</v>
      </c>
      <c r="H354" s="858">
        <v>2E-3</v>
      </c>
      <c r="I354" s="858">
        <v>0.19900000000000001</v>
      </c>
      <c r="J354" s="858">
        <v>7.9000000000000001E-2</v>
      </c>
      <c r="K354" s="858">
        <v>2E-3</v>
      </c>
      <c r="L354" s="858">
        <v>0.19900000000000001</v>
      </c>
      <c r="M354" s="858">
        <v>7.9000000000000001E-2</v>
      </c>
      <c r="N354" s="858">
        <v>2E-3</v>
      </c>
      <c r="O354" s="858">
        <v>0.19900000000000001</v>
      </c>
      <c r="P354" s="858">
        <v>7.9000000000000001E-2</v>
      </c>
      <c r="Q354" s="858">
        <v>2E-3</v>
      </c>
      <c r="R354" s="858">
        <v>0.19900000000000001</v>
      </c>
      <c r="S354" s="858">
        <v>7.9000000000000001E-2</v>
      </c>
      <c r="T354" s="858">
        <v>2E-3</v>
      </c>
      <c r="U354" s="858">
        <v>0.19900000000000001</v>
      </c>
      <c r="V354" s="858">
        <v>7.9000000000000001E-2</v>
      </c>
      <c r="W354" s="858">
        <v>2E-3</v>
      </c>
      <c r="X354" s="858">
        <v>0.19900000000000001</v>
      </c>
      <c r="Y354" s="858">
        <v>7.9000000000000001E-2</v>
      </c>
      <c r="Z354" s="858">
        <v>2E-3</v>
      </c>
      <c r="AA354" s="857">
        <v>0.19900000000000001</v>
      </c>
      <c r="AB354" s="857">
        <v>7.9000000000000001E-2</v>
      </c>
      <c r="AC354" s="857">
        <v>2E-3</v>
      </c>
      <c r="AD354" s="857">
        <v>0.19900000000000001</v>
      </c>
      <c r="AE354" s="857">
        <v>7.8E-2</v>
      </c>
      <c r="AF354" s="857">
        <v>2E-3</v>
      </c>
      <c r="AG354" s="857">
        <v>0.19700000000000001</v>
      </c>
      <c r="AH354" s="857">
        <v>7.8E-2</v>
      </c>
      <c r="AI354" s="857">
        <v>2E-3</v>
      </c>
      <c r="AJ354" s="857">
        <v>0.19800000000000001</v>
      </c>
      <c r="AK354" s="857">
        <v>7.8E-2</v>
      </c>
      <c r="AL354" s="857">
        <v>2E-3</v>
      </c>
      <c r="AM354" s="857">
        <v>0.19600000000000001</v>
      </c>
      <c r="AN354" s="857">
        <v>7.6999999999999999E-2</v>
      </c>
      <c r="AO354" s="857">
        <v>2E-3</v>
      </c>
      <c r="AP354" s="857">
        <v>0.19600000000000001</v>
      </c>
      <c r="AQ354" s="857">
        <v>7.9000000000000001E-2</v>
      </c>
      <c r="AR354" s="857">
        <v>2E-3</v>
      </c>
      <c r="AS354" s="857">
        <v>0.19600000000000001</v>
      </c>
      <c r="AT354" s="857">
        <v>7.8E-2</v>
      </c>
      <c r="AU354" s="857">
        <v>2E-3</v>
      </c>
      <c r="AV354" s="857">
        <v>0.19600000000000001</v>
      </c>
      <c r="AW354" s="857">
        <v>7.6999999999999999E-2</v>
      </c>
      <c r="AX354" s="857">
        <v>2E-3</v>
      </c>
      <c r="AY354" s="857">
        <v>0.19600000000000001</v>
      </c>
      <c r="AZ354" s="857">
        <v>7.8E-2</v>
      </c>
      <c r="BA354" s="857">
        <v>2E-3</v>
      </c>
      <c r="BB354" s="280">
        <v>0</v>
      </c>
      <c r="BC354" s="280">
        <v>0</v>
      </c>
      <c r="BD354" s="280">
        <v>0</v>
      </c>
    </row>
    <row r="355" spans="1:56" ht="18" customHeight="1" x14ac:dyDescent="0.25">
      <c r="B355" s="315"/>
      <c r="C355" s="364"/>
      <c r="D355" s="363"/>
      <c r="E355" s="856" t="s">
        <v>1490</v>
      </c>
      <c r="F355" s="857">
        <v>0.28599999999999998</v>
      </c>
      <c r="G355" s="857">
        <v>2E-3</v>
      </c>
      <c r="H355" s="857">
        <v>7.0000000000000001E-3</v>
      </c>
      <c r="I355" s="857">
        <v>0.28199999999999997</v>
      </c>
      <c r="J355" s="857">
        <v>2E-3</v>
      </c>
      <c r="K355" s="857">
        <v>7.0000000000000001E-3</v>
      </c>
      <c r="L355" s="857">
        <v>0.27900000000000003</v>
      </c>
      <c r="M355" s="857">
        <v>2E-3</v>
      </c>
      <c r="N355" s="857">
        <v>7.0000000000000001E-3</v>
      </c>
      <c r="O355" s="857">
        <v>0.27200000000000002</v>
      </c>
      <c r="P355" s="857">
        <v>1E-3</v>
      </c>
      <c r="Q355" s="857">
        <v>7.0000000000000001E-3</v>
      </c>
      <c r="R355" s="857">
        <v>0.27100000000000002</v>
      </c>
      <c r="S355" s="857">
        <v>1E-3</v>
      </c>
      <c r="T355" s="857">
        <v>7.0000000000000001E-3</v>
      </c>
      <c r="U355" s="857">
        <v>0.26600000000000001</v>
      </c>
      <c r="V355" s="857">
        <v>1E-3</v>
      </c>
      <c r="W355" s="857">
        <v>7.0000000000000001E-3</v>
      </c>
      <c r="X355" s="857">
        <v>0.25800000000000001</v>
      </c>
      <c r="Y355" s="857">
        <v>1E-3</v>
      </c>
      <c r="Z355" s="857">
        <v>7.0000000000000001E-3</v>
      </c>
      <c r="AA355" s="857">
        <v>0.27400000000000002</v>
      </c>
      <c r="AB355" s="857">
        <v>1E-3</v>
      </c>
      <c r="AC355" s="857">
        <v>7.0000000000000001E-3</v>
      </c>
      <c r="AD355" s="857">
        <v>0.26900000000000002</v>
      </c>
      <c r="AE355" s="857">
        <v>1E-3</v>
      </c>
      <c r="AF355" s="857">
        <v>8.0000000000000002E-3</v>
      </c>
      <c r="AG355" s="857">
        <v>0.26800000000000002</v>
      </c>
      <c r="AH355" s="857">
        <v>1E-3</v>
      </c>
      <c r="AI355" s="857">
        <v>7.0000000000000001E-3</v>
      </c>
      <c r="AJ355" s="857">
        <v>0.26600000000000001</v>
      </c>
      <c r="AK355" s="857">
        <v>1E-3</v>
      </c>
      <c r="AL355" s="857">
        <v>7.0000000000000001E-3</v>
      </c>
      <c r="AM355" s="857">
        <v>0.26200000000000001</v>
      </c>
      <c r="AN355" s="857">
        <v>1E-3</v>
      </c>
      <c r="AO355" s="857">
        <v>7.0000000000000001E-3</v>
      </c>
      <c r="AP355" s="857">
        <v>0.25800000000000001</v>
      </c>
      <c r="AQ355" s="857">
        <v>1E-3</v>
      </c>
      <c r="AR355" s="857">
        <v>7.0000000000000001E-3</v>
      </c>
      <c r="AS355" s="857">
        <v>0.25600000000000001</v>
      </c>
      <c r="AT355" s="857">
        <v>1E-3</v>
      </c>
      <c r="AU355" s="857">
        <v>7.0000000000000001E-3</v>
      </c>
      <c r="AV355" s="857">
        <v>0.255</v>
      </c>
      <c r="AW355" s="857">
        <v>1E-3</v>
      </c>
      <c r="AX355" s="857">
        <v>7.0000000000000001E-3</v>
      </c>
      <c r="AY355" s="857">
        <v>0.25600000000000001</v>
      </c>
      <c r="AZ355" s="857">
        <v>1E-3</v>
      </c>
      <c r="BA355" s="857">
        <v>7.0000000000000001E-3</v>
      </c>
      <c r="BB355" s="280">
        <v>0</v>
      </c>
      <c r="BC355" s="280">
        <v>0</v>
      </c>
      <c r="BD355" s="280">
        <v>0</v>
      </c>
    </row>
    <row r="356" spans="1:56" ht="18" customHeight="1" x14ac:dyDescent="0.25">
      <c r="B356" s="315"/>
      <c r="C356" s="364"/>
      <c r="D356" s="363"/>
      <c r="E356" s="856" t="s">
        <v>1491</v>
      </c>
      <c r="F356" s="857">
        <v>0.29199999999999998</v>
      </c>
      <c r="G356" s="857">
        <v>8.6999999999999994E-2</v>
      </c>
      <c r="H356" s="857">
        <v>8.9999999999999993E-3</v>
      </c>
      <c r="I356" s="857">
        <v>0.28199999999999997</v>
      </c>
      <c r="J356" s="857">
        <v>8.4000000000000005E-2</v>
      </c>
      <c r="K356" s="857">
        <v>8.0000000000000002E-3</v>
      </c>
      <c r="L356" s="857">
        <v>0.28199999999999997</v>
      </c>
      <c r="M356" s="857">
        <v>8.2000000000000003E-2</v>
      </c>
      <c r="N356" s="857">
        <v>8.0000000000000002E-3</v>
      </c>
      <c r="O356" s="857">
        <v>0.28100000000000003</v>
      </c>
      <c r="P356" s="857">
        <v>8.1000000000000003E-2</v>
      </c>
      <c r="Q356" s="857">
        <v>8.0000000000000002E-3</v>
      </c>
      <c r="R356" s="857">
        <v>0.28000000000000003</v>
      </c>
      <c r="S356" s="857">
        <v>8.3000000000000004E-2</v>
      </c>
      <c r="T356" s="857">
        <v>8.0000000000000002E-3</v>
      </c>
      <c r="U356" s="857">
        <v>0.28000000000000003</v>
      </c>
      <c r="V356" s="857">
        <v>8.3000000000000004E-2</v>
      </c>
      <c r="W356" s="857">
        <v>8.0000000000000002E-3</v>
      </c>
      <c r="X356" s="857">
        <v>0.28299999999999997</v>
      </c>
      <c r="Y356" s="857">
        <v>8.3000000000000004E-2</v>
      </c>
      <c r="Z356" s="857">
        <v>8.0000000000000002E-3</v>
      </c>
      <c r="AA356" s="857">
        <v>0.28699999999999998</v>
      </c>
      <c r="AB356" s="857">
        <v>8.4000000000000005E-2</v>
      </c>
      <c r="AC356" s="857">
        <v>8.0000000000000002E-3</v>
      </c>
      <c r="AD356" s="857">
        <v>0.27400000000000002</v>
      </c>
      <c r="AE356" s="857">
        <v>7.9000000000000001E-2</v>
      </c>
      <c r="AF356" s="857">
        <v>8.0000000000000002E-3</v>
      </c>
      <c r="AG356" s="857">
        <v>0.27100000000000002</v>
      </c>
      <c r="AH356" s="857">
        <v>7.8E-2</v>
      </c>
      <c r="AI356" s="857">
        <v>8.0000000000000002E-3</v>
      </c>
      <c r="AJ356" s="857">
        <v>0.27600000000000002</v>
      </c>
      <c r="AK356" s="857">
        <v>7.8E-2</v>
      </c>
      <c r="AL356" s="857">
        <v>8.0000000000000002E-3</v>
      </c>
      <c r="AM356" s="857">
        <v>0.27</v>
      </c>
      <c r="AN356" s="857">
        <v>7.6999999999999999E-2</v>
      </c>
      <c r="AO356" s="857">
        <v>7.0000000000000001E-3</v>
      </c>
      <c r="AP356" s="857">
        <v>0.26800000000000002</v>
      </c>
      <c r="AQ356" s="857">
        <v>7.4999999999999997E-2</v>
      </c>
      <c r="AR356" s="857">
        <v>7.0000000000000001E-3</v>
      </c>
      <c r="AS356" s="857">
        <v>0.26400000000000001</v>
      </c>
      <c r="AT356" s="857">
        <v>6.9000000000000006E-2</v>
      </c>
      <c r="AU356" s="857">
        <v>6.0000000000000001E-3</v>
      </c>
      <c r="AV356" s="857">
        <v>0.26400000000000001</v>
      </c>
      <c r="AW356" s="857">
        <v>6.7000000000000004E-2</v>
      </c>
      <c r="AX356" s="857">
        <v>6.0000000000000001E-3</v>
      </c>
      <c r="AY356" s="857">
        <v>0.25900000000000001</v>
      </c>
      <c r="AZ356" s="857">
        <v>6.6000000000000003E-2</v>
      </c>
      <c r="BA356" s="857">
        <v>6.0000000000000001E-3</v>
      </c>
      <c r="BB356" s="280">
        <v>0</v>
      </c>
      <c r="BC356" s="280">
        <v>0</v>
      </c>
      <c r="BD356" s="280">
        <v>0</v>
      </c>
    </row>
    <row r="357" spans="1:56" ht="18" customHeight="1" x14ac:dyDescent="0.25">
      <c r="B357" s="315"/>
      <c r="C357" s="364"/>
      <c r="D357" s="363"/>
      <c r="E357" s="856" t="s">
        <v>1492</v>
      </c>
      <c r="F357" s="857">
        <v>0.68899999999999995</v>
      </c>
      <c r="G357" s="857">
        <v>5.5E-2</v>
      </c>
      <c r="H357" s="857">
        <v>0.01</v>
      </c>
      <c r="I357" s="857">
        <v>0.68200000000000005</v>
      </c>
      <c r="J357" s="857">
        <v>4.8000000000000001E-2</v>
      </c>
      <c r="K357" s="857">
        <v>1.0999999999999999E-2</v>
      </c>
      <c r="L357" s="857">
        <v>0.67800000000000005</v>
      </c>
      <c r="M357" s="857">
        <v>4.1000000000000002E-2</v>
      </c>
      <c r="N357" s="857">
        <v>1.2E-2</v>
      </c>
      <c r="O357" s="857">
        <v>0.66100000000000003</v>
      </c>
      <c r="P357" s="857">
        <v>3.5999999999999997E-2</v>
      </c>
      <c r="Q357" s="857">
        <v>1.4E-2</v>
      </c>
      <c r="R357" s="857">
        <v>0.65</v>
      </c>
      <c r="S357" s="857">
        <v>3.3000000000000002E-2</v>
      </c>
      <c r="T357" s="857">
        <v>1.4999999999999999E-2</v>
      </c>
      <c r="U357" s="857">
        <v>0.63600000000000001</v>
      </c>
      <c r="V357" s="857">
        <v>3.1E-2</v>
      </c>
      <c r="W357" s="857">
        <v>1.7000000000000001E-2</v>
      </c>
      <c r="X357" s="857">
        <v>0.60899999999999999</v>
      </c>
      <c r="Y357" s="857">
        <v>2.9000000000000001E-2</v>
      </c>
      <c r="Z357" s="857">
        <v>1.7999999999999999E-2</v>
      </c>
      <c r="AA357" s="857">
        <v>0.64</v>
      </c>
      <c r="AB357" s="857">
        <v>2.7E-2</v>
      </c>
      <c r="AC357" s="857">
        <v>1.7999999999999999E-2</v>
      </c>
      <c r="AD357" s="857">
        <v>0.63200000000000001</v>
      </c>
      <c r="AE357" s="857">
        <v>2.4E-2</v>
      </c>
      <c r="AF357" s="857">
        <v>1.9E-2</v>
      </c>
      <c r="AG357" s="857">
        <v>0.628</v>
      </c>
      <c r="AH357" s="857">
        <v>2.1999999999999999E-2</v>
      </c>
      <c r="AI357" s="857">
        <v>0.02</v>
      </c>
      <c r="AJ357" s="857">
        <v>0.622</v>
      </c>
      <c r="AK357" s="857">
        <v>1.9E-2</v>
      </c>
      <c r="AL357" s="857">
        <v>2.1999999999999999E-2</v>
      </c>
      <c r="AM357" s="857">
        <v>0.61099999999999999</v>
      </c>
      <c r="AN357" s="857">
        <v>1.7999999999999999E-2</v>
      </c>
      <c r="AO357" s="857">
        <v>2.4E-2</v>
      </c>
      <c r="AP357" s="857">
        <v>0.59</v>
      </c>
      <c r="AQ357" s="857">
        <v>1.6E-2</v>
      </c>
      <c r="AR357" s="857">
        <v>2.5000000000000001E-2</v>
      </c>
      <c r="AS357" s="857">
        <v>0.58499999999999996</v>
      </c>
      <c r="AT357" s="857">
        <v>1.4E-2</v>
      </c>
      <c r="AU357" s="857">
        <v>2.5999999999999999E-2</v>
      </c>
      <c r="AV357" s="857">
        <v>0.59299999999999997</v>
      </c>
      <c r="AW357" s="857">
        <v>1.2999999999999999E-2</v>
      </c>
      <c r="AX357" s="857">
        <v>2.8000000000000001E-2</v>
      </c>
      <c r="AY357" s="857">
        <v>0.58599999999999997</v>
      </c>
      <c r="AZ357" s="857">
        <v>1.2E-2</v>
      </c>
      <c r="BA357" s="857">
        <v>2.9000000000000001E-2</v>
      </c>
      <c r="BB357" s="280">
        <v>0</v>
      </c>
      <c r="BC357" s="280">
        <v>0</v>
      </c>
      <c r="BD357" s="280">
        <v>0</v>
      </c>
    </row>
    <row r="358" spans="1:56" ht="18" customHeight="1" x14ac:dyDescent="0.25">
      <c r="B358" s="315"/>
      <c r="C358" s="364"/>
      <c r="D358" s="363"/>
      <c r="E358" s="856" t="s">
        <v>1493</v>
      </c>
      <c r="F358" s="857">
        <v>0.67700000000000005</v>
      </c>
      <c r="G358" s="857">
        <v>0.14000000000000001</v>
      </c>
      <c r="H358" s="857">
        <v>6.0000000000000001E-3</v>
      </c>
      <c r="I358" s="857">
        <v>0.67700000000000005</v>
      </c>
      <c r="J358" s="857">
        <v>0.14000000000000001</v>
      </c>
      <c r="K358" s="857">
        <v>6.0000000000000001E-3</v>
      </c>
      <c r="L358" s="857">
        <v>0.67800000000000005</v>
      </c>
      <c r="M358" s="857">
        <v>0.14000000000000001</v>
      </c>
      <c r="N358" s="857">
        <v>6.0000000000000001E-3</v>
      </c>
      <c r="O358" s="857">
        <v>0.67100000000000004</v>
      </c>
      <c r="P358" s="857">
        <v>0.14000000000000001</v>
      </c>
      <c r="Q358" s="857">
        <v>6.0000000000000001E-3</v>
      </c>
      <c r="R358" s="857">
        <v>0.66</v>
      </c>
      <c r="S358" s="857">
        <v>0.14000000000000001</v>
      </c>
      <c r="T358" s="857">
        <v>6.0000000000000001E-3</v>
      </c>
      <c r="U358" s="857">
        <v>0.65900000000000003</v>
      </c>
      <c r="V358" s="857">
        <v>0.14000000000000001</v>
      </c>
      <c r="W358" s="857">
        <v>6.0000000000000001E-3</v>
      </c>
      <c r="X358" s="857">
        <v>0.66</v>
      </c>
      <c r="Y358" s="857">
        <v>0.14000000000000001</v>
      </c>
      <c r="Z358" s="857">
        <v>6.0000000000000001E-3</v>
      </c>
      <c r="AA358" s="857">
        <v>0.66300000000000003</v>
      </c>
      <c r="AB358" s="857">
        <v>0.14000000000000001</v>
      </c>
      <c r="AC358" s="857">
        <v>6.0000000000000001E-3</v>
      </c>
      <c r="AD358" s="857">
        <v>0.66</v>
      </c>
      <c r="AE358" s="857">
        <v>0.14000000000000001</v>
      </c>
      <c r="AF358" s="857">
        <v>6.0000000000000001E-3</v>
      </c>
      <c r="AG358" s="857">
        <v>0.66</v>
      </c>
      <c r="AH358" s="857">
        <v>0.14000000000000001</v>
      </c>
      <c r="AI358" s="857">
        <v>6.0000000000000001E-3</v>
      </c>
      <c r="AJ358" s="857">
        <v>0.66900000000000004</v>
      </c>
      <c r="AK358" s="857">
        <v>0.14000000000000001</v>
      </c>
      <c r="AL358" s="857">
        <v>6.0000000000000001E-3</v>
      </c>
      <c r="AM358" s="857">
        <v>0.66800000000000004</v>
      </c>
      <c r="AN358" s="857">
        <v>0.14000000000000001</v>
      </c>
      <c r="AO358" s="857">
        <v>6.0000000000000001E-3</v>
      </c>
      <c r="AP358" s="857">
        <v>0.66700000000000004</v>
      </c>
      <c r="AQ358" s="857">
        <v>0.14000000000000001</v>
      </c>
      <c r="AR358" s="857">
        <v>6.0000000000000001E-3</v>
      </c>
      <c r="AS358" s="857">
        <v>0.67200000000000004</v>
      </c>
      <c r="AT358" s="857">
        <v>0.14000000000000001</v>
      </c>
      <c r="AU358" s="857">
        <v>6.0000000000000001E-3</v>
      </c>
      <c r="AV358" s="857">
        <v>0.67400000000000004</v>
      </c>
      <c r="AW358" s="857">
        <v>0.14000000000000001</v>
      </c>
      <c r="AX358" s="857">
        <v>6.0000000000000001E-3</v>
      </c>
      <c r="AY358" s="857">
        <v>0.67300000000000004</v>
      </c>
      <c r="AZ358" s="857">
        <v>0.14000000000000001</v>
      </c>
      <c r="BA358" s="857">
        <v>6.0000000000000001E-3</v>
      </c>
      <c r="BB358" s="280">
        <v>0</v>
      </c>
      <c r="BC358" s="280">
        <v>0</v>
      </c>
      <c r="BD358" s="280">
        <v>0</v>
      </c>
    </row>
    <row r="359" spans="1:56" ht="18" customHeight="1" x14ac:dyDescent="0.25">
      <c r="B359" s="315"/>
      <c r="C359" s="364"/>
      <c r="D359" s="363"/>
      <c r="E359" s="856" t="s">
        <v>1494</v>
      </c>
      <c r="F359" s="857">
        <v>1.218</v>
      </c>
      <c r="G359" s="857">
        <v>1.7250000000000001</v>
      </c>
      <c r="H359" s="857">
        <v>0</v>
      </c>
      <c r="I359" s="857">
        <v>1.1739999999999999</v>
      </c>
      <c r="J359" s="857">
        <v>1.355</v>
      </c>
      <c r="K359" s="857">
        <v>0</v>
      </c>
      <c r="L359" s="857">
        <v>1.1719999999999999</v>
      </c>
      <c r="M359" s="857">
        <v>1.333</v>
      </c>
      <c r="N359" s="857">
        <v>0</v>
      </c>
      <c r="O359" s="857">
        <v>1.135</v>
      </c>
      <c r="P359" s="857">
        <v>1.02</v>
      </c>
      <c r="Q359" s="857">
        <v>0</v>
      </c>
      <c r="R359" s="857">
        <v>1.1359999999999999</v>
      </c>
      <c r="S359" s="857">
        <v>1.0149999999999999</v>
      </c>
      <c r="T359" s="857">
        <v>0</v>
      </c>
      <c r="U359" s="857">
        <v>1.1319999999999999</v>
      </c>
      <c r="V359" s="857">
        <v>1.006</v>
      </c>
      <c r="W359" s="857">
        <v>0</v>
      </c>
      <c r="X359" s="857">
        <v>1.125</v>
      </c>
      <c r="Y359" s="857">
        <v>1</v>
      </c>
      <c r="Z359" s="857">
        <v>0</v>
      </c>
      <c r="AA359" s="857">
        <v>1.131</v>
      </c>
      <c r="AB359" s="857">
        <v>0.999</v>
      </c>
      <c r="AC359" s="857">
        <v>0</v>
      </c>
      <c r="AD359" s="857">
        <v>1.127</v>
      </c>
      <c r="AE359" s="857">
        <v>0.98399999999999999</v>
      </c>
      <c r="AF359" s="857">
        <v>0</v>
      </c>
      <c r="AG359" s="857">
        <v>1.1200000000000001</v>
      </c>
      <c r="AH359" s="857">
        <v>0.98299999999999998</v>
      </c>
      <c r="AI359" s="857">
        <v>0</v>
      </c>
      <c r="AJ359" s="857">
        <v>1.121</v>
      </c>
      <c r="AK359" s="857">
        <v>0.98299999999999998</v>
      </c>
      <c r="AL359" s="857">
        <v>0</v>
      </c>
      <c r="AM359" s="857">
        <v>1.117</v>
      </c>
      <c r="AN359" s="857">
        <v>0.98099999999999998</v>
      </c>
      <c r="AO359" s="857">
        <v>0</v>
      </c>
      <c r="AP359" s="857">
        <v>1.1140000000000001</v>
      </c>
      <c r="AQ359" s="857">
        <v>0.99099999999999999</v>
      </c>
      <c r="AR359" s="857">
        <v>0</v>
      </c>
      <c r="AS359" s="857">
        <v>1.1160000000000001</v>
      </c>
      <c r="AT359" s="857">
        <v>0.98799999999999999</v>
      </c>
      <c r="AU359" s="857">
        <v>0</v>
      </c>
      <c r="AV359" s="857">
        <v>1.1140000000000001</v>
      </c>
      <c r="AW359" s="857">
        <v>0.98699999999999999</v>
      </c>
      <c r="AX359" s="857">
        <v>0</v>
      </c>
      <c r="AY359" s="857">
        <v>1.117</v>
      </c>
      <c r="AZ359" s="857">
        <v>0.98699999999999999</v>
      </c>
      <c r="BA359" s="857">
        <v>0</v>
      </c>
      <c r="BB359" s="280">
        <v>0</v>
      </c>
      <c r="BC359" s="280">
        <v>0</v>
      </c>
      <c r="BD359" s="280">
        <v>0</v>
      </c>
    </row>
    <row r="360" spans="1:56" ht="18" customHeight="1" x14ac:dyDescent="0.25">
      <c r="B360" s="315"/>
      <c r="C360" s="364"/>
      <c r="D360" s="363"/>
      <c r="E360" s="856" t="s">
        <v>1495</v>
      </c>
      <c r="F360" s="857">
        <v>9.1999999999999998E-2</v>
      </c>
      <c r="G360" s="857">
        <v>0.11799999999999999</v>
      </c>
      <c r="H360" s="857">
        <v>2E-3</v>
      </c>
      <c r="I360" s="857">
        <v>9.2999999999999999E-2</v>
      </c>
      <c r="J360" s="857">
        <v>0.108</v>
      </c>
      <c r="K360" s="857">
        <v>2E-3</v>
      </c>
      <c r="L360" s="857">
        <v>9.4E-2</v>
      </c>
      <c r="M360" s="857">
        <v>0.10100000000000001</v>
      </c>
      <c r="N360" s="857">
        <v>2E-3</v>
      </c>
      <c r="O360" s="857">
        <v>9.4E-2</v>
      </c>
      <c r="P360" s="857">
        <v>9.6000000000000002E-2</v>
      </c>
      <c r="Q360" s="857">
        <v>2E-3</v>
      </c>
      <c r="R360" s="857">
        <v>9.2999999999999999E-2</v>
      </c>
      <c r="S360" s="857">
        <v>9.5000000000000001E-2</v>
      </c>
      <c r="T360" s="857">
        <v>2E-3</v>
      </c>
      <c r="U360" s="857">
        <v>9.1999999999999998E-2</v>
      </c>
      <c r="V360" s="857">
        <v>9.1999999999999998E-2</v>
      </c>
      <c r="W360" s="857">
        <v>2E-3</v>
      </c>
      <c r="X360" s="857">
        <v>9.2999999999999999E-2</v>
      </c>
      <c r="Y360" s="857">
        <v>9.1999999999999998E-2</v>
      </c>
      <c r="Z360" s="857">
        <v>2E-3</v>
      </c>
      <c r="AA360" s="857">
        <v>9.2999999999999999E-2</v>
      </c>
      <c r="AB360" s="857">
        <v>9.0999999999999998E-2</v>
      </c>
      <c r="AC360" s="857">
        <v>2E-3</v>
      </c>
      <c r="AD360" s="857">
        <v>9.5000000000000001E-2</v>
      </c>
      <c r="AE360" s="857">
        <v>9.6000000000000002E-2</v>
      </c>
      <c r="AF360" s="857">
        <v>2E-3</v>
      </c>
      <c r="AG360" s="857">
        <v>9.6000000000000002E-2</v>
      </c>
      <c r="AH360" s="857">
        <v>9.5000000000000001E-2</v>
      </c>
      <c r="AI360" s="857">
        <v>2E-3</v>
      </c>
      <c r="AJ360" s="857">
        <v>9.8000000000000004E-2</v>
      </c>
      <c r="AK360" s="857">
        <v>9.7000000000000003E-2</v>
      </c>
      <c r="AL360" s="857">
        <v>2E-3</v>
      </c>
      <c r="AM360" s="857">
        <v>9.9000000000000005E-2</v>
      </c>
      <c r="AN360" s="857">
        <v>9.7000000000000003E-2</v>
      </c>
      <c r="AO360" s="857">
        <v>2E-3</v>
      </c>
      <c r="AP360" s="857">
        <v>9.9000000000000005E-2</v>
      </c>
      <c r="AQ360" s="857">
        <v>9.6000000000000002E-2</v>
      </c>
      <c r="AR360" s="857">
        <v>2E-3</v>
      </c>
      <c r="AS360" s="857">
        <v>0.1</v>
      </c>
      <c r="AT360" s="857">
        <v>9.4E-2</v>
      </c>
      <c r="AU360" s="857">
        <v>2E-3</v>
      </c>
      <c r="AV360" s="857">
        <v>9.9000000000000005E-2</v>
      </c>
      <c r="AW360" s="857">
        <v>9.2999999999999999E-2</v>
      </c>
      <c r="AX360" s="857">
        <v>2E-3</v>
      </c>
      <c r="AY360" s="857">
        <v>0.1</v>
      </c>
      <c r="AZ360" s="857">
        <v>9.1999999999999998E-2</v>
      </c>
      <c r="BA360" s="857">
        <v>2E-3</v>
      </c>
      <c r="BB360" s="280">
        <v>0</v>
      </c>
      <c r="BC360" s="280">
        <v>0</v>
      </c>
      <c r="BD360" s="280">
        <v>0</v>
      </c>
    </row>
    <row r="361" spans="1:56" ht="18" customHeight="1" x14ac:dyDescent="0.25">
      <c r="A361" s="385"/>
      <c r="B361" s="363"/>
      <c r="C361" s="364"/>
      <c r="D361" s="363"/>
      <c r="E361" s="369"/>
      <c r="F361" s="369"/>
      <c r="G361" s="369"/>
      <c r="H361" s="369"/>
      <c r="I361" s="369"/>
      <c r="J361" s="369"/>
      <c r="K361" s="369"/>
      <c r="L361" s="369"/>
      <c r="M361" s="369"/>
      <c r="N361" s="369"/>
      <c r="O361" s="369"/>
      <c r="P361" s="369"/>
      <c r="Q361" s="369"/>
      <c r="R361" s="369"/>
      <c r="S361" s="369"/>
      <c r="T361" s="369"/>
      <c r="U361" s="369"/>
      <c r="V361" s="369"/>
      <c r="W361" s="369"/>
      <c r="X361" s="369"/>
      <c r="Y361" s="369"/>
      <c r="Z361" s="369"/>
      <c r="AA361" s="369"/>
      <c r="AB361" s="369"/>
      <c r="AC361" s="369"/>
      <c r="AD361" s="369"/>
      <c r="AE361" s="369"/>
      <c r="AF361" s="369"/>
      <c r="AG361" s="369"/>
      <c r="AH361" s="369"/>
      <c r="AI361" s="369"/>
      <c r="AJ361" s="369"/>
      <c r="AK361" s="369"/>
      <c r="AL361" s="369"/>
      <c r="AM361" s="369"/>
      <c r="AN361" s="369"/>
      <c r="AO361" s="369"/>
      <c r="AP361" s="369"/>
      <c r="AQ361" s="369"/>
      <c r="AR361" s="369"/>
      <c r="AS361" s="369"/>
      <c r="AT361" s="369"/>
      <c r="AU361" s="369"/>
      <c r="AV361" s="369"/>
      <c r="AW361" s="369"/>
      <c r="AX361" s="369"/>
      <c r="AY361" s="369"/>
      <c r="AZ361" s="363"/>
      <c r="BA361" s="363"/>
    </row>
    <row r="362" spans="1:56" ht="18" customHeight="1" x14ac:dyDescent="0.25">
      <c r="A362" s="385"/>
      <c r="B362" s="401" t="s">
        <v>854</v>
      </c>
      <c r="C362" s="364"/>
      <c r="D362" s="363"/>
      <c r="Q362" s="280"/>
      <c r="AG362" s="280"/>
    </row>
    <row r="363" spans="1:56" ht="18" customHeight="1" x14ac:dyDescent="0.25">
      <c r="A363" s="385"/>
      <c r="B363" s="401"/>
      <c r="Q363" s="280"/>
      <c r="AG363" s="280"/>
    </row>
    <row r="364" spans="1:56" ht="18" customHeight="1" x14ac:dyDescent="0.25">
      <c r="A364" s="385"/>
      <c r="B364" s="363"/>
      <c r="C364" s="495" t="s">
        <v>846</v>
      </c>
      <c r="E364" s="496" t="s">
        <v>709</v>
      </c>
      <c r="Q364" s="280"/>
      <c r="AG364" s="280"/>
    </row>
    <row r="365" spans="1:56" ht="18" customHeight="1" x14ac:dyDescent="0.25">
      <c r="A365" s="385"/>
      <c r="B365" s="363"/>
      <c r="C365" s="758" t="s">
        <v>1400</v>
      </c>
      <c r="D365" s="379">
        <v>1</v>
      </c>
      <c r="E365" s="377" t="e">
        <f t="shared" ref="E365:E384" si="67">VLOOKUP(D407,$C$365:$D$368,2,0)</f>
        <v>#N/A</v>
      </c>
      <c r="Q365" s="280"/>
      <c r="AG365" s="280"/>
    </row>
    <row r="366" spans="1:56" ht="18" customHeight="1" x14ac:dyDescent="0.25">
      <c r="A366" s="385"/>
      <c r="B366" s="363"/>
      <c r="C366" s="759" t="s">
        <v>1401</v>
      </c>
      <c r="D366" s="309">
        <v>2</v>
      </c>
      <c r="E366" s="377" t="e">
        <f t="shared" si="67"/>
        <v>#N/A</v>
      </c>
      <c r="Q366" s="280"/>
      <c r="AG366" s="280"/>
    </row>
    <row r="367" spans="1:56" ht="18" customHeight="1" x14ac:dyDescent="0.25">
      <c r="A367" s="385"/>
      <c r="B367" s="363"/>
      <c r="C367" s="759" t="s">
        <v>1402</v>
      </c>
      <c r="D367" s="309">
        <v>3</v>
      </c>
      <c r="E367" s="377" t="e">
        <f t="shared" si="67"/>
        <v>#N/A</v>
      </c>
      <c r="Q367" s="280"/>
      <c r="AG367" s="280"/>
    </row>
    <row r="368" spans="1:56" ht="18" customHeight="1" x14ac:dyDescent="0.25">
      <c r="A368" s="385"/>
      <c r="B368" s="363"/>
      <c r="C368" s="760" t="s">
        <v>1403</v>
      </c>
      <c r="D368" s="311">
        <v>4</v>
      </c>
      <c r="E368" s="377" t="e">
        <f t="shared" si="67"/>
        <v>#N/A</v>
      </c>
      <c r="Q368" s="280"/>
      <c r="AG368" s="280"/>
    </row>
    <row r="369" spans="1:33" ht="18" customHeight="1" x14ac:dyDescent="0.25">
      <c r="A369" s="385"/>
      <c r="B369" s="363"/>
      <c r="E369" s="377" t="e">
        <f t="shared" si="67"/>
        <v>#N/A</v>
      </c>
      <c r="Q369" s="280"/>
      <c r="AG369" s="280"/>
    </row>
    <row r="370" spans="1:33" ht="18" customHeight="1" x14ac:dyDescent="0.25">
      <c r="A370" s="385"/>
      <c r="B370" s="363"/>
      <c r="E370" s="377" t="e">
        <f t="shared" si="67"/>
        <v>#N/A</v>
      </c>
      <c r="Q370" s="280"/>
      <c r="AG370" s="280"/>
    </row>
    <row r="371" spans="1:33" ht="18" customHeight="1" x14ac:dyDescent="0.25">
      <c r="A371" s="385"/>
      <c r="B371" s="363"/>
      <c r="E371" s="377" t="e">
        <f t="shared" si="67"/>
        <v>#N/A</v>
      </c>
      <c r="Q371" s="280"/>
      <c r="AG371" s="280"/>
    </row>
    <row r="372" spans="1:33" ht="18" customHeight="1" x14ac:dyDescent="0.25">
      <c r="A372" s="385"/>
      <c r="B372" s="363"/>
      <c r="E372" s="377" t="e">
        <f t="shared" si="67"/>
        <v>#N/A</v>
      </c>
      <c r="Q372" s="280"/>
      <c r="AG372" s="280"/>
    </row>
    <row r="373" spans="1:33" ht="18" customHeight="1" x14ac:dyDescent="0.25">
      <c r="A373" s="385"/>
      <c r="B373" s="363"/>
      <c r="E373" s="377" t="e">
        <f t="shared" si="67"/>
        <v>#N/A</v>
      </c>
      <c r="Q373" s="280"/>
      <c r="AG373" s="280"/>
    </row>
    <row r="374" spans="1:33" ht="18" customHeight="1" x14ac:dyDescent="0.25">
      <c r="A374" s="385"/>
      <c r="B374" s="363"/>
      <c r="E374" s="377" t="e">
        <f t="shared" si="67"/>
        <v>#N/A</v>
      </c>
      <c r="Q374" s="280"/>
      <c r="AG374" s="280"/>
    </row>
    <row r="375" spans="1:33" ht="18" customHeight="1" x14ac:dyDescent="0.25">
      <c r="A375" s="385"/>
      <c r="B375" s="363"/>
      <c r="E375" s="377" t="e">
        <f t="shared" si="67"/>
        <v>#N/A</v>
      </c>
      <c r="Q375" s="280"/>
      <c r="AG375" s="280"/>
    </row>
    <row r="376" spans="1:33" ht="18" customHeight="1" x14ac:dyDescent="0.25">
      <c r="A376" s="385"/>
      <c r="B376" s="363"/>
      <c r="E376" s="377" t="e">
        <f t="shared" si="67"/>
        <v>#N/A</v>
      </c>
      <c r="Q376" s="280"/>
      <c r="AG376" s="280"/>
    </row>
    <row r="377" spans="1:33" ht="18" customHeight="1" x14ac:dyDescent="0.25">
      <c r="A377" s="385"/>
      <c r="B377" s="363"/>
      <c r="E377" s="377" t="e">
        <f t="shared" si="67"/>
        <v>#N/A</v>
      </c>
      <c r="Q377" s="280"/>
      <c r="AG377" s="280"/>
    </row>
    <row r="378" spans="1:33" ht="18" customHeight="1" x14ac:dyDescent="0.25">
      <c r="A378" s="385"/>
      <c r="B378" s="363"/>
      <c r="E378" s="377" t="e">
        <f t="shared" si="67"/>
        <v>#N/A</v>
      </c>
      <c r="Q378" s="280"/>
      <c r="AG378" s="280"/>
    </row>
    <row r="379" spans="1:33" ht="18" customHeight="1" x14ac:dyDescent="0.25">
      <c r="A379" s="385"/>
      <c r="B379" s="363"/>
      <c r="E379" s="377" t="e">
        <f t="shared" si="67"/>
        <v>#N/A</v>
      </c>
      <c r="Q379" s="280"/>
      <c r="AG379" s="280"/>
    </row>
    <row r="380" spans="1:33" ht="18" customHeight="1" x14ac:dyDescent="0.25">
      <c r="A380" s="385"/>
      <c r="B380" s="363"/>
      <c r="E380" s="377" t="e">
        <f t="shared" si="67"/>
        <v>#N/A</v>
      </c>
      <c r="Q380" s="280"/>
      <c r="AG380" s="280"/>
    </row>
    <row r="381" spans="1:33" ht="18" customHeight="1" x14ac:dyDescent="0.25">
      <c r="A381" s="385"/>
      <c r="B381" s="363"/>
      <c r="E381" s="377" t="e">
        <f t="shared" si="67"/>
        <v>#N/A</v>
      </c>
      <c r="Q381" s="280"/>
      <c r="AG381" s="280"/>
    </row>
    <row r="382" spans="1:33" ht="18" customHeight="1" x14ac:dyDescent="0.25">
      <c r="A382" s="385"/>
      <c r="B382" s="363"/>
      <c r="E382" s="377" t="e">
        <f t="shared" si="67"/>
        <v>#N/A</v>
      </c>
      <c r="Q382" s="280"/>
      <c r="AG382" s="280"/>
    </row>
    <row r="383" spans="1:33" ht="18" customHeight="1" x14ac:dyDescent="0.25">
      <c r="A383" s="385"/>
      <c r="B383" s="363"/>
      <c r="E383" s="377" t="e">
        <f t="shared" si="67"/>
        <v>#N/A</v>
      </c>
      <c r="Q383" s="280"/>
      <c r="AG383" s="280"/>
    </row>
    <row r="384" spans="1:33" ht="18" customHeight="1" x14ac:dyDescent="0.25">
      <c r="A384" s="385"/>
      <c r="B384" s="363"/>
      <c r="E384" s="377" t="e">
        <f t="shared" si="67"/>
        <v>#N/A</v>
      </c>
      <c r="Q384" s="280"/>
      <c r="AG384" s="280"/>
    </row>
    <row r="385" spans="1:79" ht="18" customHeight="1" x14ac:dyDescent="0.25">
      <c r="A385" s="385"/>
      <c r="B385" s="363"/>
      <c r="Q385" s="280"/>
      <c r="AG385" s="280"/>
    </row>
    <row r="386" spans="1:79" ht="18" customHeight="1" x14ac:dyDescent="0.25">
      <c r="A386" s="385"/>
      <c r="Q386" s="280"/>
      <c r="AG386" s="280"/>
    </row>
    <row r="387" spans="1:79" ht="18" customHeight="1" x14ac:dyDescent="0.25">
      <c r="A387" s="385"/>
      <c r="C387" s="446">
        <v>2007</v>
      </c>
      <c r="D387" s="446">
        <v>2007</v>
      </c>
      <c r="E387" s="446">
        <v>2007</v>
      </c>
      <c r="F387" s="446">
        <v>2007</v>
      </c>
      <c r="G387" s="446">
        <v>2008</v>
      </c>
      <c r="H387" s="446">
        <v>2008</v>
      </c>
      <c r="I387" s="446">
        <v>2008</v>
      </c>
      <c r="J387" s="446">
        <v>2008</v>
      </c>
      <c r="K387" s="446">
        <v>2009</v>
      </c>
      <c r="L387" s="446">
        <v>2009</v>
      </c>
      <c r="M387" s="446">
        <v>2009</v>
      </c>
      <c r="N387" s="446">
        <v>2009</v>
      </c>
      <c r="O387" s="446">
        <v>2010</v>
      </c>
      <c r="P387" s="446">
        <v>2010</v>
      </c>
      <c r="Q387" s="446">
        <v>2010</v>
      </c>
      <c r="R387" s="446">
        <v>2010</v>
      </c>
      <c r="S387" s="447">
        <v>2011</v>
      </c>
      <c r="T387" s="447">
        <v>2011</v>
      </c>
      <c r="U387" s="447">
        <v>2011</v>
      </c>
      <c r="V387" s="447">
        <v>2011</v>
      </c>
      <c r="W387" s="447">
        <v>2012</v>
      </c>
      <c r="X387" s="447">
        <v>2012</v>
      </c>
      <c r="Y387" s="447">
        <v>2012</v>
      </c>
      <c r="Z387" s="447">
        <v>2012</v>
      </c>
      <c r="AA387" s="447">
        <v>2013</v>
      </c>
      <c r="AB387" s="447">
        <v>2013</v>
      </c>
      <c r="AC387" s="447">
        <v>2013</v>
      </c>
      <c r="AD387" s="447">
        <v>2013</v>
      </c>
      <c r="AE387" s="447">
        <v>2014</v>
      </c>
      <c r="AF387" s="447">
        <v>2014</v>
      </c>
      <c r="AG387" s="447">
        <v>2014</v>
      </c>
      <c r="AH387" s="447">
        <v>2014</v>
      </c>
      <c r="AI387" s="447">
        <v>2015</v>
      </c>
      <c r="AJ387" s="447">
        <v>2015</v>
      </c>
      <c r="AK387" s="447">
        <v>2015</v>
      </c>
      <c r="AL387" s="447">
        <v>2015</v>
      </c>
      <c r="AM387" s="447">
        <v>2016</v>
      </c>
      <c r="AN387" s="447">
        <v>2016</v>
      </c>
      <c r="AO387" s="447">
        <v>2016</v>
      </c>
      <c r="AP387" s="447">
        <v>2016</v>
      </c>
      <c r="AQ387" s="447">
        <v>2017</v>
      </c>
      <c r="AR387" s="447">
        <v>2017</v>
      </c>
      <c r="AS387" s="447">
        <v>2017</v>
      </c>
      <c r="AT387" s="447">
        <v>2017</v>
      </c>
      <c r="AU387" s="447">
        <v>2018</v>
      </c>
      <c r="AV387" s="447">
        <v>2018</v>
      </c>
      <c r="AW387" s="447">
        <v>2018</v>
      </c>
      <c r="AX387" s="447">
        <v>2018</v>
      </c>
      <c r="AY387" s="448">
        <v>2019</v>
      </c>
      <c r="AZ387" s="448">
        <v>2019</v>
      </c>
      <c r="BA387" s="448">
        <v>2019</v>
      </c>
      <c r="BB387" s="448">
        <v>2019</v>
      </c>
      <c r="BC387" s="448">
        <v>2020</v>
      </c>
      <c r="BD387" s="448">
        <v>2020</v>
      </c>
      <c r="BE387" s="448">
        <v>2020</v>
      </c>
      <c r="BF387" s="448">
        <v>2020</v>
      </c>
      <c r="BG387" s="448">
        <v>2021</v>
      </c>
      <c r="BH387" s="448">
        <v>2021</v>
      </c>
      <c r="BI387" s="448">
        <v>2021</v>
      </c>
      <c r="BJ387" s="448">
        <v>2021</v>
      </c>
      <c r="BK387" s="839">
        <v>2022</v>
      </c>
      <c r="BL387" s="839">
        <v>2022</v>
      </c>
      <c r="BM387" s="839">
        <v>2022</v>
      </c>
      <c r="BN387" s="839">
        <v>2022</v>
      </c>
    </row>
    <row r="388" spans="1:79" ht="18" customHeight="1" x14ac:dyDescent="0.25">
      <c r="A388" s="385"/>
      <c r="C388" s="504" t="s">
        <v>1400</v>
      </c>
      <c r="D388" s="504" t="s">
        <v>1401</v>
      </c>
      <c r="E388" s="504" t="s">
        <v>1402</v>
      </c>
      <c r="F388" s="504" t="s">
        <v>1403</v>
      </c>
      <c r="G388" s="504" t="s">
        <v>1400</v>
      </c>
      <c r="H388" s="504" t="s">
        <v>1401</v>
      </c>
      <c r="I388" s="504" t="s">
        <v>1402</v>
      </c>
      <c r="J388" s="504" t="s">
        <v>1403</v>
      </c>
      <c r="K388" s="504" t="s">
        <v>1400</v>
      </c>
      <c r="L388" s="504" t="s">
        <v>1401</v>
      </c>
      <c r="M388" s="504" t="s">
        <v>1402</v>
      </c>
      <c r="N388" s="504" t="s">
        <v>1403</v>
      </c>
      <c r="O388" s="504" t="s">
        <v>1400</v>
      </c>
      <c r="P388" s="504" t="s">
        <v>1401</v>
      </c>
      <c r="Q388" s="504" t="s">
        <v>1402</v>
      </c>
      <c r="R388" s="504" t="s">
        <v>1403</v>
      </c>
      <c r="S388" s="504" t="s">
        <v>1400</v>
      </c>
      <c r="T388" s="504" t="s">
        <v>1401</v>
      </c>
      <c r="U388" s="504" t="s">
        <v>1402</v>
      </c>
      <c r="V388" s="504" t="s">
        <v>1403</v>
      </c>
      <c r="W388" s="504" t="s">
        <v>1400</v>
      </c>
      <c r="X388" s="504" t="s">
        <v>1401</v>
      </c>
      <c r="Y388" s="504" t="s">
        <v>1402</v>
      </c>
      <c r="Z388" s="504" t="s">
        <v>1403</v>
      </c>
      <c r="AA388" s="504" t="s">
        <v>1400</v>
      </c>
      <c r="AB388" s="504" t="s">
        <v>1401</v>
      </c>
      <c r="AC388" s="504" t="s">
        <v>1402</v>
      </c>
      <c r="AD388" s="504" t="s">
        <v>1403</v>
      </c>
      <c r="AE388" s="504" t="s">
        <v>1400</v>
      </c>
      <c r="AF388" s="504" t="s">
        <v>1401</v>
      </c>
      <c r="AG388" s="504" t="s">
        <v>1402</v>
      </c>
      <c r="AH388" s="504" t="s">
        <v>1403</v>
      </c>
      <c r="AI388" s="504" t="s">
        <v>1400</v>
      </c>
      <c r="AJ388" s="504" t="s">
        <v>1401</v>
      </c>
      <c r="AK388" s="504" t="s">
        <v>1402</v>
      </c>
      <c r="AL388" s="504" t="s">
        <v>1403</v>
      </c>
      <c r="AM388" s="504" t="s">
        <v>1400</v>
      </c>
      <c r="AN388" s="504" t="s">
        <v>1401</v>
      </c>
      <c r="AO388" s="504" t="s">
        <v>1402</v>
      </c>
      <c r="AP388" s="504" t="s">
        <v>1403</v>
      </c>
      <c r="AQ388" s="504" t="s">
        <v>1400</v>
      </c>
      <c r="AR388" s="504" t="s">
        <v>1401</v>
      </c>
      <c r="AS388" s="504" t="s">
        <v>1402</v>
      </c>
      <c r="AT388" s="504" t="s">
        <v>1403</v>
      </c>
      <c r="AU388" s="504" t="s">
        <v>1400</v>
      </c>
      <c r="AV388" s="504" t="s">
        <v>1401</v>
      </c>
      <c r="AW388" s="504" t="s">
        <v>1402</v>
      </c>
      <c r="AX388" s="504" t="s">
        <v>1403</v>
      </c>
      <c r="AY388" s="504" t="s">
        <v>1400</v>
      </c>
      <c r="AZ388" s="504" t="s">
        <v>1401</v>
      </c>
      <c r="BA388" s="504" t="s">
        <v>1402</v>
      </c>
      <c r="BB388" s="504" t="s">
        <v>1403</v>
      </c>
      <c r="BC388" s="504" t="s">
        <v>1400</v>
      </c>
      <c r="BD388" s="504" t="s">
        <v>1401</v>
      </c>
      <c r="BE388" s="504" t="s">
        <v>1402</v>
      </c>
      <c r="BF388" s="504" t="s">
        <v>1403</v>
      </c>
      <c r="BG388" s="504" t="s">
        <v>1400</v>
      </c>
      <c r="BH388" s="504" t="s">
        <v>1401</v>
      </c>
      <c r="BI388" s="504" t="s">
        <v>1402</v>
      </c>
      <c r="BJ388" s="504" t="s">
        <v>1403</v>
      </c>
      <c r="BK388" s="504" t="s">
        <v>1400</v>
      </c>
      <c r="BL388" s="504" t="s">
        <v>1401</v>
      </c>
      <c r="BM388" s="504" t="s">
        <v>1402</v>
      </c>
      <c r="BN388" s="504" t="s">
        <v>1403</v>
      </c>
    </row>
    <row r="389" spans="1:79" ht="18" customHeight="1" x14ac:dyDescent="0.25">
      <c r="A389" s="385"/>
      <c r="C389" s="505">
        <v>1</v>
      </c>
      <c r="D389" s="505">
        <v>2</v>
      </c>
      <c r="E389" s="505">
        <v>3</v>
      </c>
      <c r="F389" s="505">
        <v>4</v>
      </c>
      <c r="G389" s="505">
        <v>1</v>
      </c>
      <c r="H389" s="505">
        <v>2</v>
      </c>
      <c r="I389" s="505">
        <v>3</v>
      </c>
      <c r="J389" s="505">
        <v>4</v>
      </c>
      <c r="K389" s="505">
        <v>1</v>
      </c>
      <c r="L389" s="505">
        <v>2</v>
      </c>
      <c r="M389" s="505">
        <v>3</v>
      </c>
      <c r="N389" s="505">
        <v>4</v>
      </c>
      <c r="O389" s="505">
        <v>1</v>
      </c>
      <c r="P389" s="505">
        <v>2</v>
      </c>
      <c r="Q389" s="505">
        <v>3</v>
      </c>
      <c r="R389" s="505">
        <v>4</v>
      </c>
      <c r="S389" s="505">
        <v>1</v>
      </c>
      <c r="T389" s="505">
        <v>2</v>
      </c>
      <c r="U389" s="505">
        <v>3</v>
      </c>
      <c r="V389" s="505">
        <v>4</v>
      </c>
      <c r="W389" s="505">
        <v>1</v>
      </c>
      <c r="X389" s="505">
        <v>2</v>
      </c>
      <c r="Y389" s="505">
        <v>3</v>
      </c>
      <c r="Z389" s="505">
        <v>4</v>
      </c>
      <c r="AA389" s="505">
        <v>1</v>
      </c>
      <c r="AB389" s="505">
        <v>2</v>
      </c>
      <c r="AC389" s="505">
        <v>3</v>
      </c>
      <c r="AD389" s="505">
        <v>4</v>
      </c>
      <c r="AE389" s="505">
        <v>1</v>
      </c>
      <c r="AF389" s="505">
        <v>2</v>
      </c>
      <c r="AG389" s="505">
        <v>3</v>
      </c>
      <c r="AH389" s="505">
        <v>4</v>
      </c>
      <c r="AI389" s="505">
        <v>1</v>
      </c>
      <c r="AJ389" s="505">
        <v>2</v>
      </c>
      <c r="AK389" s="505">
        <v>3</v>
      </c>
      <c r="AL389" s="505">
        <v>4</v>
      </c>
      <c r="AM389" s="505">
        <v>1</v>
      </c>
      <c r="AN389" s="505">
        <v>2</v>
      </c>
      <c r="AO389" s="505">
        <v>3</v>
      </c>
      <c r="AP389" s="505">
        <v>4</v>
      </c>
      <c r="AQ389" s="505">
        <v>1</v>
      </c>
      <c r="AR389" s="505">
        <v>2</v>
      </c>
      <c r="AS389" s="505">
        <v>3</v>
      </c>
      <c r="AT389" s="505">
        <v>4</v>
      </c>
      <c r="AU389" s="505">
        <v>1</v>
      </c>
      <c r="AV389" s="505">
        <v>2</v>
      </c>
      <c r="AW389" s="505">
        <v>3</v>
      </c>
      <c r="AX389" s="505">
        <v>4</v>
      </c>
      <c r="AY389" s="505">
        <v>1</v>
      </c>
      <c r="AZ389" s="505">
        <v>2</v>
      </c>
      <c r="BA389" s="505">
        <v>3</v>
      </c>
      <c r="BB389" s="505">
        <v>4</v>
      </c>
      <c r="BC389" s="505">
        <v>1</v>
      </c>
      <c r="BD389" s="505">
        <v>2</v>
      </c>
      <c r="BE389" s="505">
        <v>3</v>
      </c>
      <c r="BF389" s="505">
        <v>4</v>
      </c>
      <c r="BG389" s="505">
        <v>1</v>
      </c>
      <c r="BH389" s="505">
        <v>2</v>
      </c>
      <c r="BI389" s="505">
        <v>3</v>
      </c>
      <c r="BJ389" s="505">
        <v>4</v>
      </c>
      <c r="BK389" s="505">
        <v>1</v>
      </c>
      <c r="BL389" s="505">
        <v>2</v>
      </c>
      <c r="BM389" s="505">
        <v>3</v>
      </c>
      <c r="BN389" s="851">
        <v>4</v>
      </c>
    </row>
    <row r="390" spans="1:79" ht="18" customHeight="1" x14ac:dyDescent="0.25">
      <c r="A390" s="385"/>
      <c r="C390" s="503" t="str">
        <f>"Comb_VehA2_"&amp;C389&amp;"_"&amp;C387</f>
        <v>Comb_VehA2_1_2007</v>
      </c>
      <c r="D390" s="503" t="str">
        <f t="shared" ref="D390:BN390" si="68">"Comb_VehA2_"&amp;D389&amp;"_"&amp;D387</f>
        <v>Comb_VehA2_2_2007</v>
      </c>
      <c r="E390" s="503" t="str">
        <f t="shared" si="68"/>
        <v>Comb_VehA2_3_2007</v>
      </c>
      <c r="F390" s="503" t="str">
        <f t="shared" si="68"/>
        <v>Comb_VehA2_4_2007</v>
      </c>
      <c r="G390" s="503" t="str">
        <f t="shared" si="68"/>
        <v>Comb_VehA2_1_2008</v>
      </c>
      <c r="H390" s="503" t="str">
        <f t="shared" si="68"/>
        <v>Comb_VehA2_2_2008</v>
      </c>
      <c r="I390" s="503" t="str">
        <f t="shared" si="68"/>
        <v>Comb_VehA2_3_2008</v>
      </c>
      <c r="J390" s="503" t="str">
        <f t="shared" si="68"/>
        <v>Comb_VehA2_4_2008</v>
      </c>
      <c r="K390" s="503" t="str">
        <f t="shared" si="68"/>
        <v>Comb_VehA2_1_2009</v>
      </c>
      <c r="L390" s="503" t="str">
        <f t="shared" si="68"/>
        <v>Comb_VehA2_2_2009</v>
      </c>
      <c r="M390" s="503" t="str">
        <f t="shared" si="68"/>
        <v>Comb_VehA2_3_2009</v>
      </c>
      <c r="N390" s="503" t="str">
        <f t="shared" si="68"/>
        <v>Comb_VehA2_4_2009</v>
      </c>
      <c r="O390" s="503" t="str">
        <f t="shared" si="68"/>
        <v>Comb_VehA2_1_2010</v>
      </c>
      <c r="P390" s="503" t="str">
        <f t="shared" si="68"/>
        <v>Comb_VehA2_2_2010</v>
      </c>
      <c r="Q390" s="503" t="str">
        <f t="shared" si="68"/>
        <v>Comb_VehA2_3_2010</v>
      </c>
      <c r="R390" s="503" t="str">
        <f t="shared" si="68"/>
        <v>Comb_VehA2_4_2010</v>
      </c>
      <c r="S390" s="503" t="str">
        <f t="shared" si="68"/>
        <v>Comb_VehA2_1_2011</v>
      </c>
      <c r="T390" s="503" t="str">
        <f t="shared" si="68"/>
        <v>Comb_VehA2_2_2011</v>
      </c>
      <c r="U390" s="503" t="str">
        <f t="shared" si="68"/>
        <v>Comb_VehA2_3_2011</v>
      </c>
      <c r="V390" s="503" t="str">
        <f t="shared" si="68"/>
        <v>Comb_VehA2_4_2011</v>
      </c>
      <c r="W390" s="503" t="str">
        <f t="shared" si="68"/>
        <v>Comb_VehA2_1_2012</v>
      </c>
      <c r="X390" s="503" t="str">
        <f t="shared" si="68"/>
        <v>Comb_VehA2_2_2012</v>
      </c>
      <c r="Y390" s="503" t="str">
        <f t="shared" si="68"/>
        <v>Comb_VehA2_3_2012</v>
      </c>
      <c r="Z390" s="503" t="str">
        <f t="shared" si="68"/>
        <v>Comb_VehA2_4_2012</v>
      </c>
      <c r="AA390" s="503" t="str">
        <f t="shared" si="68"/>
        <v>Comb_VehA2_1_2013</v>
      </c>
      <c r="AB390" s="503" t="str">
        <f t="shared" si="68"/>
        <v>Comb_VehA2_2_2013</v>
      </c>
      <c r="AC390" s="503" t="str">
        <f t="shared" si="68"/>
        <v>Comb_VehA2_3_2013</v>
      </c>
      <c r="AD390" s="503" t="str">
        <f t="shared" si="68"/>
        <v>Comb_VehA2_4_2013</v>
      </c>
      <c r="AE390" s="503" t="str">
        <f t="shared" si="68"/>
        <v>Comb_VehA2_1_2014</v>
      </c>
      <c r="AF390" s="503" t="str">
        <f t="shared" si="68"/>
        <v>Comb_VehA2_2_2014</v>
      </c>
      <c r="AG390" s="503" t="str">
        <f t="shared" si="68"/>
        <v>Comb_VehA2_3_2014</v>
      </c>
      <c r="AH390" s="503" t="str">
        <f t="shared" si="68"/>
        <v>Comb_VehA2_4_2014</v>
      </c>
      <c r="AI390" s="503" t="str">
        <f t="shared" si="68"/>
        <v>Comb_VehA2_1_2015</v>
      </c>
      <c r="AJ390" s="503" t="str">
        <f t="shared" si="68"/>
        <v>Comb_VehA2_2_2015</v>
      </c>
      <c r="AK390" s="503" t="str">
        <f t="shared" si="68"/>
        <v>Comb_VehA2_3_2015</v>
      </c>
      <c r="AL390" s="503" t="str">
        <f t="shared" si="68"/>
        <v>Comb_VehA2_4_2015</v>
      </c>
      <c r="AM390" s="503" t="str">
        <f t="shared" si="68"/>
        <v>Comb_VehA2_1_2016</v>
      </c>
      <c r="AN390" s="503" t="str">
        <f t="shared" si="68"/>
        <v>Comb_VehA2_2_2016</v>
      </c>
      <c r="AO390" s="503" t="str">
        <f t="shared" si="68"/>
        <v>Comb_VehA2_3_2016</v>
      </c>
      <c r="AP390" s="503" t="str">
        <f t="shared" si="68"/>
        <v>Comb_VehA2_4_2016</v>
      </c>
      <c r="AQ390" s="503" t="str">
        <f t="shared" si="68"/>
        <v>Comb_VehA2_1_2017</v>
      </c>
      <c r="AR390" s="503" t="str">
        <f t="shared" si="68"/>
        <v>Comb_VehA2_2_2017</v>
      </c>
      <c r="AS390" s="503" t="str">
        <f t="shared" si="68"/>
        <v>Comb_VehA2_3_2017</v>
      </c>
      <c r="AT390" s="503" t="str">
        <f t="shared" si="68"/>
        <v>Comb_VehA2_4_2017</v>
      </c>
      <c r="AU390" s="503" t="str">
        <f t="shared" si="68"/>
        <v>Comb_VehA2_1_2018</v>
      </c>
      <c r="AV390" s="503" t="str">
        <f t="shared" si="68"/>
        <v>Comb_VehA2_2_2018</v>
      </c>
      <c r="AW390" s="503" t="str">
        <f t="shared" si="68"/>
        <v>Comb_VehA2_3_2018</v>
      </c>
      <c r="AX390" s="503" t="str">
        <f t="shared" si="68"/>
        <v>Comb_VehA2_4_2018</v>
      </c>
      <c r="AY390" s="503" t="str">
        <f t="shared" si="68"/>
        <v>Comb_VehA2_1_2019</v>
      </c>
      <c r="AZ390" s="503" t="str">
        <f t="shared" si="68"/>
        <v>Comb_VehA2_2_2019</v>
      </c>
      <c r="BA390" s="503" t="str">
        <f t="shared" si="68"/>
        <v>Comb_VehA2_3_2019</v>
      </c>
      <c r="BB390" s="503" t="str">
        <f t="shared" si="68"/>
        <v>Comb_VehA2_4_2019</v>
      </c>
      <c r="BC390" s="503" t="str">
        <f t="shared" si="68"/>
        <v>Comb_VehA2_1_2020</v>
      </c>
      <c r="BD390" s="503" t="str">
        <f t="shared" si="68"/>
        <v>Comb_VehA2_2_2020</v>
      </c>
      <c r="BE390" s="503" t="str">
        <f t="shared" si="68"/>
        <v>Comb_VehA2_3_2020</v>
      </c>
      <c r="BF390" s="503" t="str">
        <f t="shared" si="68"/>
        <v>Comb_VehA2_4_2020</v>
      </c>
      <c r="BG390" s="503" t="str">
        <f t="shared" si="68"/>
        <v>Comb_VehA2_1_2021</v>
      </c>
      <c r="BH390" s="503" t="str">
        <f>"Comb_VehA2_"&amp;BH389&amp;"_"&amp;BH387</f>
        <v>Comb_VehA2_2_2021</v>
      </c>
      <c r="BI390" s="503" t="str">
        <f t="shared" si="68"/>
        <v>Comb_VehA2_3_2021</v>
      </c>
      <c r="BJ390" s="503" t="str">
        <f>"Comb_VehA2_"&amp;BJ389&amp;"_"&amp;BJ387</f>
        <v>Comb_VehA2_4_2021</v>
      </c>
      <c r="BK390" s="503" t="str">
        <f>"Comb_VehA2_"&amp;BK389&amp;"_"&amp;BK387</f>
        <v>Comb_VehA2_1_2022</v>
      </c>
      <c r="BL390" s="503" t="str">
        <f t="shared" si="68"/>
        <v>Comb_VehA2_2_2022</v>
      </c>
      <c r="BM390" s="503" t="str">
        <f t="shared" si="68"/>
        <v>Comb_VehA2_3_2022</v>
      </c>
      <c r="BN390" s="852" t="str">
        <f t="shared" si="68"/>
        <v>Comb_VehA2_4_2022</v>
      </c>
    </row>
    <row r="391" spans="1:79" ht="18" customHeight="1" x14ac:dyDescent="0.25">
      <c r="A391" s="385"/>
      <c r="C391" s="862" t="s">
        <v>1496</v>
      </c>
      <c r="D391" s="859" t="s">
        <v>1496</v>
      </c>
      <c r="E391" s="372" t="s">
        <v>1496</v>
      </c>
      <c r="F391" s="864" t="s">
        <v>1496</v>
      </c>
      <c r="G391" s="862" t="s">
        <v>1496</v>
      </c>
      <c r="H391" s="859" t="s">
        <v>1496</v>
      </c>
      <c r="I391" s="372" t="s">
        <v>1496</v>
      </c>
      <c r="J391" s="372" t="s">
        <v>1496</v>
      </c>
      <c r="K391" s="862" t="s">
        <v>1496</v>
      </c>
      <c r="L391" s="859" t="s">
        <v>1496</v>
      </c>
      <c r="M391" s="372" t="s">
        <v>1496</v>
      </c>
      <c r="N391" s="372" t="s">
        <v>1496</v>
      </c>
      <c r="O391" s="862" t="s">
        <v>1496</v>
      </c>
      <c r="P391" s="859" t="s">
        <v>1496</v>
      </c>
      <c r="Q391" s="372" t="s">
        <v>1496</v>
      </c>
      <c r="R391" s="372" t="s">
        <v>1496</v>
      </c>
      <c r="S391" s="862" t="s">
        <v>1496</v>
      </c>
      <c r="T391" s="859" t="s">
        <v>1496</v>
      </c>
      <c r="U391" s="372" t="s">
        <v>1496</v>
      </c>
      <c r="V391" s="372" t="s">
        <v>1496</v>
      </c>
      <c r="W391" s="862" t="s">
        <v>1496</v>
      </c>
      <c r="X391" s="859" t="s">
        <v>1496</v>
      </c>
      <c r="Y391" s="372" t="s">
        <v>1496</v>
      </c>
      <c r="Z391" s="372" t="s">
        <v>1496</v>
      </c>
      <c r="AA391" s="862" t="s">
        <v>1496</v>
      </c>
      <c r="AB391" s="859" t="s">
        <v>1496</v>
      </c>
      <c r="AC391" s="372" t="s">
        <v>1496</v>
      </c>
      <c r="AD391" s="372" t="s">
        <v>1496</v>
      </c>
      <c r="AE391" s="862" t="s">
        <v>1496</v>
      </c>
      <c r="AF391" s="859" t="s">
        <v>1496</v>
      </c>
      <c r="AG391" s="372" t="s">
        <v>1496</v>
      </c>
      <c r="AH391" s="372" t="s">
        <v>1496</v>
      </c>
      <c r="AI391" s="862" t="s">
        <v>1496</v>
      </c>
      <c r="AJ391" s="859" t="s">
        <v>1496</v>
      </c>
      <c r="AK391" s="372" t="s">
        <v>1496</v>
      </c>
      <c r="AL391" s="372" t="s">
        <v>1496</v>
      </c>
      <c r="AM391" s="862" t="s">
        <v>1496</v>
      </c>
      <c r="AN391" s="859" t="s">
        <v>1496</v>
      </c>
      <c r="AO391" s="372" t="s">
        <v>1496</v>
      </c>
      <c r="AP391" s="372" t="s">
        <v>1496</v>
      </c>
      <c r="AQ391" s="862" t="s">
        <v>1496</v>
      </c>
      <c r="AR391" s="859" t="s">
        <v>1496</v>
      </c>
      <c r="AS391" s="372" t="s">
        <v>1496</v>
      </c>
      <c r="AT391" s="372" t="s">
        <v>1496</v>
      </c>
      <c r="AU391" s="862" t="s">
        <v>1496</v>
      </c>
      <c r="AV391" s="859" t="s">
        <v>1496</v>
      </c>
      <c r="AW391" s="372" t="s">
        <v>1496</v>
      </c>
      <c r="AX391" s="372" t="s">
        <v>1496</v>
      </c>
      <c r="AY391" s="862" t="s">
        <v>1496</v>
      </c>
      <c r="AZ391" s="859" t="s">
        <v>1496</v>
      </c>
      <c r="BA391" s="372" t="s">
        <v>1496</v>
      </c>
      <c r="BB391" s="372" t="s">
        <v>1496</v>
      </c>
      <c r="BC391" s="862" t="s">
        <v>1496</v>
      </c>
      <c r="BD391" s="859" t="s">
        <v>1496</v>
      </c>
      <c r="BE391" s="372" t="s">
        <v>1496</v>
      </c>
      <c r="BF391" s="372" t="s">
        <v>1496</v>
      </c>
      <c r="BG391" s="862" t="s">
        <v>1496</v>
      </c>
      <c r="BH391" s="859" t="s">
        <v>1496</v>
      </c>
      <c r="BI391" s="372" t="s">
        <v>1496</v>
      </c>
      <c r="BJ391" s="372" t="s">
        <v>1496</v>
      </c>
      <c r="BK391" s="862" t="s">
        <v>1496</v>
      </c>
      <c r="BL391" s="859" t="s">
        <v>1496</v>
      </c>
      <c r="BM391" s="372" t="s">
        <v>1496</v>
      </c>
      <c r="BN391" s="372" t="s">
        <v>1496</v>
      </c>
    </row>
    <row r="392" spans="1:79" ht="18" customHeight="1" x14ac:dyDescent="0.25">
      <c r="A392" s="385"/>
      <c r="C392" s="789" t="s">
        <v>1497</v>
      </c>
      <c r="D392" s="860" t="s">
        <v>1497</v>
      </c>
      <c r="E392" s="308" t="s">
        <v>1497</v>
      </c>
      <c r="F392" s="865" t="s">
        <v>715</v>
      </c>
      <c r="G392" s="789" t="s">
        <v>1497</v>
      </c>
      <c r="H392" s="860" t="s">
        <v>1497</v>
      </c>
      <c r="I392" s="308" t="s">
        <v>1497</v>
      </c>
      <c r="J392" s="312" t="s">
        <v>715</v>
      </c>
      <c r="K392" s="789" t="s">
        <v>1497</v>
      </c>
      <c r="L392" s="860" t="s">
        <v>1497</v>
      </c>
      <c r="M392" s="308" t="s">
        <v>1497</v>
      </c>
      <c r="N392" s="312" t="s">
        <v>715</v>
      </c>
      <c r="O392" s="789" t="s">
        <v>1497</v>
      </c>
      <c r="P392" s="860" t="s">
        <v>1497</v>
      </c>
      <c r="Q392" s="308" t="s">
        <v>1497</v>
      </c>
      <c r="R392" s="312" t="s">
        <v>715</v>
      </c>
      <c r="S392" s="789" t="s">
        <v>1497</v>
      </c>
      <c r="T392" s="860" t="s">
        <v>1497</v>
      </c>
      <c r="U392" s="308" t="s">
        <v>1497</v>
      </c>
      <c r="V392" s="312" t="s">
        <v>715</v>
      </c>
      <c r="W392" s="789" t="s">
        <v>1497</v>
      </c>
      <c r="X392" s="860" t="s">
        <v>1497</v>
      </c>
      <c r="Y392" s="308" t="s">
        <v>1497</v>
      </c>
      <c r="Z392" s="312" t="s">
        <v>715</v>
      </c>
      <c r="AA392" s="789" t="s">
        <v>1497</v>
      </c>
      <c r="AB392" s="860" t="s">
        <v>1497</v>
      </c>
      <c r="AC392" s="308" t="s">
        <v>1497</v>
      </c>
      <c r="AD392" s="312" t="s">
        <v>715</v>
      </c>
      <c r="AE392" s="789" t="s">
        <v>1497</v>
      </c>
      <c r="AF392" s="860" t="s">
        <v>1497</v>
      </c>
      <c r="AG392" s="308" t="s">
        <v>1497</v>
      </c>
      <c r="AH392" s="312" t="s">
        <v>715</v>
      </c>
      <c r="AI392" s="789" t="s">
        <v>1497</v>
      </c>
      <c r="AJ392" s="860" t="s">
        <v>1497</v>
      </c>
      <c r="AK392" s="308" t="s">
        <v>1497</v>
      </c>
      <c r="AL392" s="312" t="s">
        <v>715</v>
      </c>
      <c r="AM392" s="789" t="s">
        <v>1497</v>
      </c>
      <c r="AN392" s="860" t="s">
        <v>1497</v>
      </c>
      <c r="AO392" s="308" t="s">
        <v>1497</v>
      </c>
      <c r="AP392" s="312" t="s">
        <v>715</v>
      </c>
      <c r="AQ392" s="789" t="s">
        <v>1497</v>
      </c>
      <c r="AR392" s="860" t="s">
        <v>1497</v>
      </c>
      <c r="AS392" s="308" t="s">
        <v>1497</v>
      </c>
      <c r="AT392" s="312" t="s">
        <v>715</v>
      </c>
      <c r="AU392" s="789" t="s">
        <v>1497</v>
      </c>
      <c r="AV392" s="860" t="s">
        <v>1497</v>
      </c>
      <c r="AW392" s="308" t="s">
        <v>1497</v>
      </c>
      <c r="AX392" s="312" t="s">
        <v>715</v>
      </c>
      <c r="AY392" s="789" t="s">
        <v>1497</v>
      </c>
      <c r="AZ392" s="860" t="s">
        <v>1497</v>
      </c>
      <c r="BA392" s="308" t="s">
        <v>1497</v>
      </c>
      <c r="BB392" s="312" t="s">
        <v>715</v>
      </c>
      <c r="BC392" s="789" t="s">
        <v>1497</v>
      </c>
      <c r="BD392" s="860" t="s">
        <v>1497</v>
      </c>
      <c r="BE392" s="308" t="s">
        <v>1497</v>
      </c>
      <c r="BF392" s="312" t="s">
        <v>715</v>
      </c>
      <c r="BG392" s="789" t="s">
        <v>1497</v>
      </c>
      <c r="BH392" s="860" t="s">
        <v>1497</v>
      </c>
      <c r="BI392" s="308" t="s">
        <v>1497</v>
      </c>
      <c r="BJ392" s="312" t="s">
        <v>715</v>
      </c>
      <c r="BK392" s="789" t="s">
        <v>1497</v>
      </c>
      <c r="BL392" s="860" t="s">
        <v>1497</v>
      </c>
      <c r="BM392" s="308" t="s">
        <v>1497</v>
      </c>
      <c r="BN392" s="312" t="s">
        <v>715</v>
      </c>
    </row>
    <row r="393" spans="1:79" ht="18" customHeight="1" x14ac:dyDescent="0.25">
      <c r="A393" s="385"/>
      <c r="C393" s="420" t="s">
        <v>1498</v>
      </c>
      <c r="D393" s="861" t="s">
        <v>715</v>
      </c>
      <c r="E393" s="310" t="s">
        <v>1498</v>
      </c>
      <c r="G393" s="420" t="s">
        <v>1498</v>
      </c>
      <c r="H393" s="861" t="s">
        <v>715</v>
      </c>
      <c r="I393" s="310" t="s">
        <v>1498</v>
      </c>
      <c r="K393" s="420" t="s">
        <v>1498</v>
      </c>
      <c r="L393" s="861" t="s">
        <v>715</v>
      </c>
      <c r="M393" s="310" t="s">
        <v>1498</v>
      </c>
      <c r="O393" s="420" t="s">
        <v>1498</v>
      </c>
      <c r="P393" s="861" t="s">
        <v>715</v>
      </c>
      <c r="Q393" s="310" t="s">
        <v>1498</v>
      </c>
      <c r="S393" s="420" t="s">
        <v>1498</v>
      </c>
      <c r="T393" s="861" t="s">
        <v>715</v>
      </c>
      <c r="U393" s="310" t="s">
        <v>1498</v>
      </c>
      <c r="W393" s="420" t="s">
        <v>1498</v>
      </c>
      <c r="X393" s="861" t="s">
        <v>715</v>
      </c>
      <c r="Y393" s="310" t="s">
        <v>1498</v>
      </c>
      <c r="AA393" s="420" t="s">
        <v>1498</v>
      </c>
      <c r="AB393" s="861" t="s">
        <v>715</v>
      </c>
      <c r="AC393" s="310" t="s">
        <v>1498</v>
      </c>
      <c r="AE393" s="866" t="s">
        <v>1498</v>
      </c>
      <c r="AF393" s="861" t="s">
        <v>715</v>
      </c>
      <c r="AG393" s="310" t="s">
        <v>1498</v>
      </c>
      <c r="AI393" s="866" t="s">
        <v>1498</v>
      </c>
      <c r="AJ393" s="861" t="s">
        <v>715</v>
      </c>
      <c r="AK393" s="310" t="s">
        <v>1498</v>
      </c>
      <c r="AM393" s="866" t="s">
        <v>1498</v>
      </c>
      <c r="AN393" s="861" t="s">
        <v>715</v>
      </c>
      <c r="AO393" s="310" t="s">
        <v>1498</v>
      </c>
      <c r="AQ393" s="866" t="s">
        <v>1498</v>
      </c>
      <c r="AR393" s="861" t="s">
        <v>715</v>
      </c>
      <c r="AS393" s="310" t="s">
        <v>1498</v>
      </c>
      <c r="AU393" s="866" t="s">
        <v>1498</v>
      </c>
      <c r="AV393" s="861" t="s">
        <v>715</v>
      </c>
      <c r="AW393" s="310" t="s">
        <v>1498</v>
      </c>
      <c r="AY393" s="866" t="s">
        <v>1498</v>
      </c>
      <c r="AZ393" s="861" t="s">
        <v>715</v>
      </c>
      <c r="BA393" s="310" t="s">
        <v>1498</v>
      </c>
      <c r="BC393" s="866" t="s">
        <v>1498</v>
      </c>
      <c r="BD393" s="861" t="s">
        <v>715</v>
      </c>
      <c r="BE393" s="310" t="s">
        <v>1498</v>
      </c>
      <c r="BG393" s="866" t="s">
        <v>1498</v>
      </c>
      <c r="BH393" s="861" t="s">
        <v>715</v>
      </c>
      <c r="BI393" s="310" t="s">
        <v>1498</v>
      </c>
      <c r="BK393" s="866" t="s">
        <v>1498</v>
      </c>
      <c r="BL393" s="861" t="s">
        <v>715</v>
      </c>
      <c r="BM393" s="310" t="s">
        <v>1498</v>
      </c>
    </row>
    <row r="394" spans="1:79" ht="18" customHeight="1" x14ac:dyDescent="0.25">
      <c r="A394" s="385"/>
      <c r="C394" s="420" t="s">
        <v>1499</v>
      </c>
      <c r="E394" s="313" t="s">
        <v>715</v>
      </c>
      <c r="G394" s="420" t="s">
        <v>1499</v>
      </c>
      <c r="I394" s="313" t="s">
        <v>715</v>
      </c>
      <c r="K394" s="420" t="s">
        <v>1499</v>
      </c>
      <c r="M394" s="313" t="s">
        <v>715</v>
      </c>
      <c r="O394" s="420" t="s">
        <v>1499</v>
      </c>
      <c r="Q394" s="313" t="s">
        <v>715</v>
      </c>
      <c r="S394" s="420" t="s">
        <v>1499</v>
      </c>
      <c r="U394" s="313" t="s">
        <v>715</v>
      </c>
      <c r="W394" s="420" t="s">
        <v>1499</v>
      </c>
      <c r="Y394" s="313" t="s">
        <v>715</v>
      </c>
      <c r="AA394" s="420" t="s">
        <v>1499</v>
      </c>
      <c r="AC394" s="313" t="s">
        <v>715</v>
      </c>
      <c r="AE394" s="420" t="s">
        <v>1499</v>
      </c>
      <c r="AG394" s="313" t="s">
        <v>715</v>
      </c>
      <c r="AI394" s="420" t="s">
        <v>1499</v>
      </c>
      <c r="AK394" s="313" t="s">
        <v>715</v>
      </c>
      <c r="AM394" s="420" t="s">
        <v>1499</v>
      </c>
      <c r="AO394" s="313" t="s">
        <v>715</v>
      </c>
      <c r="AQ394" s="420" t="s">
        <v>1499</v>
      </c>
      <c r="AS394" s="313" t="s">
        <v>715</v>
      </c>
      <c r="AU394" s="420" t="s">
        <v>1499</v>
      </c>
      <c r="AW394" s="313" t="s">
        <v>715</v>
      </c>
      <c r="AY394" s="420" t="s">
        <v>1499</v>
      </c>
      <c r="BA394" s="313" t="s">
        <v>715</v>
      </c>
      <c r="BC394" s="420" t="s">
        <v>1499</v>
      </c>
      <c r="BE394" s="313" t="s">
        <v>715</v>
      </c>
      <c r="BG394" s="420" t="s">
        <v>1499</v>
      </c>
      <c r="BI394" s="313" t="s">
        <v>715</v>
      </c>
      <c r="BK394" s="420" t="s">
        <v>1499</v>
      </c>
      <c r="BM394" s="313" t="s">
        <v>715</v>
      </c>
    </row>
    <row r="395" spans="1:79" ht="18" customHeight="1" x14ac:dyDescent="0.25">
      <c r="A395" s="385"/>
      <c r="B395" s="402"/>
      <c r="C395" s="863" t="s">
        <v>715</v>
      </c>
      <c r="G395" s="863" t="s">
        <v>715</v>
      </c>
      <c r="K395" s="863" t="s">
        <v>715</v>
      </c>
      <c r="O395" s="863" t="s">
        <v>715</v>
      </c>
      <c r="Q395" s="280"/>
      <c r="S395" s="863" t="s">
        <v>715</v>
      </c>
      <c r="W395" s="863" t="s">
        <v>715</v>
      </c>
      <c r="AA395" s="863" t="s">
        <v>715</v>
      </c>
      <c r="AE395" s="863" t="s">
        <v>715</v>
      </c>
      <c r="AG395" s="280"/>
      <c r="AI395" s="863" t="s">
        <v>715</v>
      </c>
      <c r="AM395" s="863" t="s">
        <v>715</v>
      </c>
      <c r="AQ395" s="863" t="s">
        <v>715</v>
      </c>
      <c r="AU395" s="863" t="s">
        <v>715</v>
      </c>
      <c r="AY395" s="863" t="s">
        <v>715</v>
      </c>
      <c r="BC395" s="863" t="s">
        <v>715</v>
      </c>
      <c r="BG395" s="863" t="s">
        <v>715</v>
      </c>
      <c r="BK395" s="863" t="s">
        <v>715</v>
      </c>
    </row>
    <row r="396" spans="1:79" ht="18" customHeight="1" x14ac:dyDescent="0.25">
      <c r="A396" s="385"/>
      <c r="B396" s="402"/>
      <c r="H396" s="369"/>
      <c r="I396" s="369"/>
      <c r="J396" s="369"/>
      <c r="K396" s="369"/>
      <c r="L396" s="369"/>
      <c r="M396" s="369"/>
      <c r="N396" s="369"/>
      <c r="O396" s="369"/>
      <c r="P396" s="369"/>
      <c r="Q396" s="369"/>
      <c r="R396" s="369"/>
      <c r="S396" s="369"/>
      <c r="T396" s="369"/>
      <c r="U396" s="369"/>
      <c r="V396" s="369"/>
      <c r="W396" s="369"/>
      <c r="X396" s="369"/>
      <c r="Y396" s="369"/>
      <c r="Z396" s="369"/>
      <c r="AA396" s="369"/>
      <c r="AB396" s="369"/>
      <c r="AC396" s="369"/>
      <c r="AD396" s="369"/>
      <c r="AE396" s="369"/>
      <c r="AF396" s="369"/>
      <c r="AG396" s="369"/>
      <c r="AH396" s="369"/>
      <c r="AI396" s="369"/>
      <c r="AJ396" s="369"/>
      <c r="AK396" s="369"/>
      <c r="AL396" s="369"/>
      <c r="AM396" s="369"/>
      <c r="AN396" s="369"/>
      <c r="AO396" s="369"/>
      <c r="AP396" s="369"/>
      <c r="AQ396" s="369"/>
      <c r="AR396" s="369"/>
      <c r="AS396" s="369"/>
      <c r="AT396" s="369"/>
      <c r="AU396" s="369"/>
      <c r="AV396" s="369"/>
      <c r="AW396" s="369"/>
      <c r="AX396" s="369"/>
      <c r="AY396" s="369"/>
      <c r="AZ396" s="369"/>
      <c r="BA396" s="369"/>
      <c r="BB396" s="369"/>
      <c r="BC396" s="369"/>
      <c r="BD396" s="369"/>
      <c r="BE396" s="369"/>
      <c r="BF396" s="369"/>
      <c r="BG396" s="369"/>
      <c r="BH396" s="369"/>
      <c r="BI396" s="369"/>
      <c r="BJ396" s="369"/>
      <c r="BK396" s="369"/>
      <c r="BL396" s="369"/>
      <c r="BM396" s="369"/>
      <c r="BN396" s="369"/>
      <c r="BO396" s="369"/>
      <c r="BP396" s="369"/>
      <c r="BQ396" s="369"/>
      <c r="BR396" s="369"/>
      <c r="BS396" s="369"/>
      <c r="BT396" s="369"/>
      <c r="BU396" s="369"/>
      <c r="BV396" s="369"/>
      <c r="BW396" s="369"/>
      <c r="BX396" s="369"/>
      <c r="BY396" s="369"/>
      <c r="BZ396" s="369"/>
      <c r="CA396" s="369"/>
    </row>
    <row r="397" spans="1:79" ht="18" customHeight="1" x14ac:dyDescent="0.25">
      <c r="A397" s="385"/>
      <c r="B397" s="402"/>
      <c r="P397" s="369"/>
      <c r="Q397" s="369"/>
      <c r="R397" s="369"/>
      <c r="S397" s="369"/>
      <c r="T397" s="369"/>
      <c r="U397" s="369"/>
      <c r="V397" s="369"/>
      <c r="W397" s="369"/>
      <c r="X397" s="369"/>
      <c r="Y397" s="369"/>
      <c r="Z397" s="369"/>
      <c r="AA397" s="369"/>
      <c r="AB397" s="369"/>
      <c r="AC397" s="369"/>
      <c r="AD397" s="369"/>
      <c r="AE397" s="369"/>
      <c r="AF397" s="369"/>
      <c r="AG397" s="369"/>
      <c r="AH397" s="369"/>
      <c r="AI397" s="369"/>
      <c r="AJ397" s="369"/>
      <c r="AK397" s="369"/>
      <c r="AL397" s="369"/>
      <c r="AM397" s="369"/>
      <c r="AN397" s="369"/>
      <c r="AO397" s="369"/>
      <c r="AP397" s="369"/>
      <c r="AQ397" s="369"/>
      <c r="AR397" s="369"/>
      <c r="AS397" s="369"/>
      <c r="AT397" s="369"/>
      <c r="AU397" s="369"/>
      <c r="AV397" s="369"/>
      <c r="AW397" s="369"/>
      <c r="AX397" s="369"/>
      <c r="AY397" s="369"/>
      <c r="AZ397" s="369"/>
      <c r="BA397" s="369"/>
      <c r="BB397" s="369"/>
      <c r="BC397" s="369"/>
      <c r="BD397" s="369"/>
      <c r="BE397" s="369"/>
      <c r="BF397" s="369"/>
      <c r="BG397" s="369"/>
      <c r="BH397" s="369"/>
      <c r="BI397" s="369"/>
      <c r="BJ397" s="369"/>
      <c r="BK397" s="369"/>
      <c r="BL397" s="369"/>
      <c r="BM397" s="369"/>
      <c r="BN397" s="369"/>
      <c r="BO397" s="369"/>
      <c r="BP397" s="369"/>
      <c r="BQ397" s="369"/>
      <c r="BR397" s="369"/>
      <c r="BS397" s="369"/>
      <c r="BT397" s="369"/>
      <c r="BU397" s="369"/>
      <c r="BV397" s="369"/>
      <c r="BW397" s="369"/>
      <c r="BX397" s="369"/>
      <c r="BY397" s="369"/>
      <c r="BZ397" s="369"/>
      <c r="CA397" s="369"/>
    </row>
    <row r="398" spans="1:79" ht="18" customHeight="1" x14ac:dyDescent="0.25">
      <c r="A398" s="385"/>
      <c r="B398" s="402"/>
      <c r="N398" s="369"/>
      <c r="O398" s="369"/>
      <c r="P398" s="369"/>
      <c r="Q398" s="369"/>
      <c r="R398" s="369"/>
      <c r="S398" s="369"/>
      <c r="T398" s="369"/>
      <c r="U398" s="369"/>
      <c r="V398" s="369"/>
      <c r="W398" s="369"/>
      <c r="X398" s="369"/>
      <c r="Y398" s="369"/>
      <c r="Z398" s="369"/>
      <c r="AA398" s="369"/>
      <c r="AB398" s="369"/>
      <c r="AC398" s="369"/>
      <c r="AD398" s="369"/>
      <c r="AE398" s="369"/>
      <c r="AF398" s="369"/>
      <c r="AG398" s="369"/>
      <c r="AH398" s="369"/>
      <c r="AI398" s="369"/>
      <c r="AJ398" s="369"/>
      <c r="AK398" s="369"/>
      <c r="AL398" s="369"/>
      <c r="AM398" s="369"/>
      <c r="AN398" s="369"/>
      <c r="AO398" s="369"/>
      <c r="AP398" s="369"/>
      <c r="AQ398" s="369"/>
      <c r="AR398" s="369"/>
      <c r="AS398" s="369"/>
      <c r="AT398" s="369"/>
      <c r="AU398" s="369"/>
      <c r="AV398" s="369"/>
      <c r="AW398" s="369"/>
      <c r="AX398" s="369"/>
      <c r="AY398" s="369"/>
      <c r="AZ398" s="369"/>
      <c r="BA398" s="369"/>
      <c r="BB398" s="369"/>
      <c r="BC398" s="369"/>
      <c r="BD398" s="369"/>
      <c r="BE398" s="369"/>
      <c r="BF398" s="369"/>
      <c r="BG398" s="369"/>
      <c r="BH398" s="369"/>
      <c r="BI398" s="369"/>
      <c r="BJ398" s="369"/>
      <c r="BK398" s="369"/>
      <c r="BL398" s="369"/>
      <c r="BM398" s="369"/>
      <c r="BN398" s="369"/>
      <c r="BO398" s="369"/>
      <c r="BP398" s="369"/>
      <c r="BQ398" s="369"/>
      <c r="BR398" s="369"/>
      <c r="BS398" s="369"/>
      <c r="BT398" s="369"/>
      <c r="BU398" s="369"/>
      <c r="BV398" s="369"/>
      <c r="BW398" s="369"/>
      <c r="BX398" s="369"/>
      <c r="BY398" s="369"/>
      <c r="BZ398" s="369"/>
      <c r="CA398" s="369"/>
    </row>
    <row r="399" spans="1:79" ht="18" customHeight="1" x14ac:dyDescent="0.25">
      <c r="A399" s="385"/>
      <c r="B399" s="402"/>
      <c r="N399" s="369"/>
      <c r="O399" s="369"/>
      <c r="P399" s="369"/>
      <c r="Q399" s="369"/>
      <c r="R399" s="369"/>
      <c r="S399" s="369"/>
      <c r="T399" s="369"/>
      <c r="U399" s="369"/>
      <c r="V399" s="369"/>
      <c r="W399" s="369"/>
      <c r="X399" s="369"/>
      <c r="Y399" s="369"/>
      <c r="Z399" s="369"/>
      <c r="AA399" s="369"/>
      <c r="AB399" s="369"/>
      <c r="AC399" s="369"/>
      <c r="AD399" s="369"/>
      <c r="AE399" s="369"/>
      <c r="AF399" s="369"/>
      <c r="AG399" s="369"/>
      <c r="AH399" s="369"/>
      <c r="AI399" s="369"/>
      <c r="AJ399" s="369"/>
      <c r="AK399" s="369"/>
      <c r="AL399" s="369"/>
      <c r="AM399" s="369"/>
      <c r="AN399" s="369"/>
      <c r="AO399" s="369"/>
      <c r="AP399" s="369"/>
      <c r="AQ399" s="369"/>
      <c r="AR399" s="369"/>
      <c r="AS399" s="369"/>
      <c r="AT399" s="369"/>
      <c r="AU399" s="369"/>
      <c r="AV399" s="369"/>
      <c r="AW399" s="369"/>
      <c r="AX399" s="369"/>
      <c r="AY399" s="369"/>
      <c r="AZ399" s="369"/>
      <c r="BA399" s="369"/>
      <c r="BB399" s="369"/>
      <c r="BC399" s="369"/>
      <c r="BD399" s="369"/>
      <c r="BE399" s="369"/>
      <c r="BF399" s="369"/>
      <c r="BG399" s="369"/>
      <c r="BH399" s="369"/>
      <c r="BI399" s="369"/>
      <c r="BJ399" s="369"/>
      <c r="BK399" s="369"/>
      <c r="BL399" s="369"/>
      <c r="BM399" s="369"/>
      <c r="BN399" s="369"/>
      <c r="BO399" s="369"/>
      <c r="BP399" s="369"/>
      <c r="BQ399" s="369"/>
      <c r="BR399" s="369"/>
      <c r="BS399" s="369"/>
      <c r="BT399" s="369"/>
      <c r="BU399" s="369"/>
      <c r="BV399" s="369"/>
      <c r="BW399" s="369"/>
      <c r="BX399" s="369"/>
      <c r="BY399" s="369"/>
      <c r="BZ399" s="369"/>
      <c r="CA399" s="369"/>
    </row>
    <row r="400" spans="1:79" ht="18" customHeight="1" x14ac:dyDescent="0.25">
      <c r="A400" s="385"/>
      <c r="B400" s="402"/>
      <c r="N400" s="369"/>
      <c r="O400" s="369"/>
      <c r="P400" s="369"/>
      <c r="Q400" s="369"/>
      <c r="R400" s="369"/>
      <c r="S400" s="369"/>
      <c r="T400" s="369"/>
      <c r="U400" s="369"/>
      <c r="V400" s="369"/>
      <c r="W400" s="369"/>
      <c r="X400" s="369"/>
      <c r="Y400" s="369"/>
      <c r="Z400" s="369"/>
      <c r="AA400" s="369"/>
      <c r="AB400" s="369"/>
      <c r="AC400" s="369"/>
      <c r="AD400" s="369"/>
      <c r="AE400" s="369"/>
      <c r="AF400" s="369"/>
      <c r="AG400" s="369"/>
      <c r="AH400" s="369"/>
      <c r="AI400" s="369"/>
      <c r="AJ400" s="369"/>
      <c r="AK400" s="369"/>
      <c r="AL400" s="369"/>
      <c r="AM400" s="369"/>
      <c r="AN400" s="369"/>
      <c r="AO400" s="369"/>
      <c r="AP400" s="369"/>
      <c r="AQ400" s="369"/>
      <c r="AR400" s="369"/>
      <c r="AS400" s="369"/>
      <c r="AT400" s="369"/>
      <c r="AU400" s="369"/>
      <c r="AV400" s="369"/>
      <c r="AW400" s="369"/>
      <c r="AX400" s="369"/>
      <c r="AY400" s="369"/>
      <c r="AZ400" s="369"/>
      <c r="BA400" s="369"/>
      <c r="BB400" s="369"/>
      <c r="BC400" s="369"/>
      <c r="BD400" s="369"/>
      <c r="BE400" s="369"/>
      <c r="BF400" s="369"/>
      <c r="BG400" s="369"/>
      <c r="BH400" s="369"/>
      <c r="BI400" s="369"/>
      <c r="BJ400" s="369"/>
      <c r="BK400" s="369"/>
      <c r="BL400" s="369"/>
      <c r="BM400" s="369"/>
      <c r="BN400" s="369"/>
      <c r="BO400" s="369"/>
      <c r="BP400" s="369"/>
      <c r="BQ400" s="369"/>
      <c r="BR400" s="369"/>
      <c r="BS400" s="369"/>
      <c r="BT400" s="369"/>
      <c r="BU400" s="369"/>
      <c r="BV400" s="369"/>
      <c r="BW400" s="369"/>
      <c r="BX400" s="369"/>
      <c r="BY400" s="369"/>
      <c r="BZ400" s="369"/>
      <c r="CA400" s="369"/>
    </row>
    <row r="401" spans="1:79" ht="18" customHeight="1" x14ac:dyDescent="0.25">
      <c r="A401" s="385"/>
      <c r="B401" s="402"/>
      <c r="Q401" s="280"/>
      <c r="AG401" s="280"/>
      <c r="AW401" s="369"/>
      <c r="AX401" s="369"/>
      <c r="AY401" s="369"/>
      <c r="AZ401" s="369"/>
      <c r="BA401" s="369"/>
      <c r="BB401" s="369"/>
      <c r="BC401" s="369"/>
      <c r="BD401" s="369"/>
      <c r="BE401" s="369"/>
      <c r="BF401" s="369"/>
      <c r="BG401" s="369"/>
      <c r="BH401" s="369"/>
      <c r="BI401" s="369"/>
      <c r="BJ401" s="369"/>
      <c r="BK401" s="369"/>
      <c r="BL401" s="369"/>
      <c r="BM401" s="369"/>
      <c r="BN401" s="369"/>
      <c r="BO401" s="369"/>
      <c r="BP401" s="369"/>
      <c r="BQ401" s="369"/>
      <c r="BR401" s="369"/>
      <c r="BS401" s="369"/>
      <c r="BT401" s="369"/>
      <c r="BU401" s="369"/>
      <c r="BV401" s="369"/>
      <c r="BW401" s="369"/>
      <c r="BX401" s="369"/>
      <c r="BY401" s="369"/>
      <c r="BZ401" s="369"/>
      <c r="CA401" s="369"/>
    </row>
    <row r="402" spans="1:79" ht="18" customHeight="1" x14ac:dyDescent="0.25">
      <c r="A402" s="385"/>
      <c r="B402" s="402" t="s">
        <v>853</v>
      </c>
      <c r="Q402" s="280"/>
      <c r="AG402" s="280"/>
      <c r="AW402" s="369"/>
      <c r="AX402" s="369"/>
      <c r="AY402" s="369"/>
      <c r="AZ402" s="369"/>
      <c r="BA402" s="369"/>
      <c r="BB402" s="369"/>
      <c r="BC402" s="369"/>
      <c r="BD402" s="369"/>
      <c r="BE402" s="369"/>
      <c r="BF402" s="369"/>
      <c r="BG402" s="369"/>
      <c r="BH402" s="369"/>
      <c r="BI402" s="369"/>
      <c r="BJ402" s="369"/>
      <c r="BK402" s="369"/>
      <c r="BL402" s="369"/>
      <c r="BM402" s="369"/>
      <c r="BN402" s="369"/>
      <c r="BO402" s="369"/>
      <c r="BP402" s="369"/>
      <c r="BQ402" s="369"/>
      <c r="BR402" s="369"/>
      <c r="BS402" s="369"/>
      <c r="BT402" s="369"/>
      <c r="BU402" s="369"/>
      <c r="BV402" s="369"/>
      <c r="BW402" s="369"/>
      <c r="BX402" s="369"/>
      <c r="BY402" s="369"/>
      <c r="BZ402" s="369"/>
      <c r="CA402" s="369"/>
    </row>
    <row r="403" spans="1:79" ht="18" customHeight="1" x14ac:dyDescent="0.25">
      <c r="A403" s="385"/>
      <c r="B403" s="363"/>
      <c r="BA403" s="369"/>
      <c r="BF403" s="369"/>
      <c r="BG403" s="314"/>
      <c r="BI403" s="314"/>
      <c r="BJ403" s="380"/>
      <c r="BK403" s="314"/>
      <c r="BM403" s="314"/>
    </row>
    <row r="404" spans="1:79" ht="18" customHeight="1" x14ac:dyDescent="0.25">
      <c r="A404" s="385"/>
      <c r="B404" s="363"/>
      <c r="C404" s="1221" t="s">
        <v>977</v>
      </c>
      <c r="D404" s="1221" t="s">
        <v>913</v>
      </c>
      <c r="E404" s="1221" t="s">
        <v>914</v>
      </c>
      <c r="F404" s="1221" t="s">
        <v>915</v>
      </c>
      <c r="G404" s="1213" t="s">
        <v>911</v>
      </c>
      <c r="H404" s="1214"/>
      <c r="I404" s="1215"/>
      <c r="J404" s="1213" t="s">
        <v>912</v>
      </c>
      <c r="K404" s="1214"/>
      <c r="L404" s="1215"/>
      <c r="M404" s="1218" t="s">
        <v>848</v>
      </c>
      <c r="N404" s="1219"/>
      <c r="O404" s="1219"/>
      <c r="P404" s="1220"/>
      <c r="AQ404" s="369"/>
      <c r="AR404" s="369"/>
      <c r="AS404" s="369"/>
      <c r="AT404" s="369"/>
      <c r="AU404" s="369"/>
      <c r="AV404" s="369"/>
      <c r="AW404" s="369"/>
      <c r="AX404" s="369"/>
      <c r="AY404" s="369"/>
      <c r="AZ404" s="369"/>
      <c r="BA404" s="363"/>
      <c r="BB404" s="281"/>
      <c r="BC404" s="369"/>
      <c r="BF404" s="369"/>
    </row>
    <row r="405" spans="1:79" ht="18" customHeight="1" x14ac:dyDescent="0.25">
      <c r="A405" s="385"/>
      <c r="B405" s="363"/>
      <c r="C405" s="1222"/>
      <c r="D405" s="1222"/>
      <c r="E405" s="1222"/>
      <c r="F405" s="1222"/>
      <c r="G405" s="494" t="s">
        <v>1500</v>
      </c>
      <c r="H405" s="494" t="s">
        <v>1501</v>
      </c>
      <c r="I405" s="494" t="s">
        <v>1502</v>
      </c>
      <c r="J405" s="494" t="s">
        <v>712</v>
      </c>
      <c r="K405" s="494" t="s">
        <v>713</v>
      </c>
      <c r="L405" s="494" t="s">
        <v>714</v>
      </c>
      <c r="M405" s="494" t="s">
        <v>916</v>
      </c>
      <c r="N405" s="494" t="s">
        <v>917</v>
      </c>
      <c r="O405" s="494" t="s">
        <v>918</v>
      </c>
      <c r="P405" s="494" t="s">
        <v>919</v>
      </c>
      <c r="AQ405" s="369"/>
      <c r="AR405" s="369"/>
      <c r="AS405" s="369"/>
      <c r="AT405" s="369"/>
      <c r="AU405" s="369"/>
      <c r="AV405" s="369"/>
      <c r="AW405" s="369"/>
      <c r="AX405" s="369"/>
      <c r="AY405" s="369"/>
      <c r="AZ405" s="369"/>
      <c r="BA405" s="363"/>
      <c r="BB405" s="369"/>
      <c r="BC405" s="369"/>
      <c r="BF405" s="369"/>
    </row>
    <row r="406" spans="1:79" ht="18" customHeight="1" x14ac:dyDescent="0.25">
      <c r="A406" s="385"/>
      <c r="B406" s="363"/>
      <c r="C406" s="478" t="s">
        <v>274</v>
      </c>
      <c r="D406" s="478"/>
      <c r="E406" s="478"/>
      <c r="F406" s="478"/>
      <c r="G406" s="478"/>
      <c r="H406" s="478"/>
      <c r="I406" s="478"/>
      <c r="J406" s="478"/>
      <c r="K406" s="478"/>
      <c r="L406" s="478"/>
      <c r="M406" s="478"/>
      <c r="N406" s="478"/>
      <c r="O406" s="478"/>
      <c r="P406" s="478" t="s">
        <v>273</v>
      </c>
      <c r="AQ406" s="369"/>
      <c r="AR406" s="369"/>
      <c r="AS406" s="369"/>
      <c r="AT406" s="369"/>
      <c r="AU406" s="369"/>
      <c r="AV406" s="369"/>
      <c r="AW406" s="369"/>
      <c r="AX406" s="369"/>
      <c r="AY406" s="369"/>
      <c r="AZ406" s="369"/>
      <c r="BA406" s="363"/>
      <c r="BB406" s="369"/>
      <c r="BC406" s="369"/>
      <c r="BF406" s="369"/>
    </row>
    <row r="407" spans="1:79" ht="18" customHeight="1" x14ac:dyDescent="0.25">
      <c r="A407" s="385"/>
      <c r="B407" s="363"/>
      <c r="C407" s="346" t="str">
        <f>IF(ISTEXT('4. Vehículos y maquinaria'!E83),'4. Vehículos y maquinaria'!E83,"")</f>
        <v/>
      </c>
      <c r="D407" s="346" t="str">
        <f>IF(ISTEXT('4. Vehículos y maquinaria'!F83),'4. Vehículos y maquinaria'!F83,"")</f>
        <v/>
      </c>
      <c r="E407" s="346" t="str">
        <f>IF(ISTEXT('4. Vehículos y maquinaria'!G83),'4. Vehículos y maquinaria'!G83,"")</f>
        <v/>
      </c>
      <c r="F407" s="346" t="str">
        <f>IF(ISNUMBER('4. Vehículos y maquinaria'!H83),'4. Vehículos y maquinaria'!H83,"")</f>
        <v/>
      </c>
      <c r="G407" s="347" t="str">
        <f t="shared" ref="G407:I426" si="69">IF($E407="Otro (ud)","-",IFERROR(INDEX($F$351:$BA$360,MATCH($E407&amp;$D407,$E$351:$E$360,0),MATCH($D$6&amp;G$405,$F$350:$BA$350,0)),""))</f>
        <v/>
      </c>
      <c r="H407" s="347" t="str">
        <f t="shared" si="69"/>
        <v/>
      </c>
      <c r="I407" s="347" t="str">
        <f t="shared" si="69"/>
        <v/>
      </c>
      <c r="J407" s="347">
        <f>'4. Vehículos y maquinaria'!L83</f>
        <v>0</v>
      </c>
      <c r="K407" s="347">
        <f>'4. Vehículos y maquinaria'!M83</f>
        <v>0</v>
      </c>
      <c r="L407" s="347">
        <f>'4. Vehículos y maquinaria'!N83</f>
        <v>0</v>
      </c>
      <c r="M407" s="348" t="str">
        <f>IFERROR(IF($E407="Otro (ud)",$F407*$J407,$F407*$G407),"")</f>
        <v/>
      </c>
      <c r="N407" s="348" t="str">
        <f t="shared" ref="N407:N426" si="70">IFERROR(IF($E407="Otro (ud)",$F407*$K407,$F407*$H407),"")</f>
        <v/>
      </c>
      <c r="O407" s="348" t="str">
        <f t="shared" ref="O407:O426" si="71">IFERROR(IF($E407="Otro (ud)",$F407*$L407,$F407*$I407),"")</f>
        <v/>
      </c>
      <c r="P407" s="349" t="str">
        <f>IFERROR($M407+$N407*$H$9/1000+$O407*$H$10/1000,"")</f>
        <v/>
      </c>
      <c r="AQ407" s="369"/>
      <c r="AR407" s="369"/>
      <c r="AS407" s="369"/>
      <c r="AT407" s="369"/>
      <c r="AU407" s="369"/>
      <c r="AV407" s="369"/>
      <c r="AW407" s="369"/>
      <c r="AX407" s="369"/>
      <c r="AY407" s="369"/>
      <c r="AZ407" s="363"/>
      <c r="BA407" s="363"/>
      <c r="BB407" s="369"/>
      <c r="BC407" s="369"/>
      <c r="BF407" s="369"/>
    </row>
    <row r="408" spans="1:79" ht="18" customHeight="1" x14ac:dyDescent="0.25">
      <c r="A408" s="385"/>
      <c r="B408" s="363"/>
      <c r="C408" s="346" t="str">
        <f>IF(ISTEXT('4. Vehículos y maquinaria'!E84),'4. Vehículos y maquinaria'!E84,"")</f>
        <v/>
      </c>
      <c r="D408" s="346" t="str">
        <f>IF(ISTEXT('4. Vehículos y maquinaria'!F84),'4. Vehículos y maquinaria'!F84,"")</f>
        <v/>
      </c>
      <c r="E408" s="346" t="str">
        <f>IF(ISTEXT('4. Vehículos y maquinaria'!G84),'4. Vehículos y maquinaria'!G84,"")</f>
        <v/>
      </c>
      <c r="F408" s="346" t="str">
        <f>IF(ISNUMBER('4. Vehículos y maquinaria'!H84),'4. Vehículos y maquinaria'!H84,"")</f>
        <v/>
      </c>
      <c r="G408" s="347" t="str">
        <f t="shared" si="69"/>
        <v/>
      </c>
      <c r="H408" s="347" t="str">
        <f t="shared" si="69"/>
        <v/>
      </c>
      <c r="I408" s="347" t="str">
        <f t="shared" si="69"/>
        <v/>
      </c>
      <c r="J408" s="347">
        <f>'4. Vehículos y maquinaria'!L84</f>
        <v>0</v>
      </c>
      <c r="K408" s="347">
        <f>'4. Vehículos y maquinaria'!M84</f>
        <v>0</v>
      </c>
      <c r="L408" s="347">
        <f>'4. Vehículos y maquinaria'!N84</f>
        <v>0</v>
      </c>
      <c r="M408" s="348" t="str">
        <f t="shared" ref="M408:M426" si="72">IFERROR(IF($E408="Otro (ud)",$F408*$J408,$F408*$G408),"")</f>
        <v/>
      </c>
      <c r="N408" s="348" t="str">
        <f t="shared" si="70"/>
        <v/>
      </c>
      <c r="O408" s="348" t="str">
        <f t="shared" si="71"/>
        <v/>
      </c>
      <c r="P408" s="349" t="str">
        <f t="shared" ref="P408:P426" si="73">IFERROR($M408+$N408*$H$9/1000+$O408*$H$10/1000,"")</f>
        <v/>
      </c>
      <c r="AQ408" s="369"/>
      <c r="AR408" s="369"/>
      <c r="AS408" s="369"/>
      <c r="AT408" s="369"/>
      <c r="AU408" s="369"/>
      <c r="AV408" s="369"/>
      <c r="AW408" s="369"/>
      <c r="AX408" s="369"/>
      <c r="AY408" s="369"/>
      <c r="AZ408" s="363"/>
      <c r="BA408" s="363"/>
      <c r="BB408" s="369"/>
      <c r="BC408" s="369"/>
      <c r="BF408" s="369"/>
    </row>
    <row r="409" spans="1:79" ht="18" customHeight="1" x14ac:dyDescent="0.25">
      <c r="A409" s="385"/>
      <c r="B409" s="363"/>
      <c r="C409" s="346" t="str">
        <f>IF(ISTEXT('4. Vehículos y maquinaria'!E85),'4. Vehículos y maquinaria'!E85,"")</f>
        <v/>
      </c>
      <c r="D409" s="346" t="str">
        <f>IF(ISTEXT('4. Vehículos y maquinaria'!F85),'4. Vehículos y maquinaria'!F85,"")</f>
        <v/>
      </c>
      <c r="E409" s="346" t="str">
        <f>IF(ISTEXT('4. Vehículos y maquinaria'!G85),'4. Vehículos y maquinaria'!G85,"")</f>
        <v/>
      </c>
      <c r="F409" s="346" t="str">
        <f>IF(ISNUMBER('4. Vehículos y maquinaria'!H85),'4. Vehículos y maquinaria'!H85,"")</f>
        <v/>
      </c>
      <c r="G409" s="347" t="str">
        <f t="shared" si="69"/>
        <v/>
      </c>
      <c r="H409" s="347" t="str">
        <f t="shared" si="69"/>
        <v/>
      </c>
      <c r="I409" s="347" t="str">
        <f t="shared" si="69"/>
        <v/>
      </c>
      <c r="J409" s="347">
        <f>'4. Vehículos y maquinaria'!L85</f>
        <v>0</v>
      </c>
      <c r="K409" s="347">
        <f>'4. Vehículos y maquinaria'!M85</f>
        <v>0</v>
      </c>
      <c r="L409" s="347">
        <f>'4. Vehículos y maquinaria'!N85</f>
        <v>0</v>
      </c>
      <c r="M409" s="348" t="str">
        <f t="shared" si="72"/>
        <v/>
      </c>
      <c r="N409" s="348" t="str">
        <f t="shared" si="70"/>
        <v/>
      </c>
      <c r="O409" s="348" t="str">
        <f t="shared" si="71"/>
        <v/>
      </c>
      <c r="P409" s="349" t="str">
        <f t="shared" si="73"/>
        <v/>
      </c>
      <c r="AQ409" s="369"/>
      <c r="AR409" s="369"/>
      <c r="AS409" s="369"/>
      <c r="AT409" s="369"/>
      <c r="AU409" s="369"/>
      <c r="AV409" s="369"/>
      <c r="AW409" s="369"/>
      <c r="AX409" s="369"/>
      <c r="AY409" s="369"/>
      <c r="AZ409" s="363"/>
      <c r="BA409" s="363"/>
      <c r="BB409" s="369"/>
      <c r="BC409" s="369"/>
      <c r="BF409" s="369"/>
    </row>
    <row r="410" spans="1:79" ht="18" customHeight="1" x14ac:dyDescent="0.25">
      <c r="A410" s="385"/>
      <c r="B410" s="363"/>
      <c r="C410" s="346" t="str">
        <f>IF(ISTEXT('4. Vehículos y maquinaria'!E86),'4. Vehículos y maquinaria'!E86,"")</f>
        <v/>
      </c>
      <c r="D410" s="346" t="str">
        <f>IF(ISTEXT('4. Vehículos y maquinaria'!F86),'4. Vehículos y maquinaria'!F86,"")</f>
        <v/>
      </c>
      <c r="E410" s="346" t="str">
        <f>IF(ISTEXT('4. Vehículos y maquinaria'!G86),'4. Vehículos y maquinaria'!G86,"")</f>
        <v/>
      </c>
      <c r="F410" s="346" t="str">
        <f>IF(ISNUMBER('4. Vehículos y maquinaria'!H86),'4. Vehículos y maquinaria'!H86,"")</f>
        <v/>
      </c>
      <c r="G410" s="347" t="str">
        <f t="shared" si="69"/>
        <v/>
      </c>
      <c r="H410" s="347" t="str">
        <f t="shared" si="69"/>
        <v/>
      </c>
      <c r="I410" s="347" t="str">
        <f t="shared" si="69"/>
        <v/>
      </c>
      <c r="J410" s="347">
        <f>'4. Vehículos y maquinaria'!L86</f>
        <v>0</v>
      </c>
      <c r="K410" s="347">
        <f>'4. Vehículos y maquinaria'!M86</f>
        <v>0</v>
      </c>
      <c r="L410" s="347">
        <f>'4. Vehículos y maquinaria'!N86</f>
        <v>0</v>
      </c>
      <c r="M410" s="348" t="str">
        <f t="shared" si="72"/>
        <v/>
      </c>
      <c r="N410" s="348" t="str">
        <f t="shared" si="70"/>
        <v/>
      </c>
      <c r="O410" s="348" t="str">
        <f t="shared" si="71"/>
        <v/>
      </c>
      <c r="P410" s="349" t="str">
        <f t="shared" si="73"/>
        <v/>
      </c>
      <c r="AQ410" s="369"/>
      <c r="AR410" s="369"/>
      <c r="AS410" s="369"/>
      <c r="AT410" s="369"/>
      <c r="AU410" s="369"/>
      <c r="AV410" s="369"/>
      <c r="AW410" s="369"/>
      <c r="AX410" s="369"/>
      <c r="AY410" s="369"/>
      <c r="AZ410" s="363"/>
      <c r="BA410" s="363"/>
      <c r="BB410" s="369"/>
      <c r="BC410" s="369"/>
      <c r="BF410" s="369"/>
    </row>
    <row r="411" spans="1:79" ht="18" customHeight="1" x14ac:dyDescent="0.25">
      <c r="A411" s="385"/>
      <c r="B411" s="363"/>
      <c r="C411" s="346" t="str">
        <f>IF(ISTEXT('4. Vehículos y maquinaria'!E87),'4. Vehículos y maquinaria'!E87,"")</f>
        <v/>
      </c>
      <c r="D411" s="346" t="str">
        <f>IF(ISTEXT('4. Vehículos y maquinaria'!F87),'4. Vehículos y maquinaria'!F87,"")</f>
        <v/>
      </c>
      <c r="E411" s="346" t="str">
        <f>IF(ISTEXT('4. Vehículos y maquinaria'!G87),'4. Vehículos y maquinaria'!G87,"")</f>
        <v/>
      </c>
      <c r="F411" s="346" t="str">
        <f>IF(ISNUMBER('4. Vehículos y maquinaria'!H87),'4. Vehículos y maquinaria'!H87,"")</f>
        <v/>
      </c>
      <c r="G411" s="347" t="str">
        <f t="shared" si="69"/>
        <v/>
      </c>
      <c r="H411" s="347" t="str">
        <f t="shared" si="69"/>
        <v/>
      </c>
      <c r="I411" s="347" t="str">
        <f t="shared" si="69"/>
        <v/>
      </c>
      <c r="J411" s="347">
        <f>'4. Vehículos y maquinaria'!L87</f>
        <v>0</v>
      </c>
      <c r="K411" s="347">
        <f>'4. Vehículos y maquinaria'!M87</f>
        <v>0</v>
      </c>
      <c r="L411" s="347">
        <f>'4. Vehículos y maquinaria'!N87</f>
        <v>0</v>
      </c>
      <c r="M411" s="348" t="str">
        <f t="shared" si="72"/>
        <v/>
      </c>
      <c r="N411" s="348" t="str">
        <f t="shared" si="70"/>
        <v/>
      </c>
      <c r="O411" s="348" t="str">
        <f t="shared" si="71"/>
        <v/>
      </c>
      <c r="P411" s="349" t="str">
        <f t="shared" si="73"/>
        <v/>
      </c>
      <c r="AQ411" s="369"/>
      <c r="AR411" s="369"/>
      <c r="AS411" s="369"/>
      <c r="AT411" s="369"/>
      <c r="AU411" s="369"/>
      <c r="AV411" s="369"/>
      <c r="AW411" s="369"/>
      <c r="AX411" s="369"/>
      <c r="AY411" s="369"/>
      <c r="AZ411" s="363"/>
      <c r="BA411" s="363"/>
      <c r="BB411" s="369"/>
      <c r="BC411" s="369"/>
      <c r="BF411" s="369"/>
    </row>
    <row r="412" spans="1:79" ht="18" customHeight="1" x14ac:dyDescent="0.25">
      <c r="A412" s="385"/>
      <c r="B412" s="363"/>
      <c r="C412" s="346" t="str">
        <f>IF(ISTEXT('4. Vehículos y maquinaria'!E88),'4. Vehículos y maquinaria'!E88,"")</f>
        <v/>
      </c>
      <c r="D412" s="346" t="str">
        <f>IF(ISTEXT('4. Vehículos y maquinaria'!F88),'4. Vehículos y maquinaria'!F88,"")</f>
        <v/>
      </c>
      <c r="E412" s="346" t="str">
        <f>IF(ISTEXT('4. Vehículos y maquinaria'!G88),'4. Vehículos y maquinaria'!G88,"")</f>
        <v/>
      </c>
      <c r="F412" s="346" t="str">
        <f>IF(ISNUMBER('4. Vehículos y maquinaria'!H88),'4. Vehículos y maquinaria'!H88,"")</f>
        <v/>
      </c>
      <c r="G412" s="347" t="str">
        <f t="shared" si="69"/>
        <v/>
      </c>
      <c r="H412" s="347" t="str">
        <f t="shared" si="69"/>
        <v/>
      </c>
      <c r="I412" s="347" t="str">
        <f t="shared" si="69"/>
        <v/>
      </c>
      <c r="J412" s="347">
        <f>'4. Vehículos y maquinaria'!L88</f>
        <v>0</v>
      </c>
      <c r="K412" s="347">
        <f>'4. Vehículos y maquinaria'!M88</f>
        <v>0</v>
      </c>
      <c r="L412" s="347">
        <f>'4. Vehículos y maquinaria'!N88</f>
        <v>0</v>
      </c>
      <c r="M412" s="348" t="str">
        <f t="shared" si="72"/>
        <v/>
      </c>
      <c r="N412" s="348" t="str">
        <f t="shared" si="70"/>
        <v/>
      </c>
      <c r="O412" s="348" t="str">
        <f t="shared" si="71"/>
        <v/>
      </c>
      <c r="P412" s="349" t="str">
        <f t="shared" si="73"/>
        <v/>
      </c>
      <c r="AQ412" s="369"/>
      <c r="AR412" s="369"/>
      <c r="AS412" s="369"/>
      <c r="AT412" s="369"/>
      <c r="AU412" s="369"/>
      <c r="AV412" s="369"/>
      <c r="AW412" s="369"/>
      <c r="AX412" s="369"/>
      <c r="AY412" s="369"/>
      <c r="AZ412" s="363"/>
      <c r="BA412" s="363"/>
      <c r="BB412" s="369"/>
      <c r="BC412" s="369"/>
      <c r="BF412" s="369"/>
    </row>
    <row r="413" spans="1:79" ht="18" customHeight="1" x14ac:dyDescent="0.25">
      <c r="A413" s="385"/>
      <c r="B413" s="363"/>
      <c r="C413" s="346" t="str">
        <f>IF(ISTEXT('4. Vehículos y maquinaria'!E89),'4. Vehículos y maquinaria'!E89,"")</f>
        <v/>
      </c>
      <c r="D413" s="346" t="str">
        <f>IF(ISTEXT('4. Vehículos y maquinaria'!F89),'4. Vehículos y maquinaria'!F89,"")</f>
        <v/>
      </c>
      <c r="E413" s="346" t="str">
        <f>IF(ISTEXT('4. Vehículos y maquinaria'!G89),'4. Vehículos y maquinaria'!G89,"")</f>
        <v/>
      </c>
      <c r="F413" s="346" t="str">
        <f>IF(ISNUMBER('4. Vehículos y maquinaria'!H89),'4. Vehículos y maquinaria'!H89,"")</f>
        <v/>
      </c>
      <c r="G413" s="347" t="str">
        <f t="shared" si="69"/>
        <v/>
      </c>
      <c r="H413" s="347" t="str">
        <f t="shared" si="69"/>
        <v/>
      </c>
      <c r="I413" s="347" t="str">
        <f t="shared" si="69"/>
        <v/>
      </c>
      <c r="J413" s="347">
        <f>'4. Vehículos y maquinaria'!L89</f>
        <v>0</v>
      </c>
      <c r="K413" s="347">
        <f>'4. Vehículos y maquinaria'!M89</f>
        <v>0</v>
      </c>
      <c r="L413" s="347">
        <f>'4. Vehículos y maquinaria'!N89</f>
        <v>0</v>
      </c>
      <c r="M413" s="348" t="str">
        <f t="shared" si="72"/>
        <v/>
      </c>
      <c r="N413" s="348" t="str">
        <f t="shared" si="70"/>
        <v/>
      </c>
      <c r="O413" s="348" t="str">
        <f t="shared" si="71"/>
        <v/>
      </c>
      <c r="P413" s="349" t="str">
        <f t="shared" si="73"/>
        <v/>
      </c>
      <c r="AQ413" s="369"/>
      <c r="AR413" s="369"/>
      <c r="AS413" s="369"/>
      <c r="AT413" s="369"/>
      <c r="AU413" s="369"/>
      <c r="AV413" s="369"/>
      <c r="AW413" s="369"/>
      <c r="AX413" s="369"/>
      <c r="AY413" s="369"/>
      <c r="AZ413" s="363"/>
      <c r="BA413" s="363"/>
      <c r="BB413" s="369"/>
      <c r="BC413" s="369"/>
      <c r="BF413" s="369"/>
    </row>
    <row r="414" spans="1:79" ht="18" customHeight="1" x14ac:dyDescent="0.25">
      <c r="A414" s="385"/>
      <c r="B414" s="363"/>
      <c r="C414" s="346" t="str">
        <f>IF(ISTEXT('4. Vehículos y maquinaria'!E90),'4. Vehículos y maquinaria'!E90,"")</f>
        <v/>
      </c>
      <c r="D414" s="346" t="str">
        <f>IF(ISTEXT('4. Vehículos y maquinaria'!F90),'4. Vehículos y maquinaria'!F90,"")</f>
        <v/>
      </c>
      <c r="E414" s="346" t="str">
        <f>IF(ISTEXT('4. Vehículos y maquinaria'!G90),'4. Vehículos y maquinaria'!G90,"")</f>
        <v/>
      </c>
      <c r="F414" s="346" t="str">
        <f>IF(ISNUMBER('4. Vehículos y maquinaria'!H90),'4. Vehículos y maquinaria'!H90,"")</f>
        <v/>
      </c>
      <c r="G414" s="347" t="str">
        <f t="shared" si="69"/>
        <v/>
      </c>
      <c r="H414" s="347" t="str">
        <f t="shared" si="69"/>
        <v/>
      </c>
      <c r="I414" s="347" t="str">
        <f t="shared" si="69"/>
        <v/>
      </c>
      <c r="J414" s="347">
        <f>'4. Vehículos y maquinaria'!L90</f>
        <v>0</v>
      </c>
      <c r="K414" s="347">
        <f>'4. Vehículos y maquinaria'!M90</f>
        <v>0</v>
      </c>
      <c r="L414" s="347">
        <f>'4. Vehículos y maquinaria'!N90</f>
        <v>0</v>
      </c>
      <c r="M414" s="348" t="str">
        <f t="shared" si="72"/>
        <v/>
      </c>
      <c r="N414" s="348" t="str">
        <f t="shared" si="70"/>
        <v/>
      </c>
      <c r="O414" s="348" t="str">
        <f t="shared" si="71"/>
        <v/>
      </c>
      <c r="P414" s="349" t="str">
        <f t="shared" si="73"/>
        <v/>
      </c>
      <c r="AQ414" s="369"/>
      <c r="AR414" s="369"/>
      <c r="AS414" s="369"/>
      <c r="AT414" s="369"/>
      <c r="AU414" s="369"/>
      <c r="AV414" s="369"/>
      <c r="AW414" s="369"/>
      <c r="AX414" s="369"/>
      <c r="AY414" s="369"/>
      <c r="AZ414" s="363"/>
      <c r="BA414" s="363"/>
      <c r="BB414" s="281"/>
    </row>
    <row r="415" spans="1:79" ht="18" customHeight="1" x14ac:dyDescent="0.25">
      <c r="A415" s="385"/>
      <c r="B415" s="363"/>
      <c r="C415" s="346" t="str">
        <f>IF(ISTEXT('4. Vehículos y maquinaria'!E91),'4. Vehículos y maquinaria'!E91,"")</f>
        <v/>
      </c>
      <c r="D415" s="346" t="str">
        <f>IF(ISTEXT('4. Vehículos y maquinaria'!F91),'4. Vehículos y maquinaria'!F91,"")</f>
        <v/>
      </c>
      <c r="E415" s="346" t="str">
        <f>IF(ISTEXT('4. Vehículos y maquinaria'!G91),'4. Vehículos y maquinaria'!G91,"")</f>
        <v/>
      </c>
      <c r="F415" s="346" t="str">
        <f>IF(ISNUMBER('4. Vehículos y maquinaria'!H91),'4. Vehículos y maquinaria'!H91,"")</f>
        <v/>
      </c>
      <c r="G415" s="347" t="str">
        <f t="shared" si="69"/>
        <v/>
      </c>
      <c r="H415" s="347" t="str">
        <f t="shared" si="69"/>
        <v/>
      </c>
      <c r="I415" s="347" t="str">
        <f t="shared" si="69"/>
        <v/>
      </c>
      <c r="J415" s="347">
        <f>'4. Vehículos y maquinaria'!L91</f>
        <v>0</v>
      </c>
      <c r="K415" s="347">
        <f>'4. Vehículos y maquinaria'!M91</f>
        <v>0</v>
      </c>
      <c r="L415" s="347">
        <f>'4. Vehículos y maquinaria'!N91</f>
        <v>0</v>
      </c>
      <c r="M415" s="348" t="str">
        <f t="shared" si="72"/>
        <v/>
      </c>
      <c r="N415" s="348" t="str">
        <f t="shared" si="70"/>
        <v/>
      </c>
      <c r="O415" s="348" t="str">
        <f t="shared" si="71"/>
        <v/>
      </c>
      <c r="P415" s="349" t="str">
        <f t="shared" si="73"/>
        <v/>
      </c>
      <c r="AQ415" s="369"/>
      <c r="AR415" s="369"/>
      <c r="AS415" s="369"/>
      <c r="AT415" s="369"/>
      <c r="AU415" s="369"/>
      <c r="AV415" s="369"/>
      <c r="AW415" s="369"/>
      <c r="AX415" s="369"/>
      <c r="AY415" s="369"/>
      <c r="AZ415" s="363"/>
      <c r="BA415" s="363"/>
      <c r="BB415" s="281"/>
    </row>
    <row r="416" spans="1:79" ht="18" customHeight="1" x14ac:dyDescent="0.25">
      <c r="A416" s="385"/>
      <c r="B416" s="363"/>
      <c r="C416" s="346" t="str">
        <f>IF(ISTEXT('4. Vehículos y maquinaria'!E92),'4. Vehículos y maquinaria'!E92,"")</f>
        <v/>
      </c>
      <c r="D416" s="346" t="str">
        <f>IF(ISTEXT('4. Vehículos y maquinaria'!F92),'4. Vehículos y maquinaria'!F92,"")</f>
        <v/>
      </c>
      <c r="E416" s="346" t="str">
        <f>IF(ISTEXT('4. Vehículos y maquinaria'!G92),'4. Vehículos y maquinaria'!G92,"")</f>
        <v/>
      </c>
      <c r="F416" s="346" t="str">
        <f>IF(ISNUMBER('4. Vehículos y maquinaria'!H92),'4. Vehículos y maquinaria'!H92,"")</f>
        <v/>
      </c>
      <c r="G416" s="347" t="str">
        <f t="shared" si="69"/>
        <v/>
      </c>
      <c r="H416" s="347" t="str">
        <f t="shared" si="69"/>
        <v/>
      </c>
      <c r="I416" s="347" t="str">
        <f t="shared" si="69"/>
        <v/>
      </c>
      <c r="J416" s="347">
        <f>'4. Vehículos y maquinaria'!L92</f>
        <v>0</v>
      </c>
      <c r="K416" s="347">
        <f>'4. Vehículos y maquinaria'!M92</f>
        <v>0</v>
      </c>
      <c r="L416" s="347">
        <f>'4. Vehículos y maquinaria'!N92</f>
        <v>0</v>
      </c>
      <c r="M416" s="913" t="str">
        <f>IFERROR(IF($E416="Otro (ud)",$F416*$J416,$F416*$G416),"")</f>
        <v/>
      </c>
      <c r="N416" s="913" t="str">
        <f t="shared" si="70"/>
        <v/>
      </c>
      <c r="O416" s="913" t="str">
        <f t="shared" si="71"/>
        <v/>
      </c>
      <c r="P416" s="349" t="str">
        <f>IFERROR($M416+$N416*$H$9/1000+$O416*$H$10/1000,"")</f>
        <v/>
      </c>
      <c r="AQ416" s="369"/>
      <c r="AR416" s="369"/>
      <c r="AS416" s="369"/>
      <c r="AT416" s="369"/>
      <c r="AU416" s="369"/>
      <c r="AV416" s="369"/>
      <c r="AW416" s="369"/>
      <c r="AX416" s="369"/>
      <c r="AY416" s="369"/>
      <c r="AZ416" s="363"/>
      <c r="BA416" s="363"/>
      <c r="BB416" s="281"/>
    </row>
    <row r="417" spans="1:65" ht="18" customHeight="1" x14ac:dyDescent="0.25">
      <c r="A417" s="385"/>
      <c r="B417" s="363"/>
      <c r="C417" s="346" t="str">
        <f>IF(ISTEXT('4. Vehículos y maquinaria'!E93),'4. Vehículos y maquinaria'!E93,"")</f>
        <v/>
      </c>
      <c r="D417" s="346" t="str">
        <f>IF(ISTEXT('4. Vehículos y maquinaria'!F93),'4. Vehículos y maquinaria'!F93,"")</f>
        <v/>
      </c>
      <c r="E417" s="346" t="str">
        <f>IF(ISTEXT('4. Vehículos y maquinaria'!G93),'4. Vehículos y maquinaria'!G93,"")</f>
        <v/>
      </c>
      <c r="F417" s="346" t="str">
        <f>IF(ISNUMBER('4. Vehículos y maquinaria'!H93),'4. Vehículos y maquinaria'!H93,"")</f>
        <v/>
      </c>
      <c r="G417" s="347" t="str">
        <f t="shared" si="69"/>
        <v/>
      </c>
      <c r="H417" s="347" t="str">
        <f t="shared" si="69"/>
        <v/>
      </c>
      <c r="I417" s="347" t="str">
        <f t="shared" si="69"/>
        <v/>
      </c>
      <c r="J417" s="347">
        <f>'4. Vehículos y maquinaria'!L93</f>
        <v>0</v>
      </c>
      <c r="K417" s="347">
        <f>'4. Vehículos y maquinaria'!M93</f>
        <v>0</v>
      </c>
      <c r="L417" s="347">
        <f>'4. Vehículos y maquinaria'!N93</f>
        <v>0</v>
      </c>
      <c r="M417" s="348" t="str">
        <f t="shared" si="72"/>
        <v/>
      </c>
      <c r="N417" s="348" t="str">
        <f t="shared" si="70"/>
        <v/>
      </c>
      <c r="O417" s="348" t="str">
        <f t="shared" si="71"/>
        <v/>
      </c>
      <c r="P417" s="349" t="str">
        <f t="shared" si="73"/>
        <v/>
      </c>
      <c r="AQ417" s="369"/>
      <c r="AR417" s="369"/>
      <c r="AS417" s="369"/>
      <c r="AT417" s="369"/>
      <c r="AU417" s="369"/>
      <c r="AV417" s="369"/>
      <c r="AW417" s="369"/>
      <c r="AX417" s="369"/>
      <c r="AY417" s="369"/>
      <c r="AZ417" s="363"/>
      <c r="BA417" s="363"/>
      <c r="BB417" s="281"/>
    </row>
    <row r="418" spans="1:65" ht="18" customHeight="1" x14ac:dyDescent="0.25">
      <c r="A418" s="385"/>
      <c r="B418" s="363"/>
      <c r="C418" s="346" t="str">
        <f>IF(ISTEXT('4. Vehículos y maquinaria'!E94),'4. Vehículos y maquinaria'!E94,"")</f>
        <v/>
      </c>
      <c r="D418" s="346" t="str">
        <f>IF(ISTEXT('4. Vehículos y maquinaria'!F94),'4. Vehículos y maquinaria'!F94,"")</f>
        <v/>
      </c>
      <c r="E418" s="346" t="str">
        <f>IF(ISTEXT('4. Vehículos y maquinaria'!G94),'4. Vehículos y maquinaria'!G94,"")</f>
        <v/>
      </c>
      <c r="F418" s="346" t="str">
        <f>IF(ISNUMBER('4. Vehículos y maquinaria'!H94),'4. Vehículos y maquinaria'!H94,"")</f>
        <v/>
      </c>
      <c r="G418" s="347" t="str">
        <f t="shared" si="69"/>
        <v/>
      </c>
      <c r="H418" s="347" t="str">
        <f t="shared" si="69"/>
        <v/>
      </c>
      <c r="I418" s="347" t="str">
        <f t="shared" si="69"/>
        <v/>
      </c>
      <c r="J418" s="347">
        <f>'4. Vehículos y maquinaria'!L94</f>
        <v>0</v>
      </c>
      <c r="K418" s="347">
        <f>'4. Vehículos y maquinaria'!M94</f>
        <v>0</v>
      </c>
      <c r="L418" s="347">
        <f>'4. Vehículos y maquinaria'!N94</f>
        <v>0</v>
      </c>
      <c r="M418" s="348" t="str">
        <f t="shared" si="72"/>
        <v/>
      </c>
      <c r="N418" s="348" t="str">
        <f t="shared" si="70"/>
        <v/>
      </c>
      <c r="O418" s="348" t="str">
        <f t="shared" si="71"/>
        <v/>
      </c>
      <c r="P418" s="349" t="str">
        <f t="shared" si="73"/>
        <v/>
      </c>
      <c r="AQ418" s="369"/>
      <c r="AR418" s="369"/>
      <c r="AS418" s="369"/>
      <c r="AT418" s="369"/>
      <c r="AU418" s="369"/>
      <c r="AV418" s="369"/>
      <c r="AW418" s="369"/>
      <c r="AX418" s="369"/>
      <c r="AY418" s="369"/>
      <c r="AZ418" s="363"/>
      <c r="BA418" s="363"/>
      <c r="BB418" s="281"/>
    </row>
    <row r="419" spans="1:65" ht="18" customHeight="1" x14ac:dyDescent="0.25">
      <c r="C419" s="346" t="str">
        <f>IF(ISTEXT('4. Vehículos y maquinaria'!E95),'4. Vehículos y maquinaria'!E95,"")</f>
        <v/>
      </c>
      <c r="D419" s="346" t="str">
        <f>IF(ISTEXT('4. Vehículos y maquinaria'!F95),'4. Vehículos y maquinaria'!F95,"")</f>
        <v/>
      </c>
      <c r="E419" s="346" t="str">
        <f>IF(ISTEXT('4. Vehículos y maquinaria'!G95),'4. Vehículos y maquinaria'!G95,"")</f>
        <v/>
      </c>
      <c r="F419" s="346" t="str">
        <f>IF(ISNUMBER('4. Vehículos y maquinaria'!H95),'4. Vehículos y maquinaria'!H95,"")</f>
        <v/>
      </c>
      <c r="G419" s="347" t="str">
        <f t="shared" si="69"/>
        <v/>
      </c>
      <c r="H419" s="347" t="str">
        <f t="shared" si="69"/>
        <v/>
      </c>
      <c r="I419" s="347" t="str">
        <f t="shared" si="69"/>
        <v/>
      </c>
      <c r="J419" s="347">
        <f>'4. Vehículos y maquinaria'!L95</f>
        <v>0</v>
      </c>
      <c r="K419" s="347">
        <f>'4. Vehículos y maquinaria'!M95</f>
        <v>0</v>
      </c>
      <c r="L419" s="347">
        <f>'4. Vehículos y maquinaria'!N95</f>
        <v>0</v>
      </c>
      <c r="M419" s="348" t="str">
        <f t="shared" si="72"/>
        <v/>
      </c>
      <c r="N419" s="348" t="str">
        <f t="shared" si="70"/>
        <v/>
      </c>
      <c r="O419" s="348" t="str">
        <f t="shared" si="71"/>
        <v/>
      </c>
      <c r="P419" s="349" t="str">
        <f t="shared" si="73"/>
        <v/>
      </c>
      <c r="BB419" s="281"/>
    </row>
    <row r="420" spans="1:65" ht="18" customHeight="1" x14ac:dyDescent="0.25">
      <c r="C420" s="346" t="str">
        <f>IF(ISTEXT('4. Vehículos y maquinaria'!E96),'4. Vehículos y maquinaria'!E96,"")</f>
        <v/>
      </c>
      <c r="D420" s="346" t="str">
        <f>IF(ISTEXT('4. Vehículos y maquinaria'!F96),'4. Vehículos y maquinaria'!F96,"")</f>
        <v/>
      </c>
      <c r="E420" s="346" t="str">
        <f>IF(ISTEXT('4. Vehículos y maquinaria'!G96),'4. Vehículos y maquinaria'!G96,"")</f>
        <v/>
      </c>
      <c r="F420" s="346" t="str">
        <f>IF(ISNUMBER('4. Vehículos y maquinaria'!H96),'4. Vehículos y maquinaria'!H96,"")</f>
        <v/>
      </c>
      <c r="G420" s="347" t="str">
        <f t="shared" si="69"/>
        <v/>
      </c>
      <c r="H420" s="347" t="str">
        <f t="shared" si="69"/>
        <v/>
      </c>
      <c r="I420" s="347" t="str">
        <f t="shared" si="69"/>
        <v/>
      </c>
      <c r="J420" s="347">
        <f>'4. Vehículos y maquinaria'!L96</f>
        <v>0</v>
      </c>
      <c r="K420" s="347">
        <f>'4. Vehículos y maquinaria'!M96</f>
        <v>0</v>
      </c>
      <c r="L420" s="347">
        <f>'4. Vehículos y maquinaria'!N96</f>
        <v>0</v>
      </c>
      <c r="M420" s="348" t="str">
        <f t="shared" si="72"/>
        <v/>
      </c>
      <c r="N420" s="348" t="str">
        <f t="shared" si="70"/>
        <v/>
      </c>
      <c r="O420" s="348" t="str">
        <f t="shared" si="71"/>
        <v/>
      </c>
      <c r="P420" s="349" t="str">
        <f t="shared" si="73"/>
        <v/>
      </c>
      <c r="BB420" s="281"/>
    </row>
    <row r="421" spans="1:65" ht="18" customHeight="1" x14ac:dyDescent="0.25">
      <c r="C421" s="346" t="str">
        <f>IF(ISTEXT('4. Vehículos y maquinaria'!E97),'4. Vehículos y maquinaria'!E97,"")</f>
        <v/>
      </c>
      <c r="D421" s="346" t="str">
        <f>IF(ISTEXT('4. Vehículos y maquinaria'!F97),'4. Vehículos y maquinaria'!F97,"")</f>
        <v/>
      </c>
      <c r="E421" s="346" t="str">
        <f>IF(ISTEXT('4. Vehículos y maquinaria'!G97),'4. Vehículos y maquinaria'!G97,"")</f>
        <v/>
      </c>
      <c r="F421" s="346" t="str">
        <f>IF(ISNUMBER('4. Vehículos y maquinaria'!H97),'4. Vehículos y maquinaria'!H97,"")</f>
        <v/>
      </c>
      <c r="G421" s="347" t="str">
        <f t="shared" si="69"/>
        <v/>
      </c>
      <c r="H421" s="347" t="str">
        <f t="shared" si="69"/>
        <v/>
      </c>
      <c r="I421" s="347" t="str">
        <f t="shared" si="69"/>
        <v/>
      </c>
      <c r="J421" s="347">
        <f>'4. Vehículos y maquinaria'!L97</f>
        <v>0</v>
      </c>
      <c r="K421" s="347">
        <f>'4. Vehículos y maquinaria'!M97</f>
        <v>0</v>
      </c>
      <c r="L421" s="347">
        <f>'4. Vehículos y maquinaria'!N97</f>
        <v>0</v>
      </c>
      <c r="M421" s="348" t="str">
        <f t="shared" si="72"/>
        <v/>
      </c>
      <c r="N421" s="348" t="str">
        <f t="shared" si="70"/>
        <v/>
      </c>
      <c r="O421" s="348" t="str">
        <f t="shared" si="71"/>
        <v/>
      </c>
      <c r="P421" s="349" t="str">
        <f t="shared" si="73"/>
        <v/>
      </c>
      <c r="BB421" s="281"/>
    </row>
    <row r="422" spans="1:65" ht="18" customHeight="1" x14ac:dyDescent="0.25">
      <c r="C422" s="346" t="str">
        <f>IF(ISTEXT('4. Vehículos y maquinaria'!E98),'4. Vehículos y maquinaria'!E98,"")</f>
        <v/>
      </c>
      <c r="D422" s="346" t="str">
        <f>IF(ISTEXT('4. Vehículos y maquinaria'!F98),'4. Vehículos y maquinaria'!F98,"")</f>
        <v/>
      </c>
      <c r="E422" s="346" t="str">
        <f>IF(ISTEXT('4. Vehículos y maquinaria'!G98),'4. Vehículos y maquinaria'!G98,"")</f>
        <v/>
      </c>
      <c r="F422" s="346" t="str">
        <f>IF(ISNUMBER('4. Vehículos y maquinaria'!H98),'4. Vehículos y maquinaria'!H98,"")</f>
        <v/>
      </c>
      <c r="G422" s="347" t="str">
        <f t="shared" si="69"/>
        <v/>
      </c>
      <c r="H422" s="347" t="str">
        <f t="shared" si="69"/>
        <v/>
      </c>
      <c r="I422" s="347" t="str">
        <f t="shared" si="69"/>
        <v/>
      </c>
      <c r="J422" s="347">
        <f>'4. Vehículos y maquinaria'!L98</f>
        <v>0</v>
      </c>
      <c r="K422" s="347">
        <f>'4. Vehículos y maquinaria'!M98</f>
        <v>0</v>
      </c>
      <c r="L422" s="347">
        <f>'4. Vehículos y maquinaria'!N98</f>
        <v>0</v>
      </c>
      <c r="M422" s="348" t="str">
        <f t="shared" si="72"/>
        <v/>
      </c>
      <c r="N422" s="348" t="str">
        <f t="shared" si="70"/>
        <v/>
      </c>
      <c r="O422" s="348" t="str">
        <f t="shared" si="71"/>
        <v/>
      </c>
      <c r="P422" s="349" t="str">
        <f t="shared" si="73"/>
        <v/>
      </c>
    </row>
    <row r="423" spans="1:65" ht="18" customHeight="1" x14ac:dyDescent="0.25">
      <c r="C423" s="346" t="str">
        <f>IF(ISTEXT('4. Vehículos y maquinaria'!E99),'4. Vehículos y maquinaria'!E99,"")</f>
        <v/>
      </c>
      <c r="D423" s="346" t="str">
        <f>IF(ISTEXT('4. Vehículos y maquinaria'!F99),'4. Vehículos y maquinaria'!F99,"")</f>
        <v/>
      </c>
      <c r="E423" s="346" t="str">
        <f>IF(ISTEXT('4. Vehículos y maquinaria'!G99),'4. Vehículos y maquinaria'!G99,"")</f>
        <v/>
      </c>
      <c r="F423" s="346" t="str">
        <f>IF(ISNUMBER('4. Vehículos y maquinaria'!H99),'4. Vehículos y maquinaria'!H99,"")</f>
        <v/>
      </c>
      <c r="G423" s="347" t="str">
        <f t="shared" si="69"/>
        <v/>
      </c>
      <c r="H423" s="347" t="str">
        <f t="shared" si="69"/>
        <v/>
      </c>
      <c r="I423" s="347" t="str">
        <f t="shared" si="69"/>
        <v/>
      </c>
      <c r="J423" s="347">
        <f>'4. Vehículos y maquinaria'!L99</f>
        <v>0</v>
      </c>
      <c r="K423" s="347">
        <f>'4. Vehículos y maquinaria'!M99</f>
        <v>0</v>
      </c>
      <c r="L423" s="347">
        <f>'4. Vehículos y maquinaria'!N99</f>
        <v>0</v>
      </c>
      <c r="M423" s="348" t="str">
        <f t="shared" si="72"/>
        <v/>
      </c>
      <c r="N423" s="348" t="str">
        <f t="shared" si="70"/>
        <v/>
      </c>
      <c r="O423" s="348" t="str">
        <f t="shared" si="71"/>
        <v/>
      </c>
      <c r="P423" s="349" t="str">
        <f t="shared" si="73"/>
        <v/>
      </c>
    </row>
    <row r="424" spans="1:65" ht="18" customHeight="1" x14ac:dyDescent="0.25">
      <c r="C424" s="346" t="str">
        <f>IF(ISTEXT('4. Vehículos y maquinaria'!E100),'4. Vehículos y maquinaria'!E100,"")</f>
        <v/>
      </c>
      <c r="D424" s="346" t="str">
        <f>IF(ISTEXT('4. Vehículos y maquinaria'!F100),'4. Vehículos y maquinaria'!F100,"")</f>
        <v/>
      </c>
      <c r="E424" s="346" t="str">
        <f>IF(ISTEXT('4. Vehículos y maquinaria'!G100),'4. Vehículos y maquinaria'!G100,"")</f>
        <v/>
      </c>
      <c r="F424" s="346" t="str">
        <f>IF(ISNUMBER('4. Vehículos y maquinaria'!H100),'4. Vehículos y maquinaria'!H100,"")</f>
        <v/>
      </c>
      <c r="G424" s="347" t="str">
        <f t="shared" si="69"/>
        <v/>
      </c>
      <c r="H424" s="347" t="str">
        <f t="shared" si="69"/>
        <v/>
      </c>
      <c r="I424" s="347" t="str">
        <f t="shared" si="69"/>
        <v/>
      </c>
      <c r="J424" s="347">
        <f>'4. Vehículos y maquinaria'!L100</f>
        <v>0</v>
      </c>
      <c r="K424" s="347">
        <f>'4. Vehículos y maquinaria'!M100</f>
        <v>0</v>
      </c>
      <c r="L424" s="347">
        <f>'4. Vehículos y maquinaria'!N100</f>
        <v>0</v>
      </c>
      <c r="M424" s="348" t="str">
        <f t="shared" si="72"/>
        <v/>
      </c>
      <c r="N424" s="348" t="str">
        <f t="shared" si="70"/>
        <v/>
      </c>
      <c r="O424" s="348" t="str">
        <f t="shared" si="71"/>
        <v/>
      </c>
      <c r="P424" s="349" t="str">
        <f t="shared" si="73"/>
        <v/>
      </c>
    </row>
    <row r="425" spans="1:65" ht="18" customHeight="1" x14ac:dyDescent="0.25">
      <c r="C425" s="346" t="str">
        <f>IF(ISTEXT('4. Vehículos y maquinaria'!E101),'4. Vehículos y maquinaria'!E101,"")</f>
        <v/>
      </c>
      <c r="D425" s="346" t="str">
        <f>IF(ISTEXT('4. Vehículos y maquinaria'!F101),'4. Vehículos y maquinaria'!F101,"")</f>
        <v/>
      </c>
      <c r="E425" s="346" t="str">
        <f>IF(ISTEXT('4. Vehículos y maquinaria'!G101),'4. Vehículos y maquinaria'!G101,"")</f>
        <v/>
      </c>
      <c r="F425" s="346" t="str">
        <f>IF(ISNUMBER('4. Vehículos y maquinaria'!H101),'4. Vehículos y maquinaria'!H101,"")</f>
        <v/>
      </c>
      <c r="G425" s="347" t="str">
        <f t="shared" si="69"/>
        <v/>
      </c>
      <c r="H425" s="347" t="str">
        <f t="shared" si="69"/>
        <v/>
      </c>
      <c r="I425" s="347" t="str">
        <f t="shared" si="69"/>
        <v/>
      </c>
      <c r="J425" s="347">
        <f>'4. Vehículos y maquinaria'!L101</f>
        <v>0</v>
      </c>
      <c r="K425" s="347">
        <f>'4. Vehículos y maquinaria'!M101</f>
        <v>0</v>
      </c>
      <c r="L425" s="347">
        <f>'4. Vehículos y maquinaria'!N101</f>
        <v>0</v>
      </c>
      <c r="M425" s="348" t="str">
        <f t="shared" si="72"/>
        <v/>
      </c>
      <c r="N425" s="348" t="str">
        <f t="shared" si="70"/>
        <v/>
      </c>
      <c r="O425" s="348" t="str">
        <f t="shared" si="71"/>
        <v/>
      </c>
      <c r="P425" s="349" t="str">
        <f t="shared" si="73"/>
        <v/>
      </c>
    </row>
    <row r="426" spans="1:65" ht="18" customHeight="1" x14ac:dyDescent="0.25">
      <c r="C426" s="346" t="str">
        <f>IF(ISTEXT('4. Vehículos y maquinaria'!E102),'4. Vehículos y maquinaria'!E102,"")</f>
        <v/>
      </c>
      <c r="D426" s="346" t="str">
        <f>IF(ISTEXT('4. Vehículos y maquinaria'!F102),'4. Vehículos y maquinaria'!F102,"")</f>
        <v/>
      </c>
      <c r="E426" s="346" t="str">
        <f>IF(ISTEXT('4. Vehículos y maquinaria'!G102),'4. Vehículos y maquinaria'!G102,"")</f>
        <v/>
      </c>
      <c r="F426" s="346" t="str">
        <f>IF(ISNUMBER('4. Vehículos y maquinaria'!H102),'4. Vehículos y maquinaria'!H102,"")</f>
        <v/>
      </c>
      <c r="G426" s="347" t="str">
        <f t="shared" si="69"/>
        <v/>
      </c>
      <c r="H426" s="347" t="str">
        <f t="shared" si="69"/>
        <v/>
      </c>
      <c r="I426" s="347" t="str">
        <f t="shared" si="69"/>
        <v/>
      </c>
      <c r="J426" s="347">
        <f>'4. Vehículos y maquinaria'!L102</f>
        <v>0</v>
      </c>
      <c r="K426" s="347">
        <f>'4. Vehículos y maquinaria'!M102</f>
        <v>0</v>
      </c>
      <c r="L426" s="347">
        <f>'4. Vehículos y maquinaria'!N102</f>
        <v>0</v>
      </c>
      <c r="M426" s="348" t="str">
        <f t="shared" si="72"/>
        <v/>
      </c>
      <c r="N426" s="348" t="str">
        <f t="shared" si="70"/>
        <v/>
      </c>
      <c r="O426" s="348" t="str">
        <f t="shared" si="71"/>
        <v/>
      </c>
      <c r="P426" s="349" t="str">
        <f t="shared" si="73"/>
        <v/>
      </c>
    </row>
    <row r="427" spans="1:65" ht="18" customHeight="1" x14ac:dyDescent="0.25">
      <c r="D427" s="281"/>
      <c r="E427" s="281"/>
      <c r="F427" s="281"/>
      <c r="M427" s="484">
        <f>SUM(M407:M426)</f>
        <v>0</v>
      </c>
      <c r="N427" s="484">
        <f>SUM(N407:N426)</f>
        <v>0</v>
      </c>
      <c r="O427" s="484">
        <f>SUM(O407:O426)</f>
        <v>0</v>
      </c>
      <c r="P427" s="485">
        <f>SUM(P407:P426)</f>
        <v>0</v>
      </c>
    </row>
    <row r="428" spans="1:65" ht="18" customHeight="1" x14ac:dyDescent="0.25"/>
    <row r="429" spans="1:65" ht="18" customHeight="1" x14ac:dyDescent="0.25"/>
    <row r="430" spans="1:65" ht="18" customHeight="1" x14ac:dyDescent="0.25">
      <c r="A430" s="932"/>
      <c r="B430" s="933" t="s">
        <v>1596</v>
      </c>
      <c r="C430" s="934"/>
      <c r="D430" s="934"/>
      <c r="Q430" s="280"/>
      <c r="AG430" s="280"/>
      <c r="AW430" s="369"/>
      <c r="AX430" s="369"/>
    </row>
    <row r="431" spans="1:65" ht="18" customHeight="1" x14ac:dyDescent="0.25">
      <c r="A431" s="385"/>
      <c r="B431" s="363"/>
      <c r="BA431" s="369"/>
      <c r="BF431" s="369"/>
      <c r="BG431" s="314"/>
      <c r="BI431" s="314"/>
      <c r="BJ431" s="380"/>
      <c r="BK431" s="314"/>
      <c r="BM431" s="314"/>
    </row>
    <row r="432" spans="1:65" ht="18" customHeight="1" x14ac:dyDescent="0.25">
      <c r="A432" s="385"/>
      <c r="B432" s="363"/>
      <c r="C432" s="1221" t="s">
        <v>977</v>
      </c>
      <c r="D432" s="1221" t="s">
        <v>913</v>
      </c>
      <c r="E432" s="1221" t="s">
        <v>914</v>
      </c>
      <c r="F432" s="1237" t="s">
        <v>1593</v>
      </c>
      <c r="G432" s="1213" t="s">
        <v>911</v>
      </c>
      <c r="H432" s="1214"/>
      <c r="I432" s="1215"/>
      <c r="J432" s="1213" t="s">
        <v>912</v>
      </c>
      <c r="K432" s="1214"/>
      <c r="L432" s="1215"/>
      <c r="M432" s="1218" t="s">
        <v>848</v>
      </c>
      <c r="N432" s="1219"/>
      <c r="O432" s="1219"/>
      <c r="P432" s="1220"/>
      <c r="AQ432" s="369"/>
      <c r="AR432" s="369"/>
      <c r="AS432" s="369"/>
      <c r="AT432" s="369"/>
      <c r="AU432" s="369"/>
      <c r="AV432" s="369"/>
      <c r="AW432" s="369"/>
      <c r="AX432" s="369"/>
      <c r="AY432" s="369"/>
      <c r="AZ432" s="369"/>
      <c r="BA432" s="363"/>
      <c r="BB432" s="281"/>
      <c r="BC432" s="369"/>
      <c r="BF432" s="369"/>
      <c r="BK432" s="314"/>
    </row>
    <row r="433" spans="1:63" ht="18" customHeight="1" x14ac:dyDescent="0.25">
      <c r="A433" s="385"/>
      <c r="B433" s="363"/>
      <c r="C433" s="1222"/>
      <c r="D433" s="1222"/>
      <c r="E433" s="1222"/>
      <c r="F433" s="1238"/>
      <c r="G433" s="494" t="s">
        <v>712</v>
      </c>
      <c r="H433" s="494" t="s">
        <v>713</v>
      </c>
      <c r="I433" s="494" t="s">
        <v>714</v>
      </c>
      <c r="J433" s="494" t="s">
        <v>712</v>
      </c>
      <c r="K433" s="494" t="s">
        <v>713</v>
      </c>
      <c r="L433" s="494" t="s">
        <v>714</v>
      </c>
      <c r="M433" s="494" t="s">
        <v>916</v>
      </c>
      <c r="N433" s="494" t="s">
        <v>917</v>
      </c>
      <c r="O433" s="494" t="s">
        <v>918</v>
      </c>
      <c r="P433" s="494" t="s">
        <v>919</v>
      </c>
      <c r="AQ433" s="369"/>
      <c r="AR433" s="369"/>
      <c r="AS433" s="369"/>
      <c r="AT433" s="369"/>
      <c r="AU433" s="369"/>
      <c r="AV433" s="369"/>
      <c r="AW433" s="369"/>
      <c r="AX433" s="369"/>
      <c r="AY433" s="369"/>
      <c r="AZ433" s="369"/>
      <c r="BA433" s="363"/>
      <c r="BB433" s="369"/>
      <c r="BC433" s="369"/>
      <c r="BF433" s="369"/>
      <c r="BK433" s="314"/>
    </row>
    <row r="434" spans="1:63" ht="18" customHeight="1" x14ac:dyDescent="0.25">
      <c r="A434" s="385"/>
      <c r="B434" s="363"/>
      <c r="C434" s="478" t="s">
        <v>274</v>
      </c>
      <c r="D434" s="478"/>
      <c r="E434" s="478"/>
      <c r="F434" s="478"/>
      <c r="G434" s="478"/>
      <c r="H434" s="478"/>
      <c r="I434" s="478"/>
      <c r="J434" s="478"/>
      <c r="K434" s="478"/>
      <c r="L434" s="478"/>
      <c r="M434" s="478"/>
      <c r="N434" s="478"/>
      <c r="O434" s="478"/>
      <c r="P434" s="478" t="s">
        <v>273</v>
      </c>
      <c r="AQ434" s="369"/>
      <c r="AR434" s="369"/>
      <c r="AS434" s="369"/>
      <c r="AT434" s="369"/>
      <c r="AU434" s="369"/>
      <c r="AV434" s="369"/>
      <c r="AW434" s="369"/>
      <c r="AX434" s="369"/>
      <c r="AY434" s="369"/>
      <c r="AZ434" s="369"/>
      <c r="BA434" s="363"/>
      <c r="BB434" s="369"/>
      <c r="BC434" s="369"/>
      <c r="BF434" s="369"/>
      <c r="BK434" s="314"/>
    </row>
    <row r="435" spans="1:63" ht="18" customHeight="1" x14ac:dyDescent="0.25">
      <c r="A435" s="385"/>
      <c r="B435" s="363"/>
      <c r="C435" s="346" t="str">
        <f>C316</f>
        <v/>
      </c>
      <c r="D435" s="346">
        <f t="shared" ref="D435:P435" si="74">D316</f>
        <v>0</v>
      </c>
      <c r="E435" s="346">
        <f t="shared" si="74"/>
        <v>0</v>
      </c>
      <c r="F435" s="346">
        <f t="shared" si="74"/>
        <v>0</v>
      </c>
      <c r="G435" s="346" t="str">
        <f t="shared" si="74"/>
        <v/>
      </c>
      <c r="H435" s="346" t="str">
        <f t="shared" si="74"/>
        <v/>
      </c>
      <c r="I435" s="346" t="str">
        <f t="shared" si="74"/>
        <v/>
      </c>
      <c r="J435" s="346">
        <f t="shared" si="74"/>
        <v>0</v>
      </c>
      <c r="K435" s="346">
        <f t="shared" si="74"/>
        <v>0</v>
      </c>
      <c r="L435" s="346">
        <f t="shared" si="74"/>
        <v>0</v>
      </c>
      <c r="M435" s="346" t="str">
        <f t="shared" si="74"/>
        <v/>
      </c>
      <c r="N435" s="346" t="str">
        <f t="shared" si="74"/>
        <v/>
      </c>
      <c r="O435" s="346" t="str">
        <f t="shared" si="74"/>
        <v/>
      </c>
      <c r="P435" s="346" t="str">
        <f t="shared" si="74"/>
        <v/>
      </c>
      <c r="AQ435" s="369"/>
      <c r="AR435" s="369"/>
      <c r="AS435" s="369"/>
      <c r="AT435" s="369"/>
      <c r="AU435" s="369"/>
      <c r="AV435" s="369"/>
      <c r="AW435" s="369"/>
      <c r="AX435" s="369"/>
      <c r="AY435" s="369"/>
      <c r="AZ435" s="363"/>
      <c r="BA435" s="363"/>
      <c r="BB435" s="369"/>
      <c r="BC435" s="369"/>
      <c r="BF435" s="369"/>
      <c r="BK435" s="314"/>
    </row>
    <row r="436" spans="1:63" ht="18" customHeight="1" x14ac:dyDescent="0.25">
      <c r="A436" s="385"/>
      <c r="B436" s="363"/>
      <c r="C436" s="346" t="str">
        <f t="shared" ref="C436:P454" si="75">C317</f>
        <v/>
      </c>
      <c r="D436" s="346">
        <f t="shared" si="75"/>
        <v>0</v>
      </c>
      <c r="E436" s="346">
        <f t="shared" si="75"/>
        <v>0</v>
      </c>
      <c r="F436" s="346">
        <f t="shared" si="75"/>
        <v>0</v>
      </c>
      <c r="G436" s="346" t="str">
        <f t="shared" si="75"/>
        <v/>
      </c>
      <c r="H436" s="346" t="str">
        <f t="shared" si="75"/>
        <v/>
      </c>
      <c r="I436" s="346" t="str">
        <f t="shared" si="75"/>
        <v/>
      </c>
      <c r="J436" s="346">
        <f t="shared" si="75"/>
        <v>0</v>
      </c>
      <c r="K436" s="346">
        <f t="shared" si="75"/>
        <v>0</v>
      </c>
      <c r="L436" s="346">
        <f t="shared" si="75"/>
        <v>0</v>
      </c>
      <c r="M436" s="346" t="str">
        <f t="shared" si="75"/>
        <v/>
      </c>
      <c r="N436" s="346" t="str">
        <f t="shared" si="75"/>
        <v/>
      </c>
      <c r="O436" s="346" t="str">
        <f t="shared" si="75"/>
        <v/>
      </c>
      <c r="P436" s="346" t="str">
        <f t="shared" si="75"/>
        <v/>
      </c>
      <c r="AQ436" s="369"/>
      <c r="AR436" s="369"/>
      <c r="AS436" s="369"/>
      <c r="AT436" s="369"/>
      <c r="AU436" s="369"/>
      <c r="AV436" s="369"/>
      <c r="AW436" s="369"/>
      <c r="AX436" s="369"/>
      <c r="AY436" s="369"/>
      <c r="AZ436" s="363"/>
      <c r="BA436" s="363"/>
      <c r="BB436" s="369"/>
      <c r="BC436" s="369"/>
      <c r="BF436" s="369"/>
      <c r="BK436" s="314"/>
    </row>
    <row r="437" spans="1:63" ht="18" customHeight="1" x14ac:dyDescent="0.25">
      <c r="A437" s="385"/>
      <c r="B437" s="363"/>
      <c r="C437" s="346" t="str">
        <f t="shared" si="75"/>
        <v/>
      </c>
      <c r="D437" s="346">
        <f t="shared" si="75"/>
        <v>0</v>
      </c>
      <c r="E437" s="346">
        <f t="shared" si="75"/>
        <v>0</v>
      </c>
      <c r="F437" s="346">
        <f t="shared" si="75"/>
        <v>0</v>
      </c>
      <c r="G437" s="346" t="str">
        <f t="shared" si="75"/>
        <v/>
      </c>
      <c r="H437" s="346" t="str">
        <f t="shared" si="75"/>
        <v/>
      </c>
      <c r="I437" s="346" t="str">
        <f t="shared" si="75"/>
        <v/>
      </c>
      <c r="J437" s="346">
        <f t="shared" si="75"/>
        <v>0</v>
      </c>
      <c r="K437" s="346">
        <f t="shared" si="75"/>
        <v>0</v>
      </c>
      <c r="L437" s="346">
        <f t="shared" si="75"/>
        <v>0</v>
      </c>
      <c r="M437" s="346" t="str">
        <f t="shared" si="75"/>
        <v/>
      </c>
      <c r="N437" s="346" t="str">
        <f t="shared" si="75"/>
        <v/>
      </c>
      <c r="O437" s="346" t="str">
        <f t="shared" si="75"/>
        <v/>
      </c>
      <c r="P437" s="346" t="str">
        <f t="shared" si="75"/>
        <v/>
      </c>
      <c r="AQ437" s="369"/>
      <c r="AR437" s="369"/>
      <c r="AS437" s="369"/>
      <c r="AT437" s="369"/>
      <c r="AU437" s="369"/>
      <c r="AV437" s="369"/>
      <c r="AW437" s="369"/>
      <c r="AX437" s="369"/>
      <c r="AY437" s="369"/>
      <c r="AZ437" s="363"/>
      <c r="BA437" s="363"/>
      <c r="BB437" s="369"/>
      <c r="BC437" s="369"/>
      <c r="BF437" s="369"/>
      <c r="BK437" s="314"/>
    </row>
    <row r="438" spans="1:63" ht="18" customHeight="1" x14ac:dyDescent="0.25">
      <c r="A438" s="385"/>
      <c r="B438" s="363"/>
      <c r="C438" s="346" t="str">
        <f t="shared" si="75"/>
        <v/>
      </c>
      <c r="D438" s="346">
        <f t="shared" si="75"/>
        <v>0</v>
      </c>
      <c r="E438" s="346">
        <f t="shared" si="75"/>
        <v>0</v>
      </c>
      <c r="F438" s="346">
        <f t="shared" si="75"/>
        <v>0</v>
      </c>
      <c r="G438" s="346" t="str">
        <f t="shared" si="75"/>
        <v/>
      </c>
      <c r="H438" s="346" t="str">
        <f t="shared" si="75"/>
        <v/>
      </c>
      <c r="I438" s="346" t="str">
        <f t="shared" si="75"/>
        <v/>
      </c>
      <c r="J438" s="346">
        <f t="shared" si="75"/>
        <v>0</v>
      </c>
      <c r="K438" s="346">
        <f t="shared" si="75"/>
        <v>0</v>
      </c>
      <c r="L438" s="346">
        <f t="shared" si="75"/>
        <v>0</v>
      </c>
      <c r="M438" s="346" t="str">
        <f t="shared" si="75"/>
        <v/>
      </c>
      <c r="N438" s="346" t="str">
        <f t="shared" si="75"/>
        <v/>
      </c>
      <c r="O438" s="346" t="str">
        <f t="shared" si="75"/>
        <v/>
      </c>
      <c r="P438" s="346" t="str">
        <f t="shared" si="75"/>
        <v/>
      </c>
      <c r="AQ438" s="369"/>
      <c r="AR438" s="369"/>
      <c r="AS438" s="369"/>
      <c r="AT438" s="369"/>
      <c r="AU438" s="369"/>
      <c r="AV438" s="369"/>
      <c r="AW438" s="369"/>
      <c r="AX438" s="369"/>
      <c r="AY438" s="369"/>
      <c r="AZ438" s="363"/>
      <c r="BA438" s="363"/>
      <c r="BB438" s="369"/>
      <c r="BC438" s="369"/>
      <c r="BF438" s="369"/>
    </row>
    <row r="439" spans="1:63" ht="18" customHeight="1" x14ac:dyDescent="0.25">
      <c r="A439" s="385"/>
      <c r="B439" s="363"/>
      <c r="C439" s="346" t="str">
        <f t="shared" si="75"/>
        <v/>
      </c>
      <c r="D439" s="346">
        <f t="shared" si="75"/>
        <v>0</v>
      </c>
      <c r="E439" s="346">
        <f t="shared" si="75"/>
        <v>0</v>
      </c>
      <c r="F439" s="346">
        <f t="shared" si="75"/>
        <v>0</v>
      </c>
      <c r="G439" s="346" t="str">
        <f t="shared" si="75"/>
        <v/>
      </c>
      <c r="H439" s="346" t="str">
        <f t="shared" si="75"/>
        <v/>
      </c>
      <c r="I439" s="346" t="str">
        <f t="shared" si="75"/>
        <v/>
      </c>
      <c r="J439" s="346">
        <f t="shared" si="75"/>
        <v>0</v>
      </c>
      <c r="K439" s="346">
        <f t="shared" si="75"/>
        <v>0</v>
      </c>
      <c r="L439" s="346">
        <f t="shared" si="75"/>
        <v>0</v>
      </c>
      <c r="M439" s="346" t="str">
        <f t="shared" si="75"/>
        <v/>
      </c>
      <c r="N439" s="346" t="str">
        <f t="shared" si="75"/>
        <v/>
      </c>
      <c r="O439" s="346" t="str">
        <f t="shared" si="75"/>
        <v/>
      </c>
      <c r="P439" s="346" t="str">
        <f t="shared" si="75"/>
        <v/>
      </c>
      <c r="AQ439" s="369"/>
      <c r="AR439" s="369"/>
      <c r="AS439" s="369"/>
      <c r="AT439" s="369"/>
      <c r="AU439" s="369"/>
      <c r="AV439" s="369"/>
      <c r="AW439" s="369"/>
      <c r="AX439" s="369"/>
      <c r="AY439" s="369"/>
      <c r="AZ439" s="363"/>
      <c r="BA439" s="363"/>
      <c r="BB439" s="369"/>
      <c r="BC439" s="369"/>
      <c r="BF439" s="369"/>
    </row>
    <row r="440" spans="1:63" ht="18" customHeight="1" x14ac:dyDescent="0.25">
      <c r="A440" s="385"/>
      <c r="B440" s="363"/>
      <c r="C440" s="346" t="str">
        <f t="shared" si="75"/>
        <v/>
      </c>
      <c r="D440" s="346">
        <f t="shared" si="75"/>
        <v>0</v>
      </c>
      <c r="E440" s="346">
        <f t="shared" si="75"/>
        <v>0</v>
      </c>
      <c r="F440" s="346">
        <f t="shared" si="75"/>
        <v>0</v>
      </c>
      <c r="G440" s="346" t="str">
        <f t="shared" si="75"/>
        <v/>
      </c>
      <c r="H440" s="346" t="str">
        <f t="shared" si="75"/>
        <v/>
      </c>
      <c r="I440" s="346" t="str">
        <f t="shared" si="75"/>
        <v/>
      </c>
      <c r="J440" s="346">
        <f t="shared" si="75"/>
        <v>0</v>
      </c>
      <c r="K440" s="346">
        <f t="shared" si="75"/>
        <v>0</v>
      </c>
      <c r="L440" s="346">
        <f t="shared" si="75"/>
        <v>0</v>
      </c>
      <c r="M440" s="346" t="str">
        <f t="shared" si="75"/>
        <v/>
      </c>
      <c r="N440" s="346" t="str">
        <f t="shared" si="75"/>
        <v/>
      </c>
      <c r="O440" s="346" t="str">
        <f t="shared" si="75"/>
        <v/>
      </c>
      <c r="P440" s="346" t="str">
        <f t="shared" si="75"/>
        <v/>
      </c>
      <c r="AQ440" s="369"/>
      <c r="AR440" s="369"/>
      <c r="AS440" s="369"/>
      <c r="AT440" s="369"/>
      <c r="AU440" s="369"/>
      <c r="AV440" s="369"/>
      <c r="AW440" s="369"/>
      <c r="AX440" s="369"/>
      <c r="AY440" s="369"/>
      <c r="AZ440" s="363"/>
      <c r="BA440" s="363"/>
      <c r="BB440" s="369"/>
      <c r="BC440" s="369"/>
      <c r="BF440" s="369"/>
    </row>
    <row r="441" spans="1:63" ht="18" customHeight="1" x14ac:dyDescent="0.25">
      <c r="A441" s="385"/>
      <c r="B441" s="363"/>
      <c r="C441" s="346" t="str">
        <f t="shared" si="75"/>
        <v/>
      </c>
      <c r="D441" s="346">
        <f t="shared" si="75"/>
        <v>0</v>
      </c>
      <c r="E441" s="346">
        <f t="shared" si="75"/>
        <v>0</v>
      </c>
      <c r="F441" s="346">
        <f t="shared" si="75"/>
        <v>0</v>
      </c>
      <c r="G441" s="346" t="str">
        <f t="shared" si="75"/>
        <v/>
      </c>
      <c r="H441" s="346" t="str">
        <f t="shared" si="75"/>
        <v/>
      </c>
      <c r="I441" s="346" t="str">
        <f t="shared" si="75"/>
        <v/>
      </c>
      <c r="J441" s="346">
        <f t="shared" si="75"/>
        <v>0</v>
      </c>
      <c r="K441" s="346">
        <f t="shared" si="75"/>
        <v>0</v>
      </c>
      <c r="L441" s="346">
        <f t="shared" si="75"/>
        <v>0</v>
      </c>
      <c r="M441" s="346" t="str">
        <f t="shared" si="75"/>
        <v/>
      </c>
      <c r="N441" s="346" t="str">
        <f t="shared" si="75"/>
        <v/>
      </c>
      <c r="O441" s="346" t="str">
        <f t="shared" si="75"/>
        <v/>
      </c>
      <c r="P441" s="346" t="str">
        <f t="shared" si="75"/>
        <v/>
      </c>
      <c r="AQ441" s="369"/>
      <c r="AR441" s="369"/>
      <c r="AS441" s="369"/>
      <c r="AT441" s="369"/>
      <c r="AU441" s="369"/>
      <c r="AV441" s="369"/>
      <c r="AW441" s="369"/>
      <c r="AX441" s="369"/>
      <c r="AY441" s="369"/>
      <c r="AZ441" s="363"/>
      <c r="BA441" s="363"/>
      <c r="BB441" s="369"/>
      <c r="BC441" s="369"/>
      <c r="BF441" s="369"/>
    </row>
    <row r="442" spans="1:63" ht="18" customHeight="1" x14ac:dyDescent="0.25">
      <c r="A442" s="385"/>
      <c r="B442" s="363"/>
      <c r="C442" s="346" t="str">
        <f t="shared" si="75"/>
        <v/>
      </c>
      <c r="D442" s="346">
        <f t="shared" si="75"/>
        <v>0</v>
      </c>
      <c r="E442" s="346">
        <f t="shared" si="75"/>
        <v>0</v>
      </c>
      <c r="F442" s="346">
        <f t="shared" si="75"/>
        <v>0</v>
      </c>
      <c r="G442" s="346" t="str">
        <f t="shared" si="75"/>
        <v/>
      </c>
      <c r="H442" s="346" t="str">
        <f t="shared" si="75"/>
        <v/>
      </c>
      <c r="I442" s="346" t="str">
        <f t="shared" si="75"/>
        <v/>
      </c>
      <c r="J442" s="346">
        <f t="shared" si="75"/>
        <v>0</v>
      </c>
      <c r="K442" s="346">
        <f t="shared" si="75"/>
        <v>0</v>
      </c>
      <c r="L442" s="346">
        <f t="shared" si="75"/>
        <v>0</v>
      </c>
      <c r="M442" s="346" t="str">
        <f t="shared" si="75"/>
        <v/>
      </c>
      <c r="N442" s="346" t="str">
        <f t="shared" si="75"/>
        <v/>
      </c>
      <c r="O442" s="346" t="str">
        <f t="shared" si="75"/>
        <v/>
      </c>
      <c r="P442" s="346" t="str">
        <f t="shared" si="75"/>
        <v/>
      </c>
      <c r="AQ442" s="369"/>
      <c r="AR442" s="369"/>
      <c r="AS442" s="369"/>
      <c r="AT442" s="369"/>
      <c r="AU442" s="369"/>
      <c r="AV442" s="369"/>
      <c r="AW442" s="369"/>
      <c r="AX442" s="369"/>
      <c r="AY442" s="369"/>
      <c r="AZ442" s="363"/>
      <c r="BA442" s="363"/>
      <c r="BB442" s="281"/>
    </row>
    <row r="443" spans="1:63" ht="18" customHeight="1" x14ac:dyDescent="0.25">
      <c r="A443" s="385"/>
      <c r="B443" s="363"/>
      <c r="C443" s="346" t="str">
        <f t="shared" si="75"/>
        <v/>
      </c>
      <c r="D443" s="346">
        <f t="shared" si="75"/>
        <v>0</v>
      </c>
      <c r="E443" s="346">
        <f t="shared" si="75"/>
        <v>0</v>
      </c>
      <c r="F443" s="346">
        <f t="shared" si="75"/>
        <v>0</v>
      </c>
      <c r="G443" s="346" t="str">
        <f t="shared" si="75"/>
        <v/>
      </c>
      <c r="H443" s="346" t="str">
        <f t="shared" si="75"/>
        <v/>
      </c>
      <c r="I443" s="346" t="str">
        <f t="shared" si="75"/>
        <v/>
      </c>
      <c r="J443" s="346">
        <f t="shared" si="75"/>
        <v>0</v>
      </c>
      <c r="K443" s="346">
        <f t="shared" si="75"/>
        <v>0</v>
      </c>
      <c r="L443" s="346">
        <f t="shared" si="75"/>
        <v>0</v>
      </c>
      <c r="M443" s="346" t="str">
        <f t="shared" si="75"/>
        <v/>
      </c>
      <c r="N443" s="346" t="str">
        <f t="shared" si="75"/>
        <v/>
      </c>
      <c r="O443" s="346" t="str">
        <f t="shared" si="75"/>
        <v/>
      </c>
      <c r="P443" s="346" t="str">
        <f t="shared" si="75"/>
        <v/>
      </c>
      <c r="AQ443" s="369"/>
      <c r="AR443" s="369"/>
      <c r="AS443" s="369"/>
      <c r="AT443" s="369"/>
      <c r="AU443" s="369"/>
      <c r="AV443" s="369"/>
      <c r="AW443" s="369"/>
      <c r="AX443" s="369"/>
      <c r="AY443" s="369"/>
      <c r="AZ443" s="363"/>
      <c r="BA443" s="363"/>
      <c r="BB443" s="281"/>
    </row>
    <row r="444" spans="1:63" ht="18" customHeight="1" x14ac:dyDescent="0.25">
      <c r="A444" s="385"/>
      <c r="B444" s="363"/>
      <c r="C444" s="346" t="str">
        <f t="shared" si="75"/>
        <v/>
      </c>
      <c r="D444" s="346">
        <f t="shared" si="75"/>
        <v>0</v>
      </c>
      <c r="E444" s="346">
        <f t="shared" si="75"/>
        <v>0</v>
      </c>
      <c r="F444" s="346">
        <f t="shared" si="75"/>
        <v>0</v>
      </c>
      <c r="G444" s="346" t="str">
        <f t="shared" si="75"/>
        <v/>
      </c>
      <c r="H444" s="346" t="str">
        <f t="shared" si="75"/>
        <v/>
      </c>
      <c r="I444" s="346" t="str">
        <f t="shared" si="75"/>
        <v/>
      </c>
      <c r="J444" s="346">
        <f t="shared" si="75"/>
        <v>0</v>
      </c>
      <c r="K444" s="346">
        <f t="shared" si="75"/>
        <v>0</v>
      </c>
      <c r="L444" s="346">
        <f t="shared" si="75"/>
        <v>0</v>
      </c>
      <c r="M444" s="346" t="str">
        <f t="shared" si="75"/>
        <v/>
      </c>
      <c r="N444" s="346" t="str">
        <f t="shared" si="75"/>
        <v/>
      </c>
      <c r="O444" s="346" t="str">
        <f t="shared" si="75"/>
        <v/>
      </c>
      <c r="P444" s="346" t="str">
        <f t="shared" si="75"/>
        <v/>
      </c>
      <c r="AQ444" s="369"/>
      <c r="AR444" s="369"/>
      <c r="AS444" s="369"/>
      <c r="AT444" s="369"/>
      <c r="AU444" s="369"/>
      <c r="AV444" s="369"/>
      <c r="AW444" s="369"/>
      <c r="AX444" s="369"/>
      <c r="AY444" s="369"/>
      <c r="AZ444" s="363"/>
      <c r="BA444" s="363"/>
      <c r="BB444" s="281"/>
    </row>
    <row r="445" spans="1:63" ht="18" customHeight="1" x14ac:dyDescent="0.25">
      <c r="A445" s="385"/>
      <c r="B445" s="363"/>
      <c r="C445" s="346" t="str">
        <f t="shared" si="75"/>
        <v/>
      </c>
      <c r="D445" s="346">
        <f t="shared" si="75"/>
        <v>0</v>
      </c>
      <c r="E445" s="346">
        <f t="shared" si="75"/>
        <v>0</v>
      </c>
      <c r="F445" s="346">
        <f t="shared" si="75"/>
        <v>0</v>
      </c>
      <c r="G445" s="346" t="str">
        <f t="shared" si="75"/>
        <v/>
      </c>
      <c r="H445" s="346" t="str">
        <f t="shared" si="75"/>
        <v/>
      </c>
      <c r="I445" s="346" t="str">
        <f t="shared" si="75"/>
        <v/>
      </c>
      <c r="J445" s="346">
        <f t="shared" si="75"/>
        <v>0</v>
      </c>
      <c r="K445" s="346">
        <f t="shared" si="75"/>
        <v>0</v>
      </c>
      <c r="L445" s="346">
        <f t="shared" si="75"/>
        <v>0</v>
      </c>
      <c r="M445" s="346" t="str">
        <f t="shared" si="75"/>
        <v/>
      </c>
      <c r="N445" s="346" t="str">
        <f t="shared" si="75"/>
        <v/>
      </c>
      <c r="O445" s="346" t="str">
        <f t="shared" si="75"/>
        <v/>
      </c>
      <c r="P445" s="346" t="str">
        <f t="shared" si="75"/>
        <v/>
      </c>
      <c r="AQ445" s="369"/>
      <c r="AR445" s="369"/>
      <c r="AS445" s="369"/>
      <c r="AT445" s="369"/>
      <c r="AU445" s="369"/>
      <c r="AV445" s="369"/>
      <c r="AW445" s="369"/>
      <c r="AX445" s="369"/>
      <c r="AY445" s="369"/>
      <c r="AZ445" s="363"/>
      <c r="BA445" s="363"/>
      <c r="BB445" s="281"/>
    </row>
    <row r="446" spans="1:63" ht="18" customHeight="1" x14ac:dyDescent="0.25">
      <c r="A446" s="385"/>
      <c r="B446" s="363"/>
      <c r="C446" s="346" t="str">
        <f t="shared" si="75"/>
        <v/>
      </c>
      <c r="D446" s="346">
        <f t="shared" si="75"/>
        <v>0</v>
      </c>
      <c r="E446" s="346">
        <f t="shared" si="75"/>
        <v>0</v>
      </c>
      <c r="F446" s="346">
        <f t="shared" si="75"/>
        <v>0</v>
      </c>
      <c r="G446" s="346" t="str">
        <f t="shared" si="75"/>
        <v/>
      </c>
      <c r="H446" s="346" t="str">
        <f t="shared" si="75"/>
        <v/>
      </c>
      <c r="I446" s="346" t="str">
        <f t="shared" si="75"/>
        <v/>
      </c>
      <c r="J446" s="346">
        <f t="shared" si="75"/>
        <v>0</v>
      </c>
      <c r="K446" s="346">
        <f t="shared" si="75"/>
        <v>0</v>
      </c>
      <c r="L446" s="346">
        <f t="shared" si="75"/>
        <v>0</v>
      </c>
      <c r="M446" s="346" t="str">
        <f t="shared" si="75"/>
        <v/>
      </c>
      <c r="N446" s="346" t="str">
        <f t="shared" si="75"/>
        <v/>
      </c>
      <c r="O446" s="346" t="str">
        <f t="shared" si="75"/>
        <v/>
      </c>
      <c r="P446" s="346" t="str">
        <f t="shared" si="75"/>
        <v/>
      </c>
      <c r="AQ446" s="369"/>
      <c r="AR446" s="369"/>
      <c r="AS446" s="369"/>
      <c r="AT446" s="369"/>
      <c r="AU446" s="369"/>
      <c r="AV446" s="369"/>
      <c r="AW446" s="369"/>
      <c r="AX446" s="369"/>
      <c r="AY446" s="369"/>
      <c r="AZ446" s="363"/>
      <c r="BA446" s="363"/>
      <c r="BB446" s="281"/>
    </row>
    <row r="447" spans="1:63" ht="18" customHeight="1" x14ac:dyDescent="0.25">
      <c r="C447" s="346" t="str">
        <f t="shared" si="75"/>
        <v/>
      </c>
      <c r="D447" s="346">
        <f t="shared" si="75"/>
        <v>0</v>
      </c>
      <c r="E447" s="346">
        <f t="shared" si="75"/>
        <v>0</v>
      </c>
      <c r="F447" s="346">
        <f t="shared" si="75"/>
        <v>0</v>
      </c>
      <c r="G447" s="346" t="str">
        <f t="shared" si="75"/>
        <v/>
      </c>
      <c r="H447" s="346" t="str">
        <f t="shared" si="75"/>
        <v/>
      </c>
      <c r="I447" s="346" t="str">
        <f t="shared" si="75"/>
        <v/>
      </c>
      <c r="J447" s="346">
        <f t="shared" si="75"/>
        <v>0</v>
      </c>
      <c r="K447" s="346">
        <f t="shared" si="75"/>
        <v>0</v>
      </c>
      <c r="L447" s="346">
        <f t="shared" si="75"/>
        <v>0</v>
      </c>
      <c r="M447" s="346" t="str">
        <f t="shared" si="75"/>
        <v/>
      </c>
      <c r="N447" s="346" t="str">
        <f t="shared" si="75"/>
        <v/>
      </c>
      <c r="O447" s="346" t="str">
        <f t="shared" si="75"/>
        <v/>
      </c>
      <c r="P447" s="346" t="str">
        <f t="shared" si="75"/>
        <v/>
      </c>
      <c r="BB447" s="281"/>
    </row>
    <row r="448" spans="1:63" ht="18" customHeight="1" x14ac:dyDescent="0.25">
      <c r="C448" s="346" t="str">
        <f t="shared" si="75"/>
        <v/>
      </c>
      <c r="D448" s="346">
        <f t="shared" si="75"/>
        <v>0</v>
      </c>
      <c r="E448" s="346">
        <f t="shared" si="75"/>
        <v>0</v>
      </c>
      <c r="F448" s="346">
        <f t="shared" si="75"/>
        <v>0</v>
      </c>
      <c r="G448" s="346" t="str">
        <f t="shared" si="75"/>
        <v/>
      </c>
      <c r="H448" s="346" t="str">
        <f t="shared" si="75"/>
        <v/>
      </c>
      <c r="I448" s="346" t="str">
        <f t="shared" si="75"/>
        <v/>
      </c>
      <c r="J448" s="346">
        <f t="shared" si="75"/>
        <v>0</v>
      </c>
      <c r="K448" s="346">
        <f t="shared" si="75"/>
        <v>0</v>
      </c>
      <c r="L448" s="346">
        <f t="shared" si="75"/>
        <v>0</v>
      </c>
      <c r="M448" s="346" t="str">
        <f t="shared" si="75"/>
        <v/>
      </c>
      <c r="N448" s="346" t="str">
        <f t="shared" si="75"/>
        <v/>
      </c>
      <c r="O448" s="346" t="str">
        <f t="shared" si="75"/>
        <v/>
      </c>
      <c r="P448" s="346" t="str">
        <f t="shared" si="75"/>
        <v/>
      </c>
      <c r="BB448" s="281"/>
    </row>
    <row r="449" spans="1:58" ht="18" customHeight="1" x14ac:dyDescent="0.25">
      <c r="C449" s="346" t="str">
        <f t="shared" si="75"/>
        <v/>
      </c>
      <c r="D449" s="346">
        <f t="shared" si="75"/>
        <v>0</v>
      </c>
      <c r="E449" s="346">
        <f t="shared" si="75"/>
        <v>0</v>
      </c>
      <c r="F449" s="346">
        <f t="shared" si="75"/>
        <v>0</v>
      </c>
      <c r="G449" s="346" t="str">
        <f t="shared" si="75"/>
        <v/>
      </c>
      <c r="H449" s="346" t="str">
        <f t="shared" si="75"/>
        <v/>
      </c>
      <c r="I449" s="346" t="str">
        <f t="shared" si="75"/>
        <v/>
      </c>
      <c r="J449" s="346">
        <f t="shared" si="75"/>
        <v>0</v>
      </c>
      <c r="K449" s="346">
        <f t="shared" si="75"/>
        <v>0</v>
      </c>
      <c r="L449" s="346">
        <f t="shared" si="75"/>
        <v>0</v>
      </c>
      <c r="M449" s="346" t="str">
        <f t="shared" si="75"/>
        <v/>
      </c>
      <c r="N449" s="346" t="str">
        <f t="shared" si="75"/>
        <v/>
      </c>
      <c r="O449" s="346" t="str">
        <f t="shared" si="75"/>
        <v/>
      </c>
      <c r="P449" s="346" t="str">
        <f t="shared" si="75"/>
        <v/>
      </c>
      <c r="BB449" s="281"/>
    </row>
    <row r="450" spans="1:58" ht="18" customHeight="1" x14ac:dyDescent="0.25">
      <c r="C450" s="346" t="str">
        <f t="shared" si="75"/>
        <v/>
      </c>
      <c r="D450" s="346">
        <f t="shared" si="75"/>
        <v>0</v>
      </c>
      <c r="E450" s="346">
        <f t="shared" si="75"/>
        <v>0</v>
      </c>
      <c r="F450" s="346">
        <f t="shared" si="75"/>
        <v>0</v>
      </c>
      <c r="G450" s="346" t="str">
        <f t="shared" si="75"/>
        <v/>
      </c>
      <c r="H450" s="346" t="str">
        <f t="shared" si="75"/>
        <v/>
      </c>
      <c r="I450" s="346" t="str">
        <f t="shared" si="75"/>
        <v/>
      </c>
      <c r="J450" s="346">
        <f t="shared" si="75"/>
        <v>0</v>
      </c>
      <c r="K450" s="346">
        <f t="shared" si="75"/>
        <v>0</v>
      </c>
      <c r="L450" s="346">
        <f t="shared" si="75"/>
        <v>0</v>
      </c>
      <c r="M450" s="346" t="str">
        <f t="shared" si="75"/>
        <v/>
      </c>
      <c r="N450" s="346" t="str">
        <f t="shared" si="75"/>
        <v/>
      </c>
      <c r="O450" s="346" t="str">
        <f t="shared" si="75"/>
        <v/>
      </c>
      <c r="P450" s="346" t="str">
        <f t="shared" si="75"/>
        <v/>
      </c>
    </row>
    <row r="451" spans="1:58" ht="18" customHeight="1" x14ac:dyDescent="0.25">
      <c r="C451" s="346" t="str">
        <f t="shared" si="75"/>
        <v/>
      </c>
      <c r="D451" s="346">
        <f t="shared" si="75"/>
        <v>0</v>
      </c>
      <c r="E451" s="346">
        <f t="shared" si="75"/>
        <v>0</v>
      </c>
      <c r="F451" s="346">
        <f t="shared" si="75"/>
        <v>0</v>
      </c>
      <c r="G451" s="346" t="str">
        <f t="shared" si="75"/>
        <v/>
      </c>
      <c r="H451" s="346" t="str">
        <f t="shared" si="75"/>
        <v/>
      </c>
      <c r="I451" s="346" t="str">
        <f t="shared" si="75"/>
        <v/>
      </c>
      <c r="J451" s="346">
        <f t="shared" si="75"/>
        <v>0</v>
      </c>
      <c r="K451" s="346">
        <f t="shared" si="75"/>
        <v>0</v>
      </c>
      <c r="L451" s="346">
        <f t="shared" si="75"/>
        <v>0</v>
      </c>
      <c r="M451" s="346" t="str">
        <f t="shared" si="75"/>
        <v/>
      </c>
      <c r="N451" s="346" t="str">
        <f t="shared" si="75"/>
        <v/>
      </c>
      <c r="O451" s="346" t="str">
        <f t="shared" si="75"/>
        <v/>
      </c>
      <c r="P451" s="346" t="str">
        <f t="shared" si="75"/>
        <v/>
      </c>
    </row>
    <row r="452" spans="1:58" ht="18" customHeight="1" x14ac:dyDescent="0.25">
      <c r="C452" s="346" t="str">
        <f t="shared" si="75"/>
        <v/>
      </c>
      <c r="D452" s="346">
        <f t="shared" si="75"/>
        <v>0</v>
      </c>
      <c r="E452" s="346">
        <f t="shared" si="75"/>
        <v>0</v>
      </c>
      <c r="F452" s="346">
        <f t="shared" si="75"/>
        <v>0</v>
      </c>
      <c r="G452" s="346" t="str">
        <f t="shared" si="75"/>
        <v/>
      </c>
      <c r="H452" s="346" t="str">
        <f t="shared" si="75"/>
        <v/>
      </c>
      <c r="I452" s="346" t="str">
        <f t="shared" si="75"/>
        <v/>
      </c>
      <c r="J452" s="346">
        <f t="shared" si="75"/>
        <v>0</v>
      </c>
      <c r="K452" s="346">
        <f t="shared" si="75"/>
        <v>0</v>
      </c>
      <c r="L452" s="346">
        <f t="shared" si="75"/>
        <v>0</v>
      </c>
      <c r="M452" s="346" t="str">
        <f t="shared" si="75"/>
        <v/>
      </c>
      <c r="N452" s="346" t="str">
        <f t="shared" si="75"/>
        <v/>
      </c>
      <c r="O452" s="346" t="str">
        <f t="shared" si="75"/>
        <v/>
      </c>
      <c r="P452" s="346" t="str">
        <f t="shared" si="75"/>
        <v/>
      </c>
    </row>
    <row r="453" spans="1:58" ht="18" customHeight="1" x14ac:dyDescent="0.25">
      <c r="C453" s="346" t="str">
        <f t="shared" si="75"/>
        <v/>
      </c>
      <c r="D453" s="346">
        <f t="shared" si="75"/>
        <v>0</v>
      </c>
      <c r="E453" s="346">
        <f t="shared" si="75"/>
        <v>0</v>
      </c>
      <c r="F453" s="346">
        <f t="shared" si="75"/>
        <v>0</v>
      </c>
      <c r="G453" s="346" t="str">
        <f t="shared" si="75"/>
        <v/>
      </c>
      <c r="H453" s="346" t="str">
        <f t="shared" si="75"/>
        <v/>
      </c>
      <c r="I453" s="346" t="str">
        <f t="shared" si="75"/>
        <v/>
      </c>
      <c r="J453" s="346">
        <f t="shared" ref="D453:P454" si="76">J334</f>
        <v>0</v>
      </c>
      <c r="K453" s="346">
        <f t="shared" si="76"/>
        <v>0</v>
      </c>
      <c r="L453" s="346">
        <f t="shared" si="76"/>
        <v>0</v>
      </c>
      <c r="M453" s="346" t="str">
        <f t="shared" si="76"/>
        <v/>
      </c>
      <c r="N453" s="346" t="str">
        <f t="shared" si="76"/>
        <v/>
      </c>
      <c r="O453" s="346" t="str">
        <f t="shared" si="76"/>
        <v/>
      </c>
      <c r="P453" s="346" t="str">
        <f t="shared" si="76"/>
        <v/>
      </c>
    </row>
    <row r="454" spans="1:58" ht="18" customHeight="1" x14ac:dyDescent="0.25">
      <c r="C454" s="346" t="str">
        <f t="shared" si="75"/>
        <v/>
      </c>
      <c r="D454" s="346">
        <f t="shared" si="76"/>
        <v>0</v>
      </c>
      <c r="E454" s="346">
        <f t="shared" si="76"/>
        <v>0</v>
      </c>
      <c r="F454" s="346">
        <f t="shared" si="76"/>
        <v>0</v>
      </c>
      <c r="G454" s="346" t="str">
        <f t="shared" si="76"/>
        <v/>
      </c>
      <c r="H454" s="346" t="str">
        <f t="shared" si="76"/>
        <v/>
      </c>
      <c r="I454" s="346" t="str">
        <f t="shared" si="76"/>
        <v/>
      </c>
      <c r="J454" s="346">
        <f t="shared" si="76"/>
        <v>0</v>
      </c>
      <c r="K454" s="346">
        <f t="shared" si="76"/>
        <v>0</v>
      </c>
      <c r="L454" s="346">
        <f t="shared" si="76"/>
        <v>0</v>
      </c>
      <c r="M454" s="346" t="str">
        <f t="shared" si="76"/>
        <v/>
      </c>
      <c r="N454" s="346" t="str">
        <f t="shared" si="76"/>
        <v/>
      </c>
      <c r="O454" s="346" t="str">
        <f t="shared" si="76"/>
        <v/>
      </c>
      <c r="P454" s="346" t="str">
        <f t="shared" si="76"/>
        <v/>
      </c>
    </row>
    <row r="455" spans="1:58" ht="18" customHeight="1" x14ac:dyDescent="0.25">
      <c r="A455" s="385"/>
      <c r="B455" s="363"/>
      <c r="C455" s="346" t="str">
        <f>C407</f>
        <v/>
      </c>
      <c r="D455" s="346" t="str">
        <f t="shared" ref="D455:P455" si="77">D407</f>
        <v/>
      </c>
      <c r="E455" s="346" t="str">
        <f t="shared" si="77"/>
        <v/>
      </c>
      <c r="F455" s="346" t="str">
        <f t="shared" si="77"/>
        <v/>
      </c>
      <c r="G455" s="346" t="str">
        <f t="shared" si="77"/>
        <v/>
      </c>
      <c r="H455" s="346" t="str">
        <f t="shared" si="77"/>
        <v/>
      </c>
      <c r="I455" s="346" t="str">
        <f t="shared" si="77"/>
        <v/>
      </c>
      <c r="J455" s="346">
        <f t="shared" si="77"/>
        <v>0</v>
      </c>
      <c r="K455" s="346">
        <f t="shared" si="77"/>
        <v>0</v>
      </c>
      <c r="L455" s="346">
        <f t="shared" si="77"/>
        <v>0</v>
      </c>
      <c r="M455" s="346" t="str">
        <f t="shared" si="77"/>
        <v/>
      </c>
      <c r="N455" s="346" t="str">
        <f t="shared" si="77"/>
        <v/>
      </c>
      <c r="O455" s="346" t="str">
        <f t="shared" si="77"/>
        <v/>
      </c>
      <c r="P455" s="346" t="str">
        <f t="shared" si="77"/>
        <v/>
      </c>
      <c r="AQ455" s="369"/>
      <c r="AR455" s="369"/>
      <c r="AS455" s="369"/>
      <c r="AT455" s="369"/>
      <c r="AU455" s="369"/>
      <c r="AV455" s="369"/>
      <c r="AW455" s="369"/>
      <c r="AX455" s="369"/>
      <c r="AY455" s="369"/>
      <c r="AZ455" s="363"/>
      <c r="BA455" s="363"/>
      <c r="BB455" s="369"/>
      <c r="BC455" s="369"/>
      <c r="BF455" s="369"/>
    </row>
    <row r="456" spans="1:58" ht="18" customHeight="1" x14ac:dyDescent="0.25">
      <c r="A456" s="385"/>
      <c r="B456" s="363"/>
      <c r="C456" s="346" t="str">
        <f t="shared" ref="C456:P471" si="78">C408</f>
        <v/>
      </c>
      <c r="D456" s="346" t="str">
        <f t="shared" si="78"/>
        <v/>
      </c>
      <c r="E456" s="346" t="str">
        <f t="shared" si="78"/>
        <v/>
      </c>
      <c r="F456" s="346" t="str">
        <f t="shared" si="78"/>
        <v/>
      </c>
      <c r="G456" s="346" t="str">
        <f t="shared" si="78"/>
        <v/>
      </c>
      <c r="H456" s="346" t="str">
        <f t="shared" si="78"/>
        <v/>
      </c>
      <c r="I456" s="346" t="str">
        <f t="shared" si="78"/>
        <v/>
      </c>
      <c r="J456" s="346">
        <f t="shared" si="78"/>
        <v>0</v>
      </c>
      <c r="K456" s="346">
        <f t="shared" si="78"/>
        <v>0</v>
      </c>
      <c r="L456" s="346">
        <f t="shared" si="78"/>
        <v>0</v>
      </c>
      <c r="M456" s="346" t="str">
        <f t="shared" si="78"/>
        <v/>
      </c>
      <c r="N456" s="346" t="str">
        <f t="shared" si="78"/>
        <v/>
      </c>
      <c r="O456" s="346" t="str">
        <f t="shared" si="78"/>
        <v/>
      </c>
      <c r="P456" s="346" t="str">
        <f t="shared" si="78"/>
        <v/>
      </c>
      <c r="AQ456" s="369"/>
      <c r="AR456" s="369"/>
      <c r="AS456" s="369"/>
      <c r="AT456" s="369"/>
      <c r="AU456" s="369"/>
      <c r="AV456" s="369"/>
      <c r="AW456" s="369"/>
      <c r="AX456" s="369"/>
      <c r="AY456" s="369"/>
      <c r="AZ456" s="363"/>
      <c r="BA456" s="363"/>
      <c r="BB456" s="369"/>
      <c r="BC456" s="369"/>
      <c r="BF456" s="369"/>
    </row>
    <row r="457" spans="1:58" ht="18" customHeight="1" x14ac:dyDescent="0.25">
      <c r="A457" s="385"/>
      <c r="B457" s="363"/>
      <c r="C457" s="346" t="str">
        <f t="shared" si="78"/>
        <v/>
      </c>
      <c r="D457" s="346" t="str">
        <f t="shared" si="78"/>
        <v/>
      </c>
      <c r="E457" s="346" t="str">
        <f t="shared" si="78"/>
        <v/>
      </c>
      <c r="F457" s="346" t="str">
        <f t="shared" si="78"/>
        <v/>
      </c>
      <c r="G457" s="346" t="str">
        <f t="shared" si="78"/>
        <v/>
      </c>
      <c r="H457" s="346" t="str">
        <f t="shared" si="78"/>
        <v/>
      </c>
      <c r="I457" s="346" t="str">
        <f t="shared" si="78"/>
        <v/>
      </c>
      <c r="J457" s="346">
        <f t="shared" si="78"/>
        <v>0</v>
      </c>
      <c r="K457" s="346">
        <f t="shared" si="78"/>
        <v>0</v>
      </c>
      <c r="L457" s="346">
        <f t="shared" si="78"/>
        <v>0</v>
      </c>
      <c r="M457" s="346" t="str">
        <f t="shared" si="78"/>
        <v/>
      </c>
      <c r="N457" s="346" t="str">
        <f t="shared" si="78"/>
        <v/>
      </c>
      <c r="O457" s="346" t="str">
        <f t="shared" si="78"/>
        <v/>
      </c>
      <c r="P457" s="346" t="str">
        <f t="shared" si="78"/>
        <v/>
      </c>
      <c r="AQ457" s="369"/>
      <c r="AR457" s="369"/>
      <c r="AS457" s="369"/>
      <c r="AT457" s="369"/>
      <c r="AU457" s="369"/>
      <c r="AV457" s="369"/>
      <c r="AW457" s="369"/>
      <c r="AX457" s="369"/>
      <c r="AY457" s="369"/>
      <c r="AZ457" s="363"/>
      <c r="BA457" s="363"/>
      <c r="BB457" s="369"/>
      <c r="BC457" s="369"/>
      <c r="BF457" s="369"/>
    </row>
    <row r="458" spans="1:58" ht="18" customHeight="1" x14ac:dyDescent="0.25">
      <c r="A458" s="385"/>
      <c r="B458" s="363"/>
      <c r="C458" s="346" t="str">
        <f t="shared" si="78"/>
        <v/>
      </c>
      <c r="D458" s="346" t="str">
        <f t="shared" si="78"/>
        <v/>
      </c>
      <c r="E458" s="346" t="str">
        <f t="shared" si="78"/>
        <v/>
      </c>
      <c r="F458" s="346" t="str">
        <f t="shared" si="78"/>
        <v/>
      </c>
      <c r="G458" s="346" t="str">
        <f t="shared" si="78"/>
        <v/>
      </c>
      <c r="H458" s="346" t="str">
        <f t="shared" si="78"/>
        <v/>
      </c>
      <c r="I458" s="346" t="str">
        <f t="shared" si="78"/>
        <v/>
      </c>
      <c r="J458" s="346">
        <f t="shared" si="78"/>
        <v>0</v>
      </c>
      <c r="K458" s="346">
        <f t="shared" si="78"/>
        <v>0</v>
      </c>
      <c r="L458" s="346">
        <f t="shared" si="78"/>
        <v>0</v>
      </c>
      <c r="M458" s="346" t="str">
        <f t="shared" si="78"/>
        <v/>
      </c>
      <c r="N458" s="346" t="str">
        <f t="shared" si="78"/>
        <v/>
      </c>
      <c r="O458" s="346" t="str">
        <f t="shared" si="78"/>
        <v/>
      </c>
      <c r="P458" s="346" t="str">
        <f t="shared" si="78"/>
        <v/>
      </c>
      <c r="AQ458" s="369"/>
      <c r="AR458" s="369"/>
      <c r="AS458" s="369"/>
      <c r="AT458" s="369"/>
      <c r="AU458" s="369"/>
      <c r="AV458" s="369"/>
      <c r="AW458" s="369"/>
      <c r="AX458" s="369"/>
      <c r="AY458" s="369"/>
      <c r="AZ458" s="363"/>
      <c r="BA458" s="363"/>
      <c r="BB458" s="369"/>
      <c r="BC458" s="369"/>
      <c r="BF458" s="369"/>
    </row>
    <row r="459" spans="1:58" ht="18" customHeight="1" x14ac:dyDescent="0.25">
      <c r="A459" s="385"/>
      <c r="B459" s="363"/>
      <c r="C459" s="346" t="str">
        <f t="shared" si="78"/>
        <v/>
      </c>
      <c r="D459" s="346" t="str">
        <f t="shared" si="78"/>
        <v/>
      </c>
      <c r="E459" s="346" t="str">
        <f t="shared" si="78"/>
        <v/>
      </c>
      <c r="F459" s="346" t="str">
        <f t="shared" si="78"/>
        <v/>
      </c>
      <c r="G459" s="346" t="str">
        <f t="shared" si="78"/>
        <v/>
      </c>
      <c r="H459" s="346" t="str">
        <f t="shared" si="78"/>
        <v/>
      </c>
      <c r="I459" s="346" t="str">
        <f t="shared" si="78"/>
        <v/>
      </c>
      <c r="J459" s="346">
        <f t="shared" si="78"/>
        <v>0</v>
      </c>
      <c r="K459" s="346">
        <f t="shared" si="78"/>
        <v>0</v>
      </c>
      <c r="L459" s="346">
        <f t="shared" si="78"/>
        <v>0</v>
      </c>
      <c r="M459" s="346" t="str">
        <f t="shared" si="78"/>
        <v/>
      </c>
      <c r="N459" s="346" t="str">
        <f t="shared" si="78"/>
        <v/>
      </c>
      <c r="O459" s="346" t="str">
        <f t="shared" si="78"/>
        <v/>
      </c>
      <c r="P459" s="346" t="str">
        <f t="shared" si="78"/>
        <v/>
      </c>
      <c r="AQ459" s="369"/>
      <c r="AR459" s="369"/>
      <c r="AS459" s="369"/>
      <c r="AT459" s="369"/>
      <c r="AU459" s="369"/>
      <c r="AV459" s="369"/>
      <c r="AW459" s="369"/>
      <c r="AX459" s="369"/>
      <c r="AY459" s="369"/>
      <c r="AZ459" s="363"/>
      <c r="BA459" s="363"/>
      <c r="BB459" s="369"/>
      <c r="BC459" s="369"/>
      <c r="BF459" s="369"/>
    </row>
    <row r="460" spans="1:58" ht="18" customHeight="1" x14ac:dyDescent="0.25">
      <c r="A460" s="385"/>
      <c r="B460" s="363"/>
      <c r="C460" s="346" t="str">
        <f t="shared" si="78"/>
        <v/>
      </c>
      <c r="D460" s="346" t="str">
        <f t="shared" si="78"/>
        <v/>
      </c>
      <c r="E460" s="346" t="str">
        <f t="shared" si="78"/>
        <v/>
      </c>
      <c r="F460" s="346" t="str">
        <f t="shared" si="78"/>
        <v/>
      </c>
      <c r="G460" s="346" t="str">
        <f t="shared" si="78"/>
        <v/>
      </c>
      <c r="H460" s="346" t="str">
        <f t="shared" si="78"/>
        <v/>
      </c>
      <c r="I460" s="346" t="str">
        <f t="shared" si="78"/>
        <v/>
      </c>
      <c r="J460" s="346">
        <f t="shared" si="78"/>
        <v>0</v>
      </c>
      <c r="K460" s="346">
        <f t="shared" si="78"/>
        <v>0</v>
      </c>
      <c r="L460" s="346">
        <f t="shared" si="78"/>
        <v>0</v>
      </c>
      <c r="M460" s="346" t="str">
        <f t="shared" si="78"/>
        <v/>
      </c>
      <c r="N460" s="346" t="str">
        <f t="shared" si="78"/>
        <v/>
      </c>
      <c r="O460" s="346" t="str">
        <f t="shared" si="78"/>
        <v/>
      </c>
      <c r="P460" s="346" t="str">
        <f t="shared" si="78"/>
        <v/>
      </c>
      <c r="AQ460" s="369"/>
      <c r="AR460" s="369"/>
      <c r="AS460" s="369"/>
      <c r="AT460" s="369"/>
      <c r="AU460" s="369"/>
      <c r="AV460" s="369"/>
      <c r="AW460" s="369"/>
      <c r="AX460" s="369"/>
      <c r="AY460" s="369"/>
      <c r="AZ460" s="363"/>
      <c r="BA460" s="363"/>
      <c r="BB460" s="369"/>
      <c r="BC460" s="369"/>
      <c r="BF460" s="369"/>
    </row>
    <row r="461" spans="1:58" ht="18" customHeight="1" x14ac:dyDescent="0.25">
      <c r="A461" s="385"/>
      <c r="B461" s="363"/>
      <c r="C461" s="346" t="str">
        <f t="shared" si="78"/>
        <v/>
      </c>
      <c r="D461" s="346" t="str">
        <f t="shared" si="78"/>
        <v/>
      </c>
      <c r="E461" s="346" t="str">
        <f t="shared" si="78"/>
        <v/>
      </c>
      <c r="F461" s="346" t="str">
        <f t="shared" si="78"/>
        <v/>
      </c>
      <c r="G461" s="346" t="str">
        <f t="shared" si="78"/>
        <v/>
      </c>
      <c r="H461" s="346" t="str">
        <f t="shared" si="78"/>
        <v/>
      </c>
      <c r="I461" s="346" t="str">
        <f t="shared" si="78"/>
        <v/>
      </c>
      <c r="J461" s="346">
        <f t="shared" si="78"/>
        <v>0</v>
      </c>
      <c r="K461" s="346">
        <f t="shared" si="78"/>
        <v>0</v>
      </c>
      <c r="L461" s="346">
        <f t="shared" si="78"/>
        <v>0</v>
      </c>
      <c r="M461" s="346" t="str">
        <f t="shared" si="78"/>
        <v/>
      </c>
      <c r="N461" s="346" t="str">
        <f t="shared" si="78"/>
        <v/>
      </c>
      <c r="O461" s="346" t="str">
        <f t="shared" si="78"/>
        <v/>
      </c>
      <c r="P461" s="346" t="str">
        <f t="shared" si="78"/>
        <v/>
      </c>
      <c r="AQ461" s="369"/>
      <c r="AR461" s="369"/>
      <c r="AS461" s="369"/>
      <c r="AT461" s="369"/>
      <c r="AU461" s="369"/>
      <c r="AV461" s="369"/>
      <c r="AW461" s="369"/>
      <c r="AX461" s="369"/>
      <c r="AY461" s="369"/>
      <c r="AZ461" s="363"/>
      <c r="BA461" s="363"/>
      <c r="BB461" s="369"/>
      <c r="BC461" s="369"/>
      <c r="BF461" s="369"/>
    </row>
    <row r="462" spans="1:58" ht="18" customHeight="1" x14ac:dyDescent="0.25">
      <c r="A462" s="385"/>
      <c r="B462" s="363"/>
      <c r="C462" s="346" t="str">
        <f t="shared" si="78"/>
        <v/>
      </c>
      <c r="D462" s="346" t="str">
        <f t="shared" si="78"/>
        <v/>
      </c>
      <c r="E462" s="346" t="str">
        <f t="shared" si="78"/>
        <v/>
      </c>
      <c r="F462" s="346" t="str">
        <f t="shared" si="78"/>
        <v/>
      </c>
      <c r="G462" s="346" t="str">
        <f t="shared" si="78"/>
        <v/>
      </c>
      <c r="H462" s="346" t="str">
        <f t="shared" si="78"/>
        <v/>
      </c>
      <c r="I462" s="346" t="str">
        <f t="shared" si="78"/>
        <v/>
      </c>
      <c r="J462" s="346">
        <f t="shared" si="78"/>
        <v>0</v>
      </c>
      <c r="K462" s="346">
        <f t="shared" si="78"/>
        <v>0</v>
      </c>
      <c r="L462" s="346">
        <f t="shared" si="78"/>
        <v>0</v>
      </c>
      <c r="M462" s="346" t="str">
        <f t="shared" si="78"/>
        <v/>
      </c>
      <c r="N462" s="346" t="str">
        <f t="shared" si="78"/>
        <v/>
      </c>
      <c r="O462" s="346" t="str">
        <f t="shared" si="78"/>
        <v/>
      </c>
      <c r="P462" s="346" t="str">
        <f t="shared" si="78"/>
        <v/>
      </c>
      <c r="AQ462" s="369"/>
      <c r="AR462" s="369"/>
      <c r="AS462" s="369"/>
      <c r="AT462" s="369"/>
      <c r="AU462" s="369"/>
      <c r="AV462" s="369"/>
      <c r="AW462" s="369"/>
      <c r="AX462" s="369"/>
      <c r="AY462" s="369"/>
      <c r="AZ462" s="363"/>
      <c r="BA462" s="363"/>
      <c r="BB462" s="281"/>
    </row>
    <row r="463" spans="1:58" ht="18" customHeight="1" x14ac:dyDescent="0.25">
      <c r="A463" s="385"/>
      <c r="B463" s="363"/>
      <c r="C463" s="346" t="str">
        <f t="shared" si="78"/>
        <v/>
      </c>
      <c r="D463" s="346" t="str">
        <f t="shared" si="78"/>
        <v/>
      </c>
      <c r="E463" s="346" t="str">
        <f t="shared" si="78"/>
        <v/>
      </c>
      <c r="F463" s="346" t="str">
        <f t="shared" si="78"/>
        <v/>
      </c>
      <c r="G463" s="346" t="str">
        <f t="shared" si="78"/>
        <v/>
      </c>
      <c r="H463" s="346" t="str">
        <f t="shared" si="78"/>
        <v/>
      </c>
      <c r="I463" s="346" t="str">
        <f t="shared" si="78"/>
        <v/>
      </c>
      <c r="J463" s="346">
        <f t="shared" si="78"/>
        <v>0</v>
      </c>
      <c r="K463" s="346">
        <f t="shared" si="78"/>
        <v>0</v>
      </c>
      <c r="L463" s="346">
        <f t="shared" si="78"/>
        <v>0</v>
      </c>
      <c r="M463" s="346" t="str">
        <f t="shared" si="78"/>
        <v/>
      </c>
      <c r="N463" s="346" t="str">
        <f t="shared" si="78"/>
        <v/>
      </c>
      <c r="O463" s="346" t="str">
        <f t="shared" si="78"/>
        <v/>
      </c>
      <c r="P463" s="346" t="str">
        <f t="shared" si="78"/>
        <v/>
      </c>
      <c r="AQ463" s="369"/>
      <c r="AR463" s="369"/>
      <c r="AS463" s="369"/>
      <c r="AT463" s="369"/>
      <c r="AU463" s="369"/>
      <c r="AV463" s="369"/>
      <c r="AW463" s="369"/>
      <c r="AX463" s="369"/>
      <c r="AY463" s="369"/>
      <c r="AZ463" s="363"/>
      <c r="BA463" s="363"/>
      <c r="BB463" s="281"/>
    </row>
    <row r="464" spans="1:58" ht="18" customHeight="1" x14ac:dyDescent="0.25">
      <c r="A464" s="385"/>
      <c r="B464" s="363"/>
      <c r="C464" s="346" t="str">
        <f t="shared" si="78"/>
        <v/>
      </c>
      <c r="D464" s="346" t="str">
        <f t="shared" si="78"/>
        <v/>
      </c>
      <c r="E464" s="346" t="str">
        <f t="shared" si="78"/>
        <v/>
      </c>
      <c r="F464" s="346" t="str">
        <f t="shared" si="78"/>
        <v/>
      </c>
      <c r="G464" s="346" t="str">
        <f t="shared" si="78"/>
        <v/>
      </c>
      <c r="H464" s="346" t="str">
        <f t="shared" si="78"/>
        <v/>
      </c>
      <c r="I464" s="346" t="str">
        <f t="shared" si="78"/>
        <v/>
      </c>
      <c r="J464" s="346">
        <f t="shared" si="78"/>
        <v>0</v>
      </c>
      <c r="K464" s="346">
        <f t="shared" si="78"/>
        <v>0</v>
      </c>
      <c r="L464" s="346">
        <f t="shared" si="78"/>
        <v>0</v>
      </c>
      <c r="M464" s="346" t="str">
        <f t="shared" si="78"/>
        <v/>
      </c>
      <c r="N464" s="346" t="str">
        <f t="shared" si="78"/>
        <v/>
      </c>
      <c r="O464" s="346" t="str">
        <f t="shared" si="78"/>
        <v/>
      </c>
      <c r="P464" s="346" t="str">
        <f t="shared" si="78"/>
        <v/>
      </c>
      <c r="AQ464" s="369"/>
      <c r="AR464" s="369"/>
      <c r="AS464" s="369"/>
      <c r="AT464" s="369"/>
      <c r="AU464" s="369"/>
      <c r="AV464" s="369"/>
      <c r="AW464" s="369"/>
      <c r="AX464" s="369"/>
      <c r="AY464" s="369"/>
      <c r="AZ464" s="363"/>
      <c r="BA464" s="363"/>
      <c r="BB464" s="281"/>
    </row>
    <row r="465" spans="1:54" ht="18" customHeight="1" x14ac:dyDescent="0.25">
      <c r="A465" s="385"/>
      <c r="B465" s="363"/>
      <c r="C465" s="346" t="str">
        <f t="shared" si="78"/>
        <v/>
      </c>
      <c r="D465" s="346" t="str">
        <f t="shared" si="78"/>
        <v/>
      </c>
      <c r="E465" s="346" t="str">
        <f t="shared" si="78"/>
        <v/>
      </c>
      <c r="F465" s="346" t="str">
        <f t="shared" si="78"/>
        <v/>
      </c>
      <c r="G465" s="346" t="str">
        <f t="shared" si="78"/>
        <v/>
      </c>
      <c r="H465" s="346" t="str">
        <f t="shared" si="78"/>
        <v/>
      </c>
      <c r="I465" s="346" t="str">
        <f t="shared" si="78"/>
        <v/>
      </c>
      <c r="J465" s="346">
        <f t="shared" si="78"/>
        <v>0</v>
      </c>
      <c r="K465" s="346">
        <f t="shared" si="78"/>
        <v>0</v>
      </c>
      <c r="L465" s="346">
        <f t="shared" si="78"/>
        <v>0</v>
      </c>
      <c r="M465" s="346" t="str">
        <f t="shared" si="78"/>
        <v/>
      </c>
      <c r="N465" s="346" t="str">
        <f t="shared" si="78"/>
        <v/>
      </c>
      <c r="O465" s="346" t="str">
        <f t="shared" si="78"/>
        <v/>
      </c>
      <c r="P465" s="346" t="str">
        <f t="shared" si="78"/>
        <v/>
      </c>
      <c r="AQ465" s="369"/>
      <c r="AR465" s="369"/>
      <c r="AS465" s="369"/>
      <c r="AT465" s="369"/>
      <c r="AU465" s="369"/>
      <c r="AV465" s="369"/>
      <c r="AW465" s="369"/>
      <c r="AX465" s="369"/>
      <c r="AY465" s="369"/>
      <c r="AZ465" s="363"/>
      <c r="BA465" s="363"/>
      <c r="BB465" s="281"/>
    </row>
    <row r="466" spans="1:54" ht="18" customHeight="1" x14ac:dyDescent="0.25">
      <c r="A466" s="385"/>
      <c r="B466" s="363"/>
      <c r="C466" s="346" t="str">
        <f t="shared" si="78"/>
        <v/>
      </c>
      <c r="D466" s="346" t="str">
        <f t="shared" si="78"/>
        <v/>
      </c>
      <c r="E466" s="346" t="str">
        <f t="shared" si="78"/>
        <v/>
      </c>
      <c r="F466" s="346" t="str">
        <f t="shared" si="78"/>
        <v/>
      </c>
      <c r="G466" s="346" t="str">
        <f t="shared" si="78"/>
        <v/>
      </c>
      <c r="H466" s="346" t="str">
        <f t="shared" si="78"/>
        <v/>
      </c>
      <c r="I466" s="346" t="str">
        <f t="shared" si="78"/>
        <v/>
      </c>
      <c r="J466" s="346">
        <f t="shared" si="78"/>
        <v>0</v>
      </c>
      <c r="K466" s="346">
        <f t="shared" si="78"/>
        <v>0</v>
      </c>
      <c r="L466" s="346">
        <f t="shared" si="78"/>
        <v>0</v>
      </c>
      <c r="M466" s="346" t="str">
        <f t="shared" si="78"/>
        <v/>
      </c>
      <c r="N466" s="346" t="str">
        <f t="shared" si="78"/>
        <v/>
      </c>
      <c r="O466" s="346" t="str">
        <f t="shared" si="78"/>
        <v/>
      </c>
      <c r="P466" s="346" t="str">
        <f t="shared" si="78"/>
        <v/>
      </c>
      <c r="AQ466" s="369"/>
      <c r="AR466" s="369"/>
      <c r="AS466" s="369"/>
      <c r="AT466" s="369"/>
      <c r="AU466" s="369"/>
      <c r="AV466" s="369"/>
      <c r="AW466" s="369"/>
      <c r="AX466" s="369"/>
      <c r="AY466" s="369"/>
      <c r="AZ466" s="363"/>
      <c r="BA466" s="363"/>
      <c r="BB466" s="281"/>
    </row>
    <row r="467" spans="1:54" ht="18" customHeight="1" x14ac:dyDescent="0.25">
      <c r="C467" s="346" t="str">
        <f t="shared" si="78"/>
        <v/>
      </c>
      <c r="D467" s="346" t="str">
        <f t="shared" si="78"/>
        <v/>
      </c>
      <c r="E467" s="346" t="str">
        <f t="shared" si="78"/>
        <v/>
      </c>
      <c r="F467" s="346" t="str">
        <f t="shared" si="78"/>
        <v/>
      </c>
      <c r="G467" s="346" t="str">
        <f t="shared" si="78"/>
        <v/>
      </c>
      <c r="H467" s="346" t="str">
        <f t="shared" si="78"/>
        <v/>
      </c>
      <c r="I467" s="346" t="str">
        <f t="shared" si="78"/>
        <v/>
      </c>
      <c r="J467" s="346">
        <f t="shared" si="78"/>
        <v>0</v>
      </c>
      <c r="K467" s="346">
        <f t="shared" si="78"/>
        <v>0</v>
      </c>
      <c r="L467" s="346">
        <f t="shared" si="78"/>
        <v>0</v>
      </c>
      <c r="M467" s="346" t="str">
        <f t="shared" si="78"/>
        <v/>
      </c>
      <c r="N467" s="346" t="str">
        <f t="shared" si="78"/>
        <v/>
      </c>
      <c r="O467" s="346" t="str">
        <f t="shared" si="78"/>
        <v/>
      </c>
      <c r="P467" s="346" t="str">
        <f t="shared" si="78"/>
        <v/>
      </c>
      <c r="BB467" s="281"/>
    </row>
    <row r="468" spans="1:54" ht="18" customHeight="1" x14ac:dyDescent="0.25">
      <c r="C468" s="346" t="str">
        <f t="shared" si="78"/>
        <v/>
      </c>
      <c r="D468" s="346" t="str">
        <f t="shared" si="78"/>
        <v/>
      </c>
      <c r="E468" s="346" t="str">
        <f t="shared" si="78"/>
        <v/>
      </c>
      <c r="F468" s="346" t="str">
        <f t="shared" si="78"/>
        <v/>
      </c>
      <c r="G468" s="346" t="str">
        <f t="shared" si="78"/>
        <v/>
      </c>
      <c r="H468" s="346" t="str">
        <f t="shared" si="78"/>
        <v/>
      </c>
      <c r="I468" s="346" t="str">
        <f t="shared" si="78"/>
        <v/>
      </c>
      <c r="J468" s="346">
        <f t="shared" si="78"/>
        <v>0</v>
      </c>
      <c r="K468" s="346">
        <f t="shared" si="78"/>
        <v>0</v>
      </c>
      <c r="L468" s="346">
        <f t="shared" si="78"/>
        <v>0</v>
      </c>
      <c r="M468" s="346" t="str">
        <f t="shared" si="78"/>
        <v/>
      </c>
      <c r="N468" s="346" t="str">
        <f t="shared" si="78"/>
        <v/>
      </c>
      <c r="O468" s="346" t="str">
        <f t="shared" si="78"/>
        <v/>
      </c>
      <c r="P468" s="346" t="str">
        <f t="shared" si="78"/>
        <v/>
      </c>
      <c r="BB468" s="281"/>
    </row>
    <row r="469" spans="1:54" ht="18" customHeight="1" x14ac:dyDescent="0.25">
      <c r="C469" s="346" t="str">
        <f t="shared" si="78"/>
        <v/>
      </c>
      <c r="D469" s="346" t="str">
        <f t="shared" si="78"/>
        <v/>
      </c>
      <c r="E469" s="346" t="str">
        <f t="shared" si="78"/>
        <v/>
      </c>
      <c r="F469" s="346" t="str">
        <f t="shared" si="78"/>
        <v/>
      </c>
      <c r="G469" s="346" t="str">
        <f t="shared" si="78"/>
        <v/>
      </c>
      <c r="H469" s="346" t="str">
        <f t="shared" si="78"/>
        <v/>
      </c>
      <c r="I469" s="346" t="str">
        <f t="shared" si="78"/>
        <v/>
      </c>
      <c r="J469" s="346">
        <f t="shared" si="78"/>
        <v>0</v>
      </c>
      <c r="K469" s="346">
        <f t="shared" si="78"/>
        <v>0</v>
      </c>
      <c r="L469" s="346">
        <f t="shared" si="78"/>
        <v>0</v>
      </c>
      <c r="M469" s="346" t="str">
        <f t="shared" si="78"/>
        <v/>
      </c>
      <c r="N469" s="346" t="str">
        <f t="shared" si="78"/>
        <v/>
      </c>
      <c r="O469" s="346" t="str">
        <f t="shared" si="78"/>
        <v/>
      </c>
      <c r="P469" s="346" t="str">
        <f t="shared" si="78"/>
        <v/>
      </c>
      <c r="BB469" s="281"/>
    </row>
    <row r="470" spans="1:54" ht="18" customHeight="1" x14ac:dyDescent="0.25">
      <c r="C470" s="346" t="str">
        <f t="shared" si="78"/>
        <v/>
      </c>
      <c r="D470" s="346" t="str">
        <f t="shared" si="78"/>
        <v/>
      </c>
      <c r="E470" s="346" t="str">
        <f t="shared" si="78"/>
        <v/>
      </c>
      <c r="F470" s="346" t="str">
        <f t="shared" si="78"/>
        <v/>
      </c>
      <c r="G470" s="346" t="str">
        <f t="shared" si="78"/>
        <v/>
      </c>
      <c r="H470" s="346" t="str">
        <f t="shared" si="78"/>
        <v/>
      </c>
      <c r="I470" s="346" t="str">
        <f t="shared" si="78"/>
        <v/>
      </c>
      <c r="J470" s="346">
        <f t="shared" si="78"/>
        <v>0</v>
      </c>
      <c r="K470" s="346">
        <f t="shared" si="78"/>
        <v>0</v>
      </c>
      <c r="L470" s="346">
        <f t="shared" si="78"/>
        <v>0</v>
      </c>
      <c r="M470" s="346" t="str">
        <f t="shared" si="78"/>
        <v/>
      </c>
      <c r="N470" s="346" t="str">
        <f t="shared" si="78"/>
        <v/>
      </c>
      <c r="O470" s="346" t="str">
        <f t="shared" si="78"/>
        <v/>
      </c>
      <c r="P470" s="346" t="str">
        <f t="shared" si="78"/>
        <v/>
      </c>
    </row>
    <row r="471" spans="1:54" ht="18" customHeight="1" x14ac:dyDescent="0.25">
      <c r="C471" s="346" t="str">
        <f t="shared" si="78"/>
        <v/>
      </c>
      <c r="D471" s="346" t="str">
        <f t="shared" si="78"/>
        <v/>
      </c>
      <c r="E471" s="346" t="str">
        <f t="shared" si="78"/>
        <v/>
      </c>
      <c r="F471" s="346" t="str">
        <f t="shared" si="78"/>
        <v/>
      </c>
      <c r="G471" s="346" t="str">
        <f t="shared" si="78"/>
        <v/>
      </c>
      <c r="H471" s="346" t="str">
        <f t="shared" si="78"/>
        <v/>
      </c>
      <c r="I471" s="346" t="str">
        <f t="shared" si="78"/>
        <v/>
      </c>
      <c r="J471" s="346">
        <f t="shared" si="78"/>
        <v>0</v>
      </c>
      <c r="K471" s="346">
        <f t="shared" si="78"/>
        <v>0</v>
      </c>
      <c r="L471" s="346">
        <f t="shared" si="78"/>
        <v>0</v>
      </c>
      <c r="M471" s="346" t="str">
        <f t="shared" si="78"/>
        <v/>
      </c>
      <c r="N471" s="346" t="str">
        <f t="shared" si="78"/>
        <v/>
      </c>
      <c r="O471" s="346" t="str">
        <f t="shared" si="78"/>
        <v/>
      </c>
      <c r="P471" s="346" t="str">
        <f t="shared" si="78"/>
        <v/>
      </c>
    </row>
    <row r="472" spans="1:54" ht="18" customHeight="1" x14ac:dyDescent="0.25">
      <c r="C472" s="346" t="str">
        <f>C424</f>
        <v/>
      </c>
      <c r="D472" s="346" t="str">
        <f t="shared" ref="D472:P472" si="79">D424</f>
        <v/>
      </c>
      <c r="E472" s="346" t="str">
        <f t="shared" si="79"/>
        <v/>
      </c>
      <c r="F472" s="346" t="str">
        <f t="shared" si="79"/>
        <v/>
      </c>
      <c r="G472" s="346" t="str">
        <f t="shared" si="79"/>
        <v/>
      </c>
      <c r="H472" s="346" t="str">
        <f t="shared" si="79"/>
        <v/>
      </c>
      <c r="I472" s="346" t="str">
        <f t="shared" si="79"/>
        <v/>
      </c>
      <c r="J472" s="346">
        <f t="shared" si="79"/>
        <v>0</v>
      </c>
      <c r="K472" s="346">
        <f t="shared" si="79"/>
        <v>0</v>
      </c>
      <c r="L472" s="346">
        <f t="shared" si="79"/>
        <v>0</v>
      </c>
      <c r="M472" s="346" t="str">
        <f t="shared" si="79"/>
        <v/>
      </c>
      <c r="N472" s="346" t="str">
        <f t="shared" si="79"/>
        <v/>
      </c>
      <c r="O472" s="346" t="str">
        <f t="shared" si="79"/>
        <v/>
      </c>
      <c r="P472" s="346" t="str">
        <f t="shared" si="79"/>
        <v/>
      </c>
    </row>
    <row r="473" spans="1:54" ht="18" customHeight="1" x14ac:dyDescent="0.25">
      <c r="C473" s="346" t="str">
        <f t="shared" ref="C473:P474" si="80">C425</f>
        <v/>
      </c>
      <c r="D473" s="346" t="str">
        <f t="shared" si="80"/>
        <v/>
      </c>
      <c r="E473" s="346" t="str">
        <f t="shared" si="80"/>
        <v/>
      </c>
      <c r="F473" s="346" t="str">
        <f t="shared" si="80"/>
        <v/>
      </c>
      <c r="G473" s="346" t="str">
        <f t="shared" si="80"/>
        <v/>
      </c>
      <c r="H473" s="346" t="str">
        <f t="shared" si="80"/>
        <v/>
      </c>
      <c r="I473" s="346" t="str">
        <f t="shared" si="80"/>
        <v/>
      </c>
      <c r="J473" s="346">
        <f t="shared" si="80"/>
        <v>0</v>
      </c>
      <c r="K473" s="346">
        <f t="shared" si="80"/>
        <v>0</v>
      </c>
      <c r="L473" s="346">
        <f t="shared" si="80"/>
        <v>0</v>
      </c>
      <c r="M473" s="346" t="str">
        <f t="shared" si="80"/>
        <v/>
      </c>
      <c r="N473" s="346" t="str">
        <f t="shared" si="80"/>
        <v/>
      </c>
      <c r="O473" s="346" t="str">
        <f t="shared" si="80"/>
        <v/>
      </c>
      <c r="P473" s="346" t="str">
        <f t="shared" si="80"/>
        <v/>
      </c>
    </row>
    <row r="474" spans="1:54" ht="18" customHeight="1" x14ac:dyDescent="0.25">
      <c r="C474" s="346" t="str">
        <f t="shared" si="80"/>
        <v/>
      </c>
      <c r="D474" s="346" t="str">
        <f t="shared" si="80"/>
        <v/>
      </c>
      <c r="E474" s="346" t="str">
        <f t="shared" si="80"/>
        <v/>
      </c>
      <c r="F474" s="346" t="str">
        <f t="shared" si="80"/>
        <v/>
      </c>
      <c r="G474" s="346" t="str">
        <f t="shared" si="80"/>
        <v/>
      </c>
      <c r="H474" s="346" t="str">
        <f t="shared" si="80"/>
        <v/>
      </c>
      <c r="I474" s="346" t="str">
        <f t="shared" si="80"/>
        <v/>
      </c>
      <c r="J474" s="346">
        <f t="shared" si="80"/>
        <v>0</v>
      </c>
      <c r="K474" s="346">
        <f t="shared" si="80"/>
        <v>0</v>
      </c>
      <c r="L474" s="346">
        <f t="shared" si="80"/>
        <v>0</v>
      </c>
      <c r="M474" s="346" t="str">
        <f t="shared" si="80"/>
        <v/>
      </c>
      <c r="N474" s="346" t="str">
        <f t="shared" si="80"/>
        <v/>
      </c>
      <c r="O474" s="346" t="str">
        <f t="shared" si="80"/>
        <v/>
      </c>
      <c r="P474" s="346" t="str">
        <f t="shared" si="80"/>
        <v/>
      </c>
    </row>
    <row r="475" spans="1:54" ht="18" customHeight="1" x14ac:dyDescent="0.25">
      <c r="D475" s="281"/>
      <c r="E475" s="281"/>
      <c r="F475" s="281"/>
      <c r="M475" s="484">
        <f>SUM(M435:M474)</f>
        <v>0</v>
      </c>
      <c r="N475" s="484">
        <f t="shared" ref="N475:P475" si="81">SUM(N435:N474)</f>
        <v>0</v>
      </c>
      <c r="O475" s="484">
        <f t="shared" si="81"/>
        <v>0</v>
      </c>
      <c r="P475" s="484">
        <f t="shared" si="81"/>
        <v>0</v>
      </c>
    </row>
    <row r="476" spans="1:54" ht="18" customHeight="1" x14ac:dyDescent="0.25">
      <c r="D476" s="281"/>
      <c r="E476" s="281"/>
      <c r="F476" s="281"/>
      <c r="M476" s="791"/>
      <c r="N476" s="791"/>
      <c r="O476" s="791"/>
      <c r="P476" s="791"/>
    </row>
    <row r="477" spans="1:54" ht="18" customHeight="1" x14ac:dyDescent="0.25">
      <c r="B477" s="427" t="s">
        <v>785</v>
      </c>
      <c r="C477" s="427"/>
      <c r="D477" s="427"/>
      <c r="E477" s="427"/>
      <c r="F477" s="427"/>
      <c r="G477" s="427"/>
      <c r="H477" s="427"/>
      <c r="I477" s="427"/>
      <c r="J477" s="427"/>
      <c r="K477" s="427"/>
    </row>
    <row r="478" spans="1:54" ht="18" customHeight="1" x14ac:dyDescent="0.25"/>
    <row r="479" spans="1:54" ht="18" customHeight="1" x14ac:dyDescent="0.25">
      <c r="D479" s="470" t="s">
        <v>929</v>
      </c>
      <c r="E479" s="470" t="s">
        <v>930</v>
      </c>
      <c r="F479" s="470" t="s">
        <v>931</v>
      </c>
      <c r="G479" s="470" t="s">
        <v>932</v>
      </c>
    </row>
    <row r="480" spans="1:54" ht="18" customHeight="1" x14ac:dyDescent="0.25">
      <c r="B480" s="280">
        <v>4</v>
      </c>
      <c r="C480" s="417" t="s">
        <v>1470</v>
      </c>
      <c r="D480" s="471">
        <f>SUMIFS($M$510:$M$514,$D$510:$D$514,"Transporte ferroviario")</f>
        <v>0</v>
      </c>
      <c r="E480" s="471">
        <f>SUMIFS($N$510:$N$514,$D$510:$D$514,"Transporte ferroviario")</f>
        <v>0</v>
      </c>
      <c r="F480" s="471">
        <f>SUMIFS($O$510:$O$514,$D$510:$D$514,"Transporte ferroviario")</f>
        <v>0</v>
      </c>
      <c r="G480" s="471">
        <f>SUMIFS($P$510:$P$514,$D$510:$D$514,"Transporte ferroviario")</f>
        <v>0</v>
      </c>
      <c r="H480" s="469">
        <f>D480+E480*$H$9/1000+F480*$H$10/1000</f>
        <v>0</v>
      </c>
      <c r="J480" s="314"/>
      <c r="K480" s="314"/>
      <c r="Q480" s="280"/>
      <c r="R480" s="281"/>
      <c r="AG480" s="280"/>
      <c r="AH480" s="281"/>
    </row>
    <row r="481" spans="1:61" ht="18" customHeight="1" x14ac:dyDescent="0.25">
      <c r="A481" s="385"/>
      <c r="B481" s="280">
        <v>5</v>
      </c>
      <c r="C481" s="417" t="s">
        <v>1471</v>
      </c>
      <c r="D481" s="471">
        <f>SUMIFS($M$510:$M$514,$D$510:$D$514,"Transporte marítimo")</f>
        <v>0</v>
      </c>
      <c r="E481" s="471">
        <f>SUMIFS($N$510:$N$514,$D$510:$D$514,"Transporte marítimo")</f>
        <v>0</v>
      </c>
      <c r="F481" s="471">
        <f>SUMIFS($O$510:$O$514,$D$510:$D$514,"Transporte marítimo")</f>
        <v>0</v>
      </c>
      <c r="G481" s="471">
        <f>SUMIFS($P$510:$P$514,$D$510:$D$514,"Transporte marítimo")</f>
        <v>0</v>
      </c>
      <c r="H481" s="469">
        <f t="shared" ref="H481:H482" si="82">D481+E481*$H$9/1000+F481*$H$10/1000</f>
        <v>0</v>
      </c>
      <c r="J481" s="365"/>
      <c r="K481" s="365"/>
      <c r="L481" s="365"/>
      <c r="M481" s="365"/>
      <c r="N481" s="365"/>
      <c r="O481" s="365"/>
      <c r="P481" s="363"/>
      <c r="Q481" s="363"/>
      <c r="R481" s="363"/>
      <c r="S481" s="363"/>
      <c r="T481" s="363"/>
      <c r="U481" s="363"/>
      <c r="V481" s="365"/>
      <c r="W481" s="365"/>
      <c r="X481" s="365"/>
      <c r="Y481" s="365"/>
      <c r="Z481" s="365"/>
      <c r="AA481" s="365"/>
      <c r="AB481" s="363"/>
      <c r="AC481" s="363"/>
      <c r="AD481" s="363"/>
      <c r="AE481" s="363"/>
      <c r="AF481" s="363"/>
      <c r="AG481" s="363"/>
      <c r="AH481" s="365"/>
      <c r="AI481" s="365"/>
      <c r="AJ481" s="365"/>
      <c r="AK481" s="365"/>
      <c r="AL481" s="365"/>
      <c r="AM481" s="365"/>
      <c r="AN481" s="363"/>
      <c r="AO481" s="363"/>
      <c r="AP481" s="363"/>
      <c r="AQ481" s="363"/>
      <c r="AR481" s="363"/>
      <c r="AS481" s="363"/>
      <c r="AT481" s="365"/>
      <c r="AU481" s="365"/>
      <c r="AV481" s="365"/>
      <c r="AW481" s="365"/>
      <c r="AX481" s="365"/>
      <c r="AY481" s="365"/>
      <c r="AZ481" s="363"/>
      <c r="BA481" s="363"/>
    </row>
    <row r="482" spans="1:61" ht="18" customHeight="1" x14ac:dyDescent="0.25">
      <c r="B482" s="280">
        <v>6</v>
      </c>
      <c r="C482" s="417" t="s">
        <v>1472</v>
      </c>
      <c r="D482" s="471">
        <f>SUMIFS($M$510:$M$514,$D$510:$D$514,"Transporte aéreo")</f>
        <v>0</v>
      </c>
      <c r="E482" s="471">
        <f>SUMIFS($N$510:$N$514,$D$510:$D$514,"Transporte aéreo")</f>
        <v>0</v>
      </c>
      <c r="F482" s="471">
        <f>SUMIFS($O$510:$O$514,$D$510:$D$514,"Transporte aéreo")</f>
        <v>0</v>
      </c>
      <c r="G482" s="471">
        <f>SUMIFS($P$510:$P$514,$D$510:$D$514,"Transporte aéreo")</f>
        <v>0</v>
      </c>
      <c r="H482" s="469">
        <f t="shared" si="82"/>
        <v>0</v>
      </c>
    </row>
    <row r="483" spans="1:61" s="281" customFormat="1" ht="18" customHeight="1" x14ac:dyDescent="0.25">
      <c r="A483" s="171"/>
      <c r="B483" s="280"/>
      <c r="C483" s="319" t="s">
        <v>1566</v>
      </c>
      <c r="E483" s="280"/>
      <c r="G483" s="280"/>
      <c r="H483" s="280"/>
      <c r="I483" s="280"/>
      <c r="J483" s="280"/>
      <c r="K483" s="280"/>
      <c r="L483" s="280"/>
      <c r="M483" s="280"/>
      <c r="N483" s="280"/>
      <c r="O483" s="280"/>
      <c r="P483" s="280"/>
      <c r="Q483" s="280"/>
      <c r="R483" s="280"/>
      <c r="S483" s="280"/>
      <c r="T483" s="280"/>
      <c r="U483" s="280"/>
      <c r="V483" s="280"/>
      <c r="AQ483" s="280"/>
      <c r="AR483" s="280"/>
      <c r="AS483" s="280"/>
      <c r="AT483" s="280"/>
      <c r="AU483" s="280"/>
      <c r="AV483" s="280"/>
      <c r="AW483" s="280"/>
      <c r="AX483" s="280"/>
      <c r="AY483" s="280"/>
      <c r="AZ483" s="280"/>
      <c r="BA483" s="280"/>
    </row>
    <row r="484" spans="1:61" s="281" customFormat="1" ht="18" customHeight="1" x14ac:dyDescent="0.25">
      <c r="A484" s="171"/>
      <c r="B484" s="401" t="s">
        <v>851</v>
      </c>
      <c r="C484" s="280"/>
      <c r="D484" s="280"/>
      <c r="E484" s="280"/>
      <c r="F484" s="280"/>
      <c r="G484" s="280"/>
      <c r="H484" s="280"/>
      <c r="I484" s="280"/>
      <c r="J484" s="280"/>
      <c r="K484" s="280"/>
      <c r="L484" s="280"/>
      <c r="M484" s="280"/>
      <c r="N484" s="280"/>
      <c r="O484" s="280"/>
      <c r="P484" s="280"/>
      <c r="Q484" s="280"/>
      <c r="R484" s="280"/>
      <c r="S484" s="280"/>
      <c r="T484" s="280"/>
      <c r="U484" s="280"/>
      <c r="V484" s="280"/>
      <c r="AQ484" s="280"/>
      <c r="AR484" s="280"/>
      <c r="AS484" s="280"/>
      <c r="AT484" s="280"/>
      <c r="AU484" s="280"/>
      <c r="AV484" s="280"/>
      <c r="AW484" s="280"/>
      <c r="AX484" s="280"/>
      <c r="AY484" s="280"/>
      <c r="AZ484" s="280"/>
      <c r="BA484" s="280"/>
    </row>
    <row r="485" spans="1:61" ht="18" customHeight="1" x14ac:dyDescent="0.25">
      <c r="A485" s="280"/>
      <c r="B485" s="363"/>
      <c r="C485" s="361"/>
      <c r="F485" s="490">
        <v>2007</v>
      </c>
      <c r="G485" s="490">
        <v>2007</v>
      </c>
      <c r="H485" s="490">
        <v>2007</v>
      </c>
      <c r="I485" s="490">
        <v>2008</v>
      </c>
      <c r="J485" s="490">
        <v>2008</v>
      </c>
      <c r="K485" s="490">
        <v>2008</v>
      </c>
      <c r="L485" s="490">
        <v>2009</v>
      </c>
      <c r="M485" s="490">
        <v>2009</v>
      </c>
      <c r="N485" s="490">
        <v>2009</v>
      </c>
      <c r="O485" s="490">
        <v>2010</v>
      </c>
      <c r="P485" s="490">
        <v>2010</v>
      </c>
      <c r="Q485" s="490">
        <v>2010</v>
      </c>
      <c r="R485" s="490">
        <v>2011</v>
      </c>
      <c r="S485" s="490">
        <v>2011</v>
      </c>
      <c r="T485" s="490">
        <v>2011</v>
      </c>
      <c r="U485" s="490">
        <v>2012</v>
      </c>
      <c r="V485" s="490">
        <v>2012</v>
      </c>
      <c r="W485" s="490">
        <v>2012</v>
      </c>
      <c r="X485" s="490">
        <v>2013</v>
      </c>
      <c r="Y485" s="490">
        <v>2013</v>
      </c>
      <c r="Z485" s="490">
        <v>2013</v>
      </c>
      <c r="AA485" s="490">
        <v>2014</v>
      </c>
      <c r="AB485" s="490">
        <v>2014</v>
      </c>
      <c r="AC485" s="490">
        <v>2014</v>
      </c>
      <c r="AD485" s="490">
        <v>2015</v>
      </c>
      <c r="AE485" s="490">
        <v>2015</v>
      </c>
      <c r="AF485" s="490">
        <v>2015</v>
      </c>
      <c r="AG485" s="490">
        <v>2016</v>
      </c>
      <c r="AH485" s="490">
        <v>2016</v>
      </c>
      <c r="AI485" s="490">
        <v>2016</v>
      </c>
      <c r="AJ485" s="490">
        <v>2017</v>
      </c>
      <c r="AK485" s="490">
        <v>2017</v>
      </c>
      <c r="AL485" s="490">
        <v>2017</v>
      </c>
      <c r="AM485" s="490">
        <v>2018</v>
      </c>
      <c r="AN485" s="490">
        <v>2018</v>
      </c>
      <c r="AO485" s="490">
        <v>2018</v>
      </c>
      <c r="AP485" s="490">
        <v>2019</v>
      </c>
      <c r="AQ485" s="490">
        <v>2019</v>
      </c>
      <c r="AR485" s="490">
        <v>2019</v>
      </c>
      <c r="AS485" s="490">
        <v>2020</v>
      </c>
      <c r="AT485" s="490">
        <v>2020</v>
      </c>
      <c r="AU485" s="490">
        <v>2020</v>
      </c>
      <c r="AV485" s="490">
        <v>2021</v>
      </c>
      <c r="AW485" s="490">
        <v>2021</v>
      </c>
      <c r="AX485" s="490">
        <v>2021</v>
      </c>
      <c r="AY485" s="490">
        <v>2022</v>
      </c>
      <c r="AZ485" s="490">
        <v>2022</v>
      </c>
      <c r="BA485" s="490">
        <v>2022</v>
      </c>
    </row>
    <row r="486" spans="1:61" s="281" customFormat="1" ht="18" customHeight="1" x14ac:dyDescent="0.25">
      <c r="A486" s="386"/>
      <c r="B486" s="276"/>
      <c r="C486" s="280"/>
      <c r="F486" s="277" t="s">
        <v>831</v>
      </c>
      <c r="G486" s="277" t="s">
        <v>832</v>
      </c>
      <c r="H486" s="277" t="s">
        <v>833</v>
      </c>
      <c r="I486" s="277" t="s">
        <v>831</v>
      </c>
      <c r="J486" s="277" t="s">
        <v>832</v>
      </c>
      <c r="K486" s="277" t="s">
        <v>833</v>
      </c>
      <c r="L486" s="277" t="s">
        <v>831</v>
      </c>
      <c r="M486" s="277" t="s">
        <v>832</v>
      </c>
      <c r="N486" s="277" t="s">
        <v>833</v>
      </c>
      <c r="O486" s="277" t="s">
        <v>831</v>
      </c>
      <c r="P486" s="277" t="s">
        <v>832</v>
      </c>
      <c r="Q486" s="277" t="s">
        <v>833</v>
      </c>
      <c r="R486" s="277" t="s">
        <v>831</v>
      </c>
      <c r="S486" s="277" t="s">
        <v>832</v>
      </c>
      <c r="T486" s="277" t="s">
        <v>833</v>
      </c>
      <c r="U486" s="277" t="s">
        <v>831</v>
      </c>
      <c r="V486" s="277" t="s">
        <v>832</v>
      </c>
      <c r="W486" s="277" t="s">
        <v>833</v>
      </c>
      <c r="X486" s="277" t="s">
        <v>831</v>
      </c>
      <c r="Y486" s="277" t="s">
        <v>832</v>
      </c>
      <c r="Z486" s="277" t="s">
        <v>833</v>
      </c>
      <c r="AA486" s="277" t="s">
        <v>831</v>
      </c>
      <c r="AB486" s="277" t="s">
        <v>832</v>
      </c>
      <c r="AC486" s="277" t="s">
        <v>833</v>
      </c>
      <c r="AD486" s="277" t="s">
        <v>831</v>
      </c>
      <c r="AE486" s="277" t="s">
        <v>832</v>
      </c>
      <c r="AF486" s="277" t="s">
        <v>833</v>
      </c>
      <c r="AG486" s="277" t="s">
        <v>831</v>
      </c>
      <c r="AH486" s="277" t="s">
        <v>832</v>
      </c>
      <c r="AI486" s="277" t="s">
        <v>833</v>
      </c>
      <c r="AJ486" s="277" t="s">
        <v>831</v>
      </c>
      <c r="AK486" s="277" t="s">
        <v>832</v>
      </c>
      <c r="AL486" s="277" t="s">
        <v>833</v>
      </c>
      <c r="AM486" s="277" t="s">
        <v>831</v>
      </c>
      <c r="AN486" s="277" t="s">
        <v>832</v>
      </c>
      <c r="AO486" s="277" t="s">
        <v>833</v>
      </c>
      <c r="AP486" s="277" t="s">
        <v>831</v>
      </c>
      <c r="AQ486" s="277" t="s">
        <v>832</v>
      </c>
      <c r="AR486" s="277" t="s">
        <v>833</v>
      </c>
      <c r="AS486" s="277" t="s">
        <v>831</v>
      </c>
      <c r="AT486" s="277" t="s">
        <v>832</v>
      </c>
      <c r="AU486" s="277" t="s">
        <v>833</v>
      </c>
      <c r="AV486" s="277" t="s">
        <v>831</v>
      </c>
      <c r="AW486" s="277" t="s">
        <v>832</v>
      </c>
      <c r="AX486" s="277" t="s">
        <v>833</v>
      </c>
      <c r="AY486" s="277" t="s">
        <v>831</v>
      </c>
      <c r="AZ486" s="277" t="s">
        <v>832</v>
      </c>
      <c r="BA486" s="277" t="s">
        <v>833</v>
      </c>
    </row>
    <row r="487" spans="1:61" s="281" customFormat="1" ht="18" customHeight="1" x14ac:dyDescent="0.25">
      <c r="A487" s="386"/>
      <c r="B487" s="276"/>
      <c r="C487" s="280"/>
      <c r="F487" s="277" t="s">
        <v>972</v>
      </c>
      <c r="G487" s="277" t="str">
        <f t="shared" ref="G487:BA487" si="83">G485&amp;G486</f>
        <v>2007CH4 (g/l)</v>
      </c>
      <c r="H487" s="277" t="str">
        <f t="shared" si="83"/>
        <v>2007N2O (g/l)</v>
      </c>
      <c r="I487" s="277" t="str">
        <f t="shared" si="83"/>
        <v>2008CO2 (kg/l)</v>
      </c>
      <c r="J487" s="277" t="str">
        <f t="shared" si="83"/>
        <v>2008CH4 (g/l)</v>
      </c>
      <c r="K487" s="277" t="str">
        <f t="shared" si="83"/>
        <v>2008N2O (g/l)</v>
      </c>
      <c r="L487" s="277" t="str">
        <f t="shared" si="83"/>
        <v>2009CO2 (kg/l)</v>
      </c>
      <c r="M487" s="277" t="str">
        <f t="shared" si="83"/>
        <v>2009CH4 (g/l)</v>
      </c>
      <c r="N487" s="277" t="str">
        <f t="shared" si="83"/>
        <v>2009N2O (g/l)</v>
      </c>
      <c r="O487" s="277" t="str">
        <f t="shared" si="83"/>
        <v>2010CO2 (kg/l)</v>
      </c>
      <c r="P487" s="277" t="str">
        <f t="shared" si="83"/>
        <v>2010CH4 (g/l)</v>
      </c>
      <c r="Q487" s="277" t="str">
        <f t="shared" si="83"/>
        <v>2010N2O (g/l)</v>
      </c>
      <c r="R487" s="277" t="str">
        <f t="shared" si="83"/>
        <v>2011CO2 (kg/l)</v>
      </c>
      <c r="S487" s="277" t="str">
        <f t="shared" si="83"/>
        <v>2011CH4 (g/l)</v>
      </c>
      <c r="T487" s="277" t="str">
        <f t="shared" si="83"/>
        <v>2011N2O (g/l)</v>
      </c>
      <c r="U487" s="277" t="str">
        <f t="shared" si="83"/>
        <v>2012CO2 (kg/l)</v>
      </c>
      <c r="V487" s="277" t="str">
        <f t="shared" si="83"/>
        <v>2012CH4 (g/l)</v>
      </c>
      <c r="W487" s="277" t="str">
        <f t="shared" si="83"/>
        <v>2012N2O (g/l)</v>
      </c>
      <c r="X487" s="277" t="str">
        <f t="shared" si="83"/>
        <v>2013CO2 (kg/l)</v>
      </c>
      <c r="Y487" s="277" t="str">
        <f t="shared" si="83"/>
        <v>2013CH4 (g/l)</v>
      </c>
      <c r="Z487" s="277" t="str">
        <f t="shared" si="83"/>
        <v>2013N2O (g/l)</v>
      </c>
      <c r="AA487" s="277" t="str">
        <f t="shared" si="83"/>
        <v>2014CO2 (kg/l)</v>
      </c>
      <c r="AB487" s="277" t="str">
        <f t="shared" si="83"/>
        <v>2014CH4 (g/l)</v>
      </c>
      <c r="AC487" s="277" t="str">
        <f t="shared" si="83"/>
        <v>2014N2O (g/l)</v>
      </c>
      <c r="AD487" s="277" t="str">
        <f t="shared" si="83"/>
        <v>2015CO2 (kg/l)</v>
      </c>
      <c r="AE487" s="277" t="str">
        <f t="shared" si="83"/>
        <v>2015CH4 (g/l)</v>
      </c>
      <c r="AF487" s="277" t="str">
        <f t="shared" si="83"/>
        <v>2015N2O (g/l)</v>
      </c>
      <c r="AG487" s="277" t="str">
        <f t="shared" si="83"/>
        <v>2016CO2 (kg/l)</v>
      </c>
      <c r="AH487" s="277" t="str">
        <f t="shared" si="83"/>
        <v>2016CH4 (g/l)</v>
      </c>
      <c r="AI487" s="277" t="str">
        <f t="shared" si="83"/>
        <v>2016N2O (g/l)</v>
      </c>
      <c r="AJ487" s="277" t="str">
        <f t="shared" si="83"/>
        <v>2017CO2 (kg/l)</v>
      </c>
      <c r="AK487" s="277" t="str">
        <f t="shared" si="83"/>
        <v>2017CH4 (g/l)</v>
      </c>
      <c r="AL487" s="277" t="str">
        <f t="shared" si="83"/>
        <v>2017N2O (g/l)</v>
      </c>
      <c r="AM487" s="277" t="str">
        <f t="shared" si="83"/>
        <v>2018CO2 (kg/l)</v>
      </c>
      <c r="AN487" s="277" t="str">
        <f t="shared" si="83"/>
        <v>2018CH4 (g/l)</v>
      </c>
      <c r="AO487" s="277" t="str">
        <f t="shared" si="83"/>
        <v>2018N2O (g/l)</v>
      </c>
      <c r="AP487" s="277" t="str">
        <f t="shared" si="83"/>
        <v>2019CO2 (kg/l)</v>
      </c>
      <c r="AQ487" s="277" t="str">
        <f t="shared" si="83"/>
        <v>2019CH4 (g/l)</v>
      </c>
      <c r="AR487" s="277" t="str">
        <f t="shared" si="83"/>
        <v>2019N2O (g/l)</v>
      </c>
      <c r="AS487" s="277" t="str">
        <f t="shared" si="83"/>
        <v>2020CO2 (kg/l)</v>
      </c>
      <c r="AT487" s="277" t="str">
        <f t="shared" si="83"/>
        <v>2020CH4 (g/l)</v>
      </c>
      <c r="AU487" s="277" t="str">
        <f t="shared" si="83"/>
        <v>2020N2O (g/l)</v>
      </c>
      <c r="AV487" s="277" t="str">
        <f t="shared" si="83"/>
        <v>2021CO2 (kg/l)</v>
      </c>
      <c r="AW487" s="277" t="str">
        <f t="shared" si="83"/>
        <v>2021CH4 (g/l)</v>
      </c>
      <c r="AX487" s="277" t="str">
        <f t="shared" si="83"/>
        <v>2021N2O (g/l)</v>
      </c>
      <c r="AY487" s="277" t="str">
        <f t="shared" si="83"/>
        <v>2022CO2 (kg/l)</v>
      </c>
      <c r="AZ487" s="277" t="str">
        <f t="shared" si="83"/>
        <v>2022CH4 (g/l)</v>
      </c>
      <c r="BA487" s="277" t="str">
        <f t="shared" si="83"/>
        <v>2022N2O (g/l)</v>
      </c>
    </row>
    <row r="488" spans="1:61" s="281" customFormat="1" ht="18" customHeight="1" x14ac:dyDescent="0.25">
      <c r="A488" s="387"/>
      <c r="B488" s="278"/>
      <c r="C488" s="514" t="s">
        <v>765</v>
      </c>
      <c r="D488" s="514" t="s">
        <v>572</v>
      </c>
      <c r="E488" s="515" t="str">
        <f>C488&amp;D488</f>
        <v>Transporte ferroviarioGasóleo B (l)</v>
      </c>
      <c r="F488" s="902">
        <v>2.6989999999999998</v>
      </c>
      <c r="G488" s="902">
        <v>0.151</v>
      </c>
      <c r="H488" s="902">
        <v>0.02</v>
      </c>
      <c r="I488" s="902">
        <v>2.6989999999999998</v>
      </c>
      <c r="J488" s="902">
        <v>0.151</v>
      </c>
      <c r="K488" s="902">
        <v>0.02</v>
      </c>
      <c r="L488" s="902">
        <v>2.6989999999999998</v>
      </c>
      <c r="M488" s="902">
        <v>0.151</v>
      </c>
      <c r="N488" s="902">
        <v>0.02</v>
      </c>
      <c r="O488" s="902">
        <v>2.6989999999999998</v>
      </c>
      <c r="P488" s="902">
        <v>0.151</v>
      </c>
      <c r="Q488" s="902">
        <v>0.02</v>
      </c>
      <c r="R488" s="902">
        <v>2.6989999999999998</v>
      </c>
      <c r="S488" s="902">
        <v>0.151</v>
      </c>
      <c r="T488" s="902">
        <v>0.02</v>
      </c>
      <c r="U488" s="902">
        <v>2.6989999999999998</v>
      </c>
      <c r="V488" s="902">
        <v>0.151</v>
      </c>
      <c r="W488" s="902">
        <v>0.02</v>
      </c>
      <c r="X488" s="902">
        <v>2.6989999999999998</v>
      </c>
      <c r="Y488" s="902">
        <v>0.151</v>
      </c>
      <c r="Z488" s="902">
        <v>0.02</v>
      </c>
      <c r="AA488" s="902">
        <v>2.6989999999999998</v>
      </c>
      <c r="AB488" s="902">
        <v>0.151</v>
      </c>
      <c r="AC488" s="902">
        <v>0.02</v>
      </c>
      <c r="AD488" s="902">
        <v>2.6989999999999998</v>
      </c>
      <c r="AE488" s="902">
        <v>0.151</v>
      </c>
      <c r="AF488" s="902">
        <v>0.02</v>
      </c>
      <c r="AG488" s="902">
        <v>2.6989999999999998</v>
      </c>
      <c r="AH488" s="902">
        <v>0.151</v>
      </c>
      <c r="AI488" s="902">
        <v>0.02</v>
      </c>
      <c r="AJ488" s="902">
        <v>2.6989999999999998</v>
      </c>
      <c r="AK488" s="902">
        <v>0.151</v>
      </c>
      <c r="AL488" s="902">
        <v>0.02</v>
      </c>
      <c r="AM488" s="902">
        <v>2.6989999999999998</v>
      </c>
      <c r="AN488" s="902">
        <v>0.151</v>
      </c>
      <c r="AO488" s="902">
        <v>0.02</v>
      </c>
      <c r="AP488" s="902">
        <v>2.6989999999999998</v>
      </c>
      <c r="AQ488" s="902">
        <v>0.151</v>
      </c>
      <c r="AR488" s="902">
        <v>0.02</v>
      </c>
      <c r="AS488" s="902">
        <v>2.6989999999999998</v>
      </c>
      <c r="AT488" s="902">
        <v>0.151</v>
      </c>
      <c r="AU488" s="902">
        <v>0.02</v>
      </c>
      <c r="AV488" s="902">
        <v>2.6989999999999998</v>
      </c>
      <c r="AW488" s="902">
        <v>0.151</v>
      </c>
      <c r="AX488" s="902">
        <v>0.02</v>
      </c>
      <c r="AY488" s="902">
        <v>2.6989999999999998</v>
      </c>
      <c r="AZ488" s="902">
        <v>0.151</v>
      </c>
      <c r="BA488" s="902">
        <v>0.02</v>
      </c>
    </row>
    <row r="489" spans="1:61" s="281" customFormat="1" ht="18" customHeight="1" x14ac:dyDescent="0.25">
      <c r="A489" s="387"/>
      <c r="B489" s="278"/>
      <c r="C489" s="516" t="s">
        <v>719</v>
      </c>
      <c r="D489" s="514" t="s">
        <v>772</v>
      </c>
      <c r="E489" s="515" t="str">
        <f t="shared" ref="E489:E492" si="84">C489&amp;D489</f>
        <v>Transporte marítimoGasóleo (l)</v>
      </c>
      <c r="F489" s="902">
        <v>2.7469999999999999</v>
      </c>
      <c r="G489" s="902">
        <v>0.25900000000000001</v>
      </c>
      <c r="H489" s="902">
        <v>7.3999999999999996E-2</v>
      </c>
      <c r="I489" s="902">
        <v>2.7469999999999999</v>
      </c>
      <c r="J489" s="902">
        <v>0.25900000000000001</v>
      </c>
      <c r="K489" s="902">
        <v>7.3999999999999996E-2</v>
      </c>
      <c r="L489" s="902">
        <v>2.7469999999999999</v>
      </c>
      <c r="M489" s="902">
        <v>0.25900000000000001</v>
      </c>
      <c r="N489" s="902">
        <v>7.3999999999999996E-2</v>
      </c>
      <c r="O489" s="902">
        <v>2.7469999999999999</v>
      </c>
      <c r="P489" s="902">
        <v>0.25900000000000001</v>
      </c>
      <c r="Q489" s="902">
        <v>7.3999999999999996E-2</v>
      </c>
      <c r="R489" s="902">
        <v>2.7469999999999999</v>
      </c>
      <c r="S489" s="902">
        <v>0.25900000000000001</v>
      </c>
      <c r="T489" s="902">
        <v>7.3999999999999996E-2</v>
      </c>
      <c r="U489" s="902">
        <v>2.7469999999999999</v>
      </c>
      <c r="V489" s="902">
        <v>0.25900000000000001</v>
      </c>
      <c r="W489" s="902">
        <v>7.3999999999999996E-2</v>
      </c>
      <c r="X489" s="902">
        <v>2.7469999999999999</v>
      </c>
      <c r="Y489" s="902">
        <v>0.25900000000000001</v>
      </c>
      <c r="Z489" s="902">
        <v>7.3999999999999996E-2</v>
      </c>
      <c r="AA489" s="902">
        <v>2.7469999999999999</v>
      </c>
      <c r="AB489" s="902">
        <v>0.25900000000000001</v>
      </c>
      <c r="AC489" s="902">
        <v>7.3999999999999996E-2</v>
      </c>
      <c r="AD489" s="902">
        <v>2.7469999999999999</v>
      </c>
      <c r="AE489" s="902">
        <v>0.25900000000000001</v>
      </c>
      <c r="AF489" s="902">
        <v>7.3999999999999996E-2</v>
      </c>
      <c r="AG489" s="902">
        <v>2.7469999999999999</v>
      </c>
      <c r="AH489" s="902">
        <v>0.25900000000000001</v>
      </c>
      <c r="AI489" s="902">
        <v>7.3999999999999996E-2</v>
      </c>
      <c r="AJ489" s="902">
        <v>2.7469999999999999</v>
      </c>
      <c r="AK489" s="902">
        <v>0.25900000000000001</v>
      </c>
      <c r="AL489" s="902">
        <v>7.3999999999999996E-2</v>
      </c>
      <c r="AM489" s="902">
        <v>2.7469999999999999</v>
      </c>
      <c r="AN489" s="902">
        <v>0.25900000000000001</v>
      </c>
      <c r="AO489" s="902">
        <v>7.3999999999999996E-2</v>
      </c>
      <c r="AP489" s="902">
        <v>2.7469999999999999</v>
      </c>
      <c r="AQ489" s="902">
        <v>0.25900000000000001</v>
      </c>
      <c r="AR489" s="902">
        <v>7.3999999999999996E-2</v>
      </c>
      <c r="AS489" s="902">
        <v>2.7469999999999999</v>
      </c>
      <c r="AT489" s="902">
        <v>0.25900000000000001</v>
      </c>
      <c r="AU489" s="902">
        <v>7.3999999999999996E-2</v>
      </c>
      <c r="AV489" s="902">
        <v>2.7469999999999999</v>
      </c>
      <c r="AW489" s="902">
        <v>0.25900000000000001</v>
      </c>
      <c r="AX489" s="902">
        <v>7.3999999999999996E-2</v>
      </c>
      <c r="AY489" s="902">
        <v>2.7469999999999999</v>
      </c>
      <c r="AZ489" s="902">
        <v>0.25900000000000001</v>
      </c>
      <c r="BA489" s="902">
        <v>7.3999999999999996E-2</v>
      </c>
    </row>
    <row r="490" spans="1:61" s="281" customFormat="1" ht="18" customHeight="1" x14ac:dyDescent="0.25">
      <c r="A490" s="387"/>
      <c r="B490" s="278"/>
      <c r="C490" s="516" t="s">
        <v>719</v>
      </c>
      <c r="D490" s="514" t="s">
        <v>773</v>
      </c>
      <c r="E490" s="515" t="str">
        <f t="shared" si="84"/>
        <v>Transporte marítimoFuelóleo (l)</v>
      </c>
      <c r="F490" s="902">
        <v>3.1930000000000001</v>
      </c>
      <c r="G490" s="902">
        <v>0.28599999999999998</v>
      </c>
      <c r="H490" s="902">
        <v>8.2000000000000003E-2</v>
      </c>
      <c r="I490" s="902">
        <v>3.202</v>
      </c>
      <c r="J490" s="902">
        <v>0.28399999999999997</v>
      </c>
      <c r="K490" s="902">
        <v>8.1000000000000003E-2</v>
      </c>
      <c r="L490" s="902">
        <v>3.2</v>
      </c>
      <c r="M490" s="902">
        <v>0.28599999999999998</v>
      </c>
      <c r="N490" s="902">
        <v>8.2000000000000003E-2</v>
      </c>
      <c r="O490" s="902">
        <v>3.1960000000000002</v>
      </c>
      <c r="P490" s="902">
        <v>0.28599999999999998</v>
      </c>
      <c r="Q490" s="902">
        <v>8.2000000000000003E-2</v>
      </c>
      <c r="R490" s="902">
        <v>3.1909999999999998</v>
      </c>
      <c r="S490" s="902">
        <v>0.28399999999999997</v>
      </c>
      <c r="T490" s="902">
        <v>8.1000000000000003E-2</v>
      </c>
      <c r="U490" s="902">
        <v>3.1970000000000001</v>
      </c>
      <c r="V490" s="902">
        <v>0.28399999999999997</v>
      </c>
      <c r="W490" s="902">
        <v>8.1000000000000003E-2</v>
      </c>
      <c r="X490" s="902">
        <v>3.18</v>
      </c>
      <c r="Y490" s="902">
        <v>0.28399999999999997</v>
      </c>
      <c r="Z490" s="902">
        <v>8.1000000000000003E-2</v>
      </c>
      <c r="AA490" s="902">
        <v>3.149</v>
      </c>
      <c r="AB490" s="902">
        <v>0.28399999999999997</v>
      </c>
      <c r="AC490" s="902">
        <v>8.1000000000000003E-2</v>
      </c>
      <c r="AD490" s="902">
        <v>3.2040000000000002</v>
      </c>
      <c r="AE490" s="902">
        <v>0.28599999999999998</v>
      </c>
      <c r="AF490" s="902">
        <v>8.2000000000000003E-2</v>
      </c>
      <c r="AG490" s="902">
        <v>3.2069999999999999</v>
      </c>
      <c r="AH490" s="902">
        <v>0.28399999999999997</v>
      </c>
      <c r="AI490" s="902">
        <v>8.1000000000000003E-2</v>
      </c>
      <c r="AJ490" s="902">
        <v>3.2090000000000001</v>
      </c>
      <c r="AK490" s="902">
        <v>0.28399999999999997</v>
      </c>
      <c r="AL490" s="902">
        <v>8.1000000000000003E-2</v>
      </c>
      <c r="AM490" s="902">
        <v>3.1890000000000001</v>
      </c>
      <c r="AN490" s="902">
        <v>0.28499999999999998</v>
      </c>
      <c r="AO490" s="902">
        <v>8.1000000000000003E-2</v>
      </c>
      <c r="AP490" s="902">
        <v>3.2040000000000002</v>
      </c>
      <c r="AQ490" s="902">
        <v>0.28299999999999997</v>
      </c>
      <c r="AR490" s="902">
        <v>8.1000000000000003E-2</v>
      </c>
      <c r="AS490" s="902">
        <v>3.1930000000000001</v>
      </c>
      <c r="AT490" s="902">
        <v>0.28399999999999997</v>
      </c>
      <c r="AU490" s="902">
        <v>8.1000000000000003E-2</v>
      </c>
      <c r="AV490" s="902">
        <v>3.194</v>
      </c>
      <c r="AW490" s="902">
        <v>0.28399999999999997</v>
      </c>
      <c r="AX490" s="902">
        <v>8.1000000000000003E-2</v>
      </c>
      <c r="AY490" s="902">
        <v>3.1829999999999998</v>
      </c>
      <c r="AZ490" s="902">
        <v>0.28399999999999997</v>
      </c>
      <c r="BA490" s="902">
        <v>8.1000000000000003E-2</v>
      </c>
    </row>
    <row r="491" spans="1:61" s="281" customFormat="1" ht="18" customHeight="1" x14ac:dyDescent="0.25">
      <c r="A491" s="387"/>
      <c r="B491" s="278"/>
      <c r="C491" s="516" t="s">
        <v>766</v>
      </c>
      <c r="D491" s="514" t="s">
        <v>850</v>
      </c>
      <c r="E491" s="515" t="str">
        <f t="shared" si="84"/>
        <v>Transporte aéreoQueroseno (l)</v>
      </c>
      <c r="F491" s="902">
        <v>2.52</v>
      </c>
      <c r="G491" s="902">
        <v>0.04</v>
      </c>
      <c r="H491" s="902">
        <v>6.8000000000000005E-2</v>
      </c>
      <c r="I491" s="902">
        <v>2.52</v>
      </c>
      <c r="J491" s="902">
        <v>0.04</v>
      </c>
      <c r="K491" s="902">
        <v>6.8000000000000005E-2</v>
      </c>
      <c r="L491" s="902">
        <v>2.52</v>
      </c>
      <c r="M491" s="902">
        <v>3.9E-2</v>
      </c>
      <c r="N491" s="902">
        <v>6.8000000000000005E-2</v>
      </c>
      <c r="O491" s="902">
        <v>2.52</v>
      </c>
      <c r="P491" s="902">
        <v>3.9E-2</v>
      </c>
      <c r="Q491" s="902">
        <v>6.8000000000000005E-2</v>
      </c>
      <c r="R491" s="902">
        <v>2.52</v>
      </c>
      <c r="S491" s="902">
        <v>3.7999999999999999E-2</v>
      </c>
      <c r="T491" s="902">
        <v>6.8000000000000005E-2</v>
      </c>
      <c r="U491" s="902">
        <v>2.52</v>
      </c>
      <c r="V491" s="902">
        <v>3.7999999999999999E-2</v>
      </c>
      <c r="W491" s="902">
        <v>6.8000000000000005E-2</v>
      </c>
      <c r="X491" s="902">
        <v>2.52</v>
      </c>
      <c r="Y491" s="902">
        <v>3.7999999999999999E-2</v>
      </c>
      <c r="Z491" s="902">
        <v>6.8000000000000005E-2</v>
      </c>
      <c r="AA491" s="902">
        <v>2.52</v>
      </c>
      <c r="AB491" s="902">
        <v>3.6999999999999998E-2</v>
      </c>
      <c r="AC491" s="902">
        <v>6.8000000000000005E-2</v>
      </c>
      <c r="AD491" s="902">
        <v>2.52</v>
      </c>
      <c r="AE491" s="902">
        <v>3.6999999999999998E-2</v>
      </c>
      <c r="AF491" s="902">
        <v>6.8000000000000005E-2</v>
      </c>
      <c r="AG491" s="902">
        <v>2.52</v>
      </c>
      <c r="AH491" s="902">
        <v>3.7999999999999999E-2</v>
      </c>
      <c r="AI491" s="902">
        <v>6.8000000000000005E-2</v>
      </c>
      <c r="AJ491" s="902">
        <v>2.52</v>
      </c>
      <c r="AK491" s="902">
        <v>3.6999999999999998E-2</v>
      </c>
      <c r="AL491" s="902">
        <v>6.8000000000000005E-2</v>
      </c>
      <c r="AM491" s="902">
        <v>2.52</v>
      </c>
      <c r="AN491" s="902">
        <v>3.7999999999999999E-2</v>
      </c>
      <c r="AO491" s="902">
        <v>6.8000000000000005E-2</v>
      </c>
      <c r="AP491" s="902">
        <v>2.52</v>
      </c>
      <c r="AQ491" s="902">
        <v>3.7999999999999999E-2</v>
      </c>
      <c r="AR491" s="902">
        <v>6.8000000000000005E-2</v>
      </c>
      <c r="AS491" s="902">
        <v>2.52</v>
      </c>
      <c r="AT491" s="902">
        <v>3.6999999999999998E-2</v>
      </c>
      <c r="AU491" s="902">
        <v>6.8000000000000005E-2</v>
      </c>
      <c r="AV491" s="902">
        <v>2.52</v>
      </c>
      <c r="AW491" s="902">
        <v>3.6999999999999998E-2</v>
      </c>
      <c r="AX491" s="902">
        <v>6.8000000000000005E-2</v>
      </c>
      <c r="AY491" s="902">
        <v>2.52</v>
      </c>
      <c r="AZ491" s="902">
        <v>3.5999999999999997E-2</v>
      </c>
      <c r="BA491" s="902">
        <v>6.8000000000000005E-2</v>
      </c>
    </row>
    <row r="492" spans="1:61" s="281" customFormat="1" ht="18" customHeight="1" x14ac:dyDescent="0.25">
      <c r="A492" s="171"/>
      <c r="B492" s="280"/>
      <c r="C492" s="516" t="s">
        <v>766</v>
      </c>
      <c r="D492" s="514" t="s">
        <v>849</v>
      </c>
      <c r="E492" s="515" t="str">
        <f t="shared" si="84"/>
        <v>Transporte aéreoGasolina para aviación (l)</v>
      </c>
      <c r="F492" s="902">
        <v>2.2869999999999999</v>
      </c>
      <c r="G492" s="902">
        <v>1.6E-2</v>
      </c>
      <c r="H492" s="902">
        <v>6.4000000000000001E-2</v>
      </c>
      <c r="I492" s="902">
        <v>2.2869999999999999</v>
      </c>
      <c r="J492" s="902">
        <v>1.7999999999999999E-2</v>
      </c>
      <c r="K492" s="902">
        <v>6.4000000000000001E-2</v>
      </c>
      <c r="L492" s="902">
        <v>2.2869999999999999</v>
      </c>
      <c r="M492" s="902">
        <v>1.9E-2</v>
      </c>
      <c r="N492" s="902">
        <v>6.4000000000000001E-2</v>
      </c>
      <c r="O492" s="902">
        <v>2.2869999999999999</v>
      </c>
      <c r="P492" s="902">
        <v>0.02</v>
      </c>
      <c r="Q492" s="902">
        <v>6.4000000000000001E-2</v>
      </c>
      <c r="R492" s="902">
        <v>2.2869999999999999</v>
      </c>
      <c r="S492" s="902">
        <v>1.9E-2</v>
      </c>
      <c r="T492" s="902">
        <v>6.4000000000000001E-2</v>
      </c>
      <c r="U492" s="902">
        <v>2.2869999999999999</v>
      </c>
      <c r="V492" s="902">
        <v>1.7999999999999999E-2</v>
      </c>
      <c r="W492" s="902">
        <v>6.4000000000000001E-2</v>
      </c>
      <c r="X492" s="902">
        <v>2.2869999999999999</v>
      </c>
      <c r="Y492" s="902">
        <v>1.7999999999999999E-2</v>
      </c>
      <c r="Z492" s="902">
        <v>6.4000000000000001E-2</v>
      </c>
      <c r="AA492" s="902">
        <v>2.2869999999999999</v>
      </c>
      <c r="AB492" s="902">
        <v>1.7000000000000001E-2</v>
      </c>
      <c r="AC492" s="902">
        <v>6.4000000000000001E-2</v>
      </c>
      <c r="AD492" s="902">
        <v>2.2869999999999999</v>
      </c>
      <c r="AE492" s="902">
        <v>1.7000000000000001E-2</v>
      </c>
      <c r="AF492" s="902">
        <v>6.4000000000000001E-2</v>
      </c>
      <c r="AG492" s="902">
        <v>2.2869999999999999</v>
      </c>
      <c r="AH492" s="902">
        <v>1.6E-2</v>
      </c>
      <c r="AI492" s="902">
        <v>6.4000000000000001E-2</v>
      </c>
      <c r="AJ492" s="902">
        <v>2.2869999999999999</v>
      </c>
      <c r="AK492" s="902">
        <v>1.7999999999999999E-2</v>
      </c>
      <c r="AL492" s="902">
        <v>6.4000000000000001E-2</v>
      </c>
      <c r="AM492" s="902">
        <v>2.2869999999999999</v>
      </c>
      <c r="AN492" s="902">
        <v>1.6E-2</v>
      </c>
      <c r="AO492" s="902">
        <v>6.4000000000000001E-2</v>
      </c>
      <c r="AP492" s="902">
        <v>2.2869999999999999</v>
      </c>
      <c r="AQ492" s="902">
        <v>1.6E-2</v>
      </c>
      <c r="AR492" s="902">
        <v>6.4000000000000001E-2</v>
      </c>
      <c r="AS492" s="902">
        <v>2.2869999999999999</v>
      </c>
      <c r="AT492" s="902">
        <v>1.6E-2</v>
      </c>
      <c r="AU492" s="902">
        <v>6.4000000000000001E-2</v>
      </c>
      <c r="AV492" s="902">
        <v>2.2869999999999999</v>
      </c>
      <c r="AW492" s="902">
        <v>1.6E-2</v>
      </c>
      <c r="AX492" s="902">
        <v>6.4000000000000001E-2</v>
      </c>
      <c r="AY492" s="902">
        <v>2.2869999999999999</v>
      </c>
      <c r="AZ492" s="902">
        <v>1.6E-2</v>
      </c>
      <c r="BA492" s="902">
        <v>6.4000000000000001E-2</v>
      </c>
    </row>
    <row r="493" spans="1:61" s="281" customFormat="1" ht="18" customHeight="1" x14ac:dyDescent="0.25">
      <c r="A493" s="171"/>
      <c r="B493" s="171"/>
      <c r="C493" s="280" t="s">
        <v>1562</v>
      </c>
      <c r="D493" s="171"/>
      <c r="E493" s="171"/>
      <c r="F493" s="171"/>
      <c r="G493" s="171"/>
      <c r="H493" s="171"/>
      <c r="I493" s="171"/>
      <c r="J493" s="171"/>
      <c r="K493" s="171"/>
      <c r="L493" s="171"/>
      <c r="M493" s="171"/>
      <c r="N493" s="171"/>
      <c r="O493" s="171"/>
      <c r="P493" s="171"/>
      <c r="Q493" s="171"/>
      <c r="R493" s="171"/>
      <c r="S493" s="171"/>
      <c r="T493" s="171"/>
      <c r="U493" s="171"/>
      <c r="V493" s="171"/>
      <c r="W493" s="171"/>
      <c r="X493" s="171"/>
      <c r="Y493" s="171"/>
      <c r="Z493" s="171"/>
      <c r="AA493" s="171"/>
      <c r="AB493" s="171"/>
      <c r="AC493" s="171"/>
      <c r="AD493" s="171"/>
      <c r="AE493" s="171"/>
      <c r="AF493" s="171"/>
      <c r="AG493" s="171"/>
      <c r="AH493" s="171"/>
      <c r="AI493" s="171"/>
      <c r="AJ493" s="171"/>
      <c r="AK493" s="171"/>
      <c r="AL493" s="171"/>
      <c r="AM493" s="171"/>
      <c r="AN493" s="171"/>
      <c r="AO493" s="171"/>
      <c r="AP493" s="171"/>
      <c r="AQ493" s="171"/>
      <c r="AR493" s="171"/>
      <c r="AS493" s="171"/>
      <c r="AT493" s="171"/>
      <c r="AU493" s="171"/>
      <c r="AV493" s="171"/>
      <c r="AW493" s="171"/>
      <c r="AX493" s="171"/>
      <c r="AY493" s="171"/>
      <c r="AZ493" s="171"/>
      <c r="BA493" s="171"/>
      <c r="BB493" s="171"/>
      <c r="BC493" s="171"/>
      <c r="BD493" s="171"/>
      <c r="BE493" s="171"/>
      <c r="BF493" s="171"/>
      <c r="BG493" s="171"/>
      <c r="BH493" s="171"/>
      <c r="BI493" s="171"/>
    </row>
    <row r="494" spans="1:61" ht="18" customHeight="1" x14ac:dyDescent="0.25">
      <c r="A494" s="385"/>
      <c r="B494" s="363"/>
      <c r="C494" s="369"/>
      <c r="Q494" s="280"/>
      <c r="AG494" s="280"/>
    </row>
    <row r="495" spans="1:61" ht="18" customHeight="1" x14ac:dyDescent="0.25">
      <c r="A495" s="385"/>
      <c r="B495" s="401" t="s">
        <v>1203</v>
      </c>
      <c r="Q495" s="280"/>
      <c r="AG495" s="280"/>
    </row>
    <row r="496" spans="1:61" ht="18" customHeight="1" x14ac:dyDescent="0.25">
      <c r="A496" s="385"/>
      <c r="B496" s="401"/>
      <c r="G496" s="423" t="s">
        <v>855</v>
      </c>
      <c r="H496" s="423" t="s">
        <v>856</v>
      </c>
      <c r="I496" s="423" t="s">
        <v>857</v>
      </c>
      <c r="Q496" s="280"/>
      <c r="AG496" s="280"/>
    </row>
    <row r="497" spans="1:63" ht="18" customHeight="1" x14ac:dyDescent="0.25">
      <c r="A497" s="385"/>
      <c r="B497" s="363"/>
      <c r="C497" s="418" t="s">
        <v>763</v>
      </c>
      <c r="E497" s="421" t="s">
        <v>709</v>
      </c>
      <c r="G497" s="403" t="s">
        <v>768</v>
      </c>
      <c r="H497" s="404" t="s">
        <v>769</v>
      </c>
      <c r="I497" s="404" t="s">
        <v>770</v>
      </c>
      <c r="Q497" s="280"/>
      <c r="AG497" s="280"/>
    </row>
    <row r="498" spans="1:63" ht="18" customHeight="1" x14ac:dyDescent="0.25">
      <c r="A498" s="385"/>
      <c r="B498" s="385"/>
      <c r="C498" s="419" t="s">
        <v>765</v>
      </c>
      <c r="D498" s="321">
        <v>1</v>
      </c>
      <c r="E498" s="318" t="e">
        <f>VLOOKUP($D510,$C$498:$D$500,2,0)</f>
        <v>#N/A</v>
      </c>
      <c r="G498" s="373" t="s">
        <v>572</v>
      </c>
      <c r="H498" s="911" t="s">
        <v>772</v>
      </c>
      <c r="I498" s="398" t="s">
        <v>849</v>
      </c>
      <c r="Q498" s="280"/>
      <c r="AG498" s="280"/>
    </row>
    <row r="499" spans="1:63" ht="18" customHeight="1" x14ac:dyDescent="0.25">
      <c r="A499" s="385"/>
      <c r="B499" s="385"/>
      <c r="C499" s="420" t="s">
        <v>719</v>
      </c>
      <c r="D499" s="309">
        <v>2</v>
      </c>
      <c r="E499" s="318" t="e">
        <f>VLOOKUP($D511,$C$498:$D$500,2,0)</f>
        <v>#N/A</v>
      </c>
      <c r="G499" s="313" t="s">
        <v>715</v>
      </c>
      <c r="H499" s="308" t="s">
        <v>773</v>
      </c>
      <c r="I499" s="399" t="s">
        <v>850</v>
      </c>
      <c r="J499" s="369"/>
      <c r="Q499" s="280"/>
      <c r="AG499" s="280"/>
    </row>
    <row r="500" spans="1:63" ht="18" customHeight="1" x14ac:dyDescent="0.25">
      <c r="A500" s="385"/>
      <c r="B500" s="363"/>
      <c r="C500" s="313" t="s">
        <v>766</v>
      </c>
      <c r="D500" s="311">
        <v>3</v>
      </c>
      <c r="E500" s="318" t="e">
        <f>VLOOKUP($D512,$C$498:$D$500,2,0)</f>
        <v>#N/A</v>
      </c>
      <c r="G500" s="385"/>
      <c r="H500" s="313" t="s">
        <v>715</v>
      </c>
      <c r="I500" s="313" t="s">
        <v>715</v>
      </c>
      <c r="Q500" s="280"/>
      <c r="AG500" s="280"/>
    </row>
    <row r="501" spans="1:63" ht="18" customHeight="1" x14ac:dyDescent="0.25">
      <c r="A501" s="385"/>
      <c r="B501" s="363"/>
      <c r="C501" s="281"/>
      <c r="D501" s="281"/>
      <c r="E501" s="318" t="e">
        <f>VLOOKUP($D513,$C$498:$D$500,2,0)</f>
        <v>#N/A</v>
      </c>
      <c r="Q501" s="280"/>
      <c r="AG501" s="280"/>
    </row>
    <row r="502" spans="1:63" ht="18" customHeight="1" x14ac:dyDescent="0.25">
      <c r="A502" s="385"/>
      <c r="B502" s="363"/>
      <c r="C502" s="281"/>
      <c r="D502" s="281"/>
      <c r="E502" s="472" t="e">
        <f>VLOOKUP($D514,$C$498:$D$500,2,0)</f>
        <v>#N/A</v>
      </c>
      <c r="F502" s="369"/>
      <c r="G502" s="369"/>
      <c r="I502" s="369"/>
      <c r="J502" s="369"/>
      <c r="K502" s="369"/>
      <c r="P502" s="369"/>
      <c r="Q502" s="369"/>
      <c r="R502" s="369"/>
      <c r="S502" s="369"/>
      <c r="T502" s="369"/>
      <c r="U502" s="369"/>
      <c r="V502" s="369"/>
      <c r="W502" s="369"/>
      <c r="X502" s="369"/>
      <c r="Y502" s="369"/>
      <c r="Z502" s="369"/>
      <c r="AA502" s="369"/>
      <c r="AB502" s="369"/>
      <c r="AC502" s="369"/>
      <c r="AD502" s="369"/>
      <c r="AE502" s="369"/>
      <c r="AF502" s="369"/>
      <c r="AG502" s="369"/>
      <c r="AH502" s="369"/>
      <c r="AI502" s="369"/>
      <c r="AJ502" s="369"/>
      <c r="AK502" s="369"/>
      <c r="AL502" s="369"/>
      <c r="AM502" s="369"/>
      <c r="AN502" s="369"/>
      <c r="AO502" s="369"/>
      <c r="AP502" s="369"/>
      <c r="AQ502" s="369"/>
      <c r="AR502" s="369"/>
      <c r="AS502" s="369"/>
      <c r="AT502" s="369"/>
      <c r="AU502" s="369"/>
      <c r="AV502" s="369"/>
      <c r="AW502" s="369"/>
      <c r="AX502" s="369"/>
      <c r="AY502" s="369"/>
      <c r="AZ502" s="369"/>
      <c r="BA502" s="369"/>
      <c r="BB502" s="369"/>
      <c r="BC502" s="369"/>
      <c r="BD502" s="369"/>
      <c r="BE502" s="369"/>
      <c r="BF502" s="369"/>
      <c r="BG502" s="369"/>
      <c r="BH502" s="369"/>
      <c r="BI502" s="369"/>
      <c r="BJ502" s="369"/>
      <c r="BK502" s="369"/>
    </row>
    <row r="503" spans="1:63" ht="18" customHeight="1" x14ac:dyDescent="0.25">
      <c r="A503" s="385"/>
      <c r="B503" s="385"/>
      <c r="C503" s="385"/>
      <c r="D503" s="385"/>
      <c r="P503" s="369"/>
      <c r="Q503" s="369"/>
      <c r="R503" s="369"/>
      <c r="S503" s="369"/>
      <c r="T503" s="369"/>
      <c r="U503" s="369"/>
      <c r="V503" s="369"/>
      <c r="W503" s="369"/>
      <c r="X503" s="369"/>
      <c r="Y503" s="369"/>
      <c r="Z503" s="369"/>
      <c r="AA503" s="369"/>
      <c r="AB503" s="369"/>
      <c r="AC503" s="369"/>
      <c r="AD503" s="369"/>
      <c r="AE503" s="369"/>
      <c r="AF503" s="369"/>
      <c r="AG503" s="369"/>
      <c r="AH503" s="369"/>
      <c r="AI503" s="369"/>
      <c r="AJ503" s="369"/>
      <c r="AK503" s="369"/>
      <c r="AL503" s="369"/>
      <c r="AM503" s="369"/>
      <c r="AN503" s="369"/>
      <c r="AO503" s="369"/>
      <c r="AP503" s="369"/>
      <c r="AQ503" s="369"/>
      <c r="AR503" s="369"/>
      <c r="AS503" s="369"/>
      <c r="AT503" s="369"/>
      <c r="AU503" s="369"/>
      <c r="AV503" s="369"/>
      <c r="AW503" s="369"/>
      <c r="AX503" s="369"/>
      <c r="AY503" s="369"/>
      <c r="AZ503" s="369"/>
      <c r="BA503" s="369"/>
      <c r="BB503" s="369"/>
      <c r="BC503" s="369"/>
      <c r="BD503" s="369"/>
      <c r="BE503" s="369"/>
      <c r="BF503" s="369"/>
      <c r="BG503" s="369"/>
      <c r="BH503" s="369"/>
      <c r="BI503" s="369"/>
      <c r="BJ503" s="369"/>
      <c r="BK503" s="369"/>
    </row>
    <row r="504" spans="1:63" ht="18" customHeight="1" x14ac:dyDescent="0.25">
      <c r="A504" s="385"/>
      <c r="B504" s="363"/>
      <c r="C504" s="363"/>
      <c r="D504" s="363"/>
      <c r="P504" s="369"/>
      <c r="Q504" s="369"/>
      <c r="R504" s="369"/>
      <c r="S504" s="369"/>
      <c r="T504" s="369"/>
      <c r="U504" s="369"/>
      <c r="V504" s="369"/>
      <c r="W504" s="369"/>
      <c r="X504" s="369"/>
      <c r="Y504" s="369"/>
      <c r="Z504" s="369"/>
      <c r="AA504" s="369"/>
      <c r="AB504" s="369"/>
      <c r="AC504" s="369"/>
      <c r="AD504" s="369"/>
      <c r="AE504" s="369"/>
      <c r="AF504" s="369"/>
      <c r="AG504" s="369"/>
      <c r="AH504" s="369"/>
      <c r="AI504" s="369"/>
      <c r="AJ504" s="369"/>
      <c r="AK504" s="369"/>
      <c r="AL504" s="369"/>
      <c r="AM504" s="369"/>
      <c r="AN504" s="369"/>
      <c r="AO504" s="369"/>
      <c r="AP504" s="369"/>
      <c r="AQ504" s="369"/>
      <c r="AR504" s="369"/>
      <c r="AS504" s="369"/>
      <c r="AT504" s="369"/>
      <c r="AU504" s="369"/>
      <c r="AV504" s="369"/>
      <c r="AW504" s="369"/>
      <c r="AX504" s="369"/>
      <c r="AY504" s="369"/>
      <c r="AZ504" s="369"/>
      <c r="BA504" s="369"/>
      <c r="BB504" s="369"/>
      <c r="BC504" s="369"/>
      <c r="BD504" s="369"/>
      <c r="BE504" s="369"/>
      <c r="BF504" s="369"/>
      <c r="BG504" s="369"/>
      <c r="BH504" s="369"/>
      <c r="BI504" s="369"/>
      <c r="BJ504" s="369"/>
      <c r="BK504" s="369"/>
    </row>
    <row r="505" spans="1:63" ht="18" customHeight="1" x14ac:dyDescent="0.25">
      <c r="B505" s="401" t="s">
        <v>853</v>
      </c>
      <c r="D505" s="405"/>
    </row>
    <row r="506" spans="1:63" ht="18" customHeight="1" x14ac:dyDescent="0.25"/>
    <row r="507" spans="1:63" ht="18" customHeight="1" x14ac:dyDescent="0.25">
      <c r="C507" s="1221" t="s">
        <v>977</v>
      </c>
      <c r="D507" s="1221" t="s">
        <v>907</v>
      </c>
      <c r="E507" s="1221" t="s">
        <v>1</v>
      </c>
      <c r="F507" s="1221" t="s">
        <v>908</v>
      </c>
      <c r="G507" s="1223" t="s">
        <v>911</v>
      </c>
      <c r="H507" s="1224"/>
      <c r="I507" s="1225"/>
      <c r="J507" s="1223" t="s">
        <v>912</v>
      </c>
      <c r="K507" s="1224"/>
      <c r="L507" s="1225"/>
      <c r="M507" s="1223" t="s">
        <v>848</v>
      </c>
      <c r="N507" s="1224"/>
      <c r="O507" s="1224"/>
      <c r="P507" s="1225"/>
    </row>
    <row r="508" spans="1:63" ht="18" customHeight="1" x14ac:dyDescent="0.25">
      <c r="C508" s="1222"/>
      <c r="D508" s="1222"/>
      <c r="E508" s="1222"/>
      <c r="F508" s="1222"/>
      <c r="G508" s="491" t="s">
        <v>831</v>
      </c>
      <c r="H508" s="491" t="s">
        <v>832</v>
      </c>
      <c r="I508" s="491" t="s">
        <v>833</v>
      </c>
      <c r="J508" s="491" t="s">
        <v>712</v>
      </c>
      <c r="K508" s="491" t="s">
        <v>713</v>
      </c>
      <c r="L508" s="491" t="s">
        <v>714</v>
      </c>
      <c r="M508" s="491" t="s">
        <v>916</v>
      </c>
      <c r="N508" s="491" t="s">
        <v>917</v>
      </c>
      <c r="O508" s="491" t="s">
        <v>918</v>
      </c>
      <c r="P508" s="491" t="s">
        <v>919</v>
      </c>
    </row>
    <row r="509" spans="1:63" ht="18" customHeight="1" x14ac:dyDescent="0.25">
      <c r="C509" s="478" t="s">
        <v>274</v>
      </c>
      <c r="D509" s="478"/>
      <c r="E509" s="478"/>
      <c r="F509" s="478"/>
      <c r="G509" s="478"/>
      <c r="H509" s="478"/>
      <c r="I509" s="478"/>
      <c r="J509" s="478"/>
      <c r="K509" s="478"/>
      <c r="L509" s="478"/>
      <c r="M509" s="478"/>
      <c r="N509" s="478"/>
      <c r="O509" s="478"/>
      <c r="P509" s="478" t="s">
        <v>273</v>
      </c>
    </row>
    <row r="510" spans="1:63" ht="18" customHeight="1" x14ac:dyDescent="0.25">
      <c r="C510" s="553" t="str">
        <f>IF(ISTEXT('4. Vehículos y maquinaria'!E125),'4. Vehículos y maquinaria'!E125,"")</f>
        <v/>
      </c>
      <c r="D510" s="472">
        <f>'4. Vehículos y maquinaria'!F125</f>
        <v>0</v>
      </c>
      <c r="E510" s="472">
        <f>'4. Vehículos y maquinaria'!G125</f>
        <v>0</v>
      </c>
      <c r="F510" s="472">
        <f>'4. Vehículos y maquinaria'!H125</f>
        <v>0</v>
      </c>
      <c r="G510" s="903" t="str">
        <f t="shared" ref="G510:I514" si="85">IF($E510="Otro (ud)","-",IFERROR(INDEX($F$488:$BA$492,MATCH($D510&amp;$E510,$E$488:$E$492,0),MATCH($D$6&amp;G$508,$F$487:$BA$487,0)),""))</f>
        <v/>
      </c>
      <c r="H510" s="903" t="str">
        <f t="shared" si="85"/>
        <v/>
      </c>
      <c r="I510" s="903" t="str">
        <f t="shared" si="85"/>
        <v/>
      </c>
      <c r="J510" s="472">
        <f>'4. Vehículos y maquinaria'!L125</f>
        <v>0</v>
      </c>
      <c r="K510" s="472">
        <f>'4. Vehículos y maquinaria'!M125</f>
        <v>0</v>
      </c>
      <c r="L510" s="472">
        <f>'4. Vehículos y maquinaria'!N125</f>
        <v>0</v>
      </c>
      <c r="M510" s="348" t="str">
        <f>IFERROR(IF($E510="Otro (ud)",$F510*$J510,$F510*$G510),"")</f>
        <v/>
      </c>
      <c r="N510" s="348" t="str">
        <f>IFERROR(IF($E510="Otro (ud)",$F510*$K510,$F510*$H510),"")</f>
        <v/>
      </c>
      <c r="O510" s="348" t="str">
        <f>IFERROR(IF($E510="Otro (ud)",$F510*$L510,$F510*$I510),"")</f>
        <v/>
      </c>
      <c r="P510" s="349" t="str">
        <f>IFERROR($M510+$N510*$H$9/1000+$O510*$H$10/1000,"")</f>
        <v/>
      </c>
    </row>
    <row r="511" spans="1:63" ht="18" customHeight="1" x14ac:dyDescent="0.25">
      <c r="C511" s="553" t="str">
        <f>IF(ISTEXT('4. Vehículos y maquinaria'!E126),'4. Vehículos y maquinaria'!E126,"")</f>
        <v/>
      </c>
      <c r="D511" s="472">
        <f>'4. Vehículos y maquinaria'!F126</f>
        <v>0</v>
      </c>
      <c r="E511" s="472">
        <f>'4. Vehículos y maquinaria'!G126</f>
        <v>0</v>
      </c>
      <c r="F511" s="472">
        <f>'4. Vehículos y maquinaria'!H126</f>
        <v>0</v>
      </c>
      <c r="G511" s="903" t="str">
        <f t="shared" si="85"/>
        <v/>
      </c>
      <c r="H511" s="903" t="str">
        <f t="shared" si="85"/>
        <v/>
      </c>
      <c r="I511" s="903" t="str">
        <f t="shared" si="85"/>
        <v/>
      </c>
      <c r="J511" s="472">
        <f>'4. Vehículos y maquinaria'!L126</f>
        <v>0</v>
      </c>
      <c r="K511" s="472">
        <f>'4. Vehículos y maquinaria'!M126</f>
        <v>0</v>
      </c>
      <c r="L511" s="472">
        <f>'4. Vehículos y maquinaria'!N126</f>
        <v>0</v>
      </c>
      <c r="M511" s="348" t="str">
        <f>IFERROR(IF($E511="Otro (ud)",$F511*$J511,$F511*$G511),"")</f>
        <v/>
      </c>
      <c r="N511" s="348" t="str">
        <f>IFERROR(IF($E511="Otro (ud)",$F511*$K511,$F511*$H511),"")</f>
        <v/>
      </c>
      <c r="O511" s="348" t="str">
        <f>IFERROR(IF($E511="Otro (ud)",$F511*$L511,$F511*$I511),"")</f>
        <v/>
      </c>
      <c r="P511" s="349" t="str">
        <f>IFERROR($M511+$N511*$H$9/1000+$O511*$H$10/1000,"")</f>
        <v/>
      </c>
    </row>
    <row r="512" spans="1:63" ht="18" customHeight="1" x14ac:dyDescent="0.25">
      <c r="C512" s="553" t="str">
        <f>IF(ISTEXT('4. Vehículos y maquinaria'!E127),'4. Vehículos y maquinaria'!E127,"")</f>
        <v/>
      </c>
      <c r="D512" s="472">
        <f>'4. Vehículos y maquinaria'!F127</f>
        <v>0</v>
      </c>
      <c r="E512" s="472">
        <f>'4. Vehículos y maquinaria'!G127</f>
        <v>0</v>
      </c>
      <c r="F512" s="472">
        <f>'4. Vehículos y maquinaria'!H127</f>
        <v>0</v>
      </c>
      <c r="G512" s="903" t="str">
        <f t="shared" si="85"/>
        <v/>
      </c>
      <c r="H512" s="903" t="str">
        <f t="shared" si="85"/>
        <v/>
      </c>
      <c r="I512" s="903" t="str">
        <f t="shared" si="85"/>
        <v/>
      </c>
      <c r="J512" s="472">
        <f>'4. Vehículos y maquinaria'!L127</f>
        <v>0</v>
      </c>
      <c r="K512" s="472">
        <f>'4. Vehículos y maquinaria'!M127</f>
        <v>0</v>
      </c>
      <c r="L512" s="472">
        <f>'4. Vehículos y maquinaria'!N127</f>
        <v>0</v>
      </c>
      <c r="M512" s="348" t="str">
        <f>IFERROR(IF($E512="Otro (ud)",$F512*$J512,$F512*$G512),"")</f>
        <v/>
      </c>
      <c r="N512" s="348" t="str">
        <f>IFERROR(IF($E512="Otro (ud)",$F512*$K512,$F512*$H512),"")</f>
        <v/>
      </c>
      <c r="O512" s="348" t="str">
        <f>IFERROR(IF($E512="Otro (ud)",$F512*$L512,$F512*$I512),"")</f>
        <v/>
      </c>
      <c r="P512" s="349" t="str">
        <f>IFERROR($M512+$N512*$H$9/1000+$O512*$H$10/1000,"")</f>
        <v/>
      </c>
    </row>
    <row r="513" spans="1:53" ht="18" customHeight="1" x14ac:dyDescent="0.25">
      <c r="C513" s="553" t="str">
        <f>IF(ISTEXT('4. Vehículos y maquinaria'!E128),'4. Vehículos y maquinaria'!E128,"")</f>
        <v/>
      </c>
      <c r="D513" s="472">
        <f>'4. Vehículos y maquinaria'!F128</f>
        <v>0</v>
      </c>
      <c r="E513" s="472">
        <f>'4. Vehículos y maquinaria'!G128</f>
        <v>0</v>
      </c>
      <c r="F513" s="472">
        <f>'4. Vehículos y maquinaria'!H128</f>
        <v>0</v>
      </c>
      <c r="G513" s="903" t="str">
        <f t="shared" si="85"/>
        <v/>
      </c>
      <c r="H513" s="903" t="str">
        <f t="shared" si="85"/>
        <v/>
      </c>
      <c r="I513" s="903" t="str">
        <f t="shared" si="85"/>
        <v/>
      </c>
      <c r="J513" s="472">
        <f>'4. Vehículos y maquinaria'!L128</f>
        <v>0</v>
      </c>
      <c r="K513" s="472">
        <f>'4. Vehículos y maquinaria'!M128</f>
        <v>0</v>
      </c>
      <c r="L513" s="472">
        <f>'4. Vehículos y maquinaria'!N128</f>
        <v>0</v>
      </c>
      <c r="M513" s="348" t="str">
        <f>IFERROR(IF($E513="Otro (ud)",$F513*$J513,$F513*$G513),"")</f>
        <v/>
      </c>
      <c r="N513" s="348" t="str">
        <f>IFERROR(IF($E513="Otro (ud)",$F513*$K513,$F513*$H513),"")</f>
        <v/>
      </c>
      <c r="O513" s="348" t="str">
        <f>IFERROR(IF($E513="Otro (ud)",$F513*$L513,$F513*$I513),"")</f>
        <v/>
      </c>
      <c r="P513" s="349" t="str">
        <f>IFERROR($M513+$N513*$H$9/1000+$O513*$H$10/1000,"")</f>
        <v/>
      </c>
    </row>
    <row r="514" spans="1:53" ht="18" customHeight="1" x14ac:dyDescent="0.25">
      <c r="C514" s="553" t="str">
        <f>IF(ISTEXT('4. Vehículos y maquinaria'!E129),'4. Vehículos y maquinaria'!E129,"")</f>
        <v/>
      </c>
      <c r="D514" s="472">
        <f>'4. Vehículos y maquinaria'!F129</f>
        <v>0</v>
      </c>
      <c r="E514" s="472">
        <f>'4. Vehículos y maquinaria'!G129</f>
        <v>0</v>
      </c>
      <c r="F514" s="472">
        <f>'4. Vehículos y maquinaria'!H129</f>
        <v>0</v>
      </c>
      <c r="G514" s="472" t="str">
        <f t="shared" si="85"/>
        <v/>
      </c>
      <c r="H514" s="472" t="str">
        <f t="shared" si="85"/>
        <v/>
      </c>
      <c r="I514" s="472" t="str">
        <f t="shared" si="85"/>
        <v/>
      </c>
      <c r="J514" s="472">
        <f>'4. Vehículos y maquinaria'!L129</f>
        <v>0</v>
      </c>
      <c r="K514" s="472">
        <f>'4. Vehículos y maquinaria'!M129</f>
        <v>0</v>
      </c>
      <c r="L514" s="472">
        <f>'4. Vehículos y maquinaria'!N129</f>
        <v>0</v>
      </c>
      <c r="M514" s="348" t="str">
        <f>IFERROR(IF($E514="Otro (ud)",$F514*$J514,$F514*$G514),"")</f>
        <v/>
      </c>
      <c r="N514" s="348" t="str">
        <f>IFERROR(IF($E514="Otro (ud)",$F514*$K514,$F514*$H514),"")</f>
        <v/>
      </c>
      <c r="O514" s="348" t="str">
        <f>IFERROR(IF($E514="Otro (ud)",$F514*$L514,$F514*$I514),"")</f>
        <v/>
      </c>
      <c r="P514" s="349" t="str">
        <f>IFERROR($M514+$N514*$H$9/1000+$O514*$H$10/1000,"")</f>
        <v/>
      </c>
    </row>
    <row r="515" spans="1:53" ht="18" customHeight="1" x14ac:dyDescent="0.25">
      <c r="M515" s="484">
        <f>SUM(M510:M514)</f>
        <v>0</v>
      </c>
      <c r="N515" s="484">
        <f>SUM(N510:N514)</f>
        <v>0</v>
      </c>
      <c r="O515" s="484">
        <f t="shared" ref="O515" si="86">SUM(O510:O514)</f>
        <v>0</v>
      </c>
      <c r="P515" s="487">
        <f>SUM(P510:P514)</f>
        <v>0</v>
      </c>
    </row>
    <row r="516" spans="1:53" ht="18" customHeight="1" x14ac:dyDescent="0.25">
      <c r="A516" s="171" t="s">
        <v>973</v>
      </c>
    </row>
    <row r="517" spans="1:53" ht="18" customHeight="1" x14ac:dyDescent="0.25"/>
    <row r="518" spans="1:53" ht="18" customHeight="1" x14ac:dyDescent="0.25">
      <c r="B518" s="427" t="s">
        <v>755</v>
      </c>
      <c r="C518" s="427"/>
      <c r="D518" s="427"/>
      <c r="E518" s="427"/>
      <c r="F518" s="427"/>
      <c r="G518" s="427"/>
      <c r="H518" s="427"/>
      <c r="I518" s="427"/>
      <c r="J518" s="427"/>
      <c r="K518" s="427"/>
    </row>
    <row r="519" spans="1:53" ht="18" customHeight="1" x14ac:dyDescent="0.25"/>
    <row r="520" spans="1:53" ht="18" customHeight="1" x14ac:dyDescent="0.25">
      <c r="D520" s="470" t="s">
        <v>929</v>
      </c>
      <c r="E520" s="470" t="s">
        <v>930</v>
      </c>
      <c r="F520" s="470" t="s">
        <v>931</v>
      </c>
      <c r="G520" s="470" t="s">
        <v>932</v>
      </c>
    </row>
    <row r="521" spans="1:53" ht="18" customHeight="1" x14ac:dyDescent="0.25">
      <c r="B521" s="280">
        <v>7</v>
      </c>
      <c r="C521" s="417" t="s">
        <v>906</v>
      </c>
      <c r="D521" s="471">
        <f>ROUND(M612,2)</f>
        <v>0</v>
      </c>
      <c r="E521" s="471">
        <f>ROUND(N612,2)</f>
        <v>0</v>
      </c>
      <c r="F521" s="471">
        <f>ROUND(O612,2)</f>
        <v>0</v>
      </c>
      <c r="G521" s="471">
        <f>ROUND(P612,2)</f>
        <v>0</v>
      </c>
      <c r="J521" s="314"/>
      <c r="K521" s="314"/>
      <c r="Q521" s="280"/>
      <c r="R521" s="281"/>
      <c r="AG521" s="280"/>
      <c r="AH521" s="281"/>
    </row>
    <row r="522" spans="1:53" ht="18" customHeight="1" x14ac:dyDescent="0.25">
      <c r="A522" s="385"/>
      <c r="B522" s="366"/>
      <c r="C522" s="363"/>
      <c r="D522" s="363"/>
      <c r="E522" s="363"/>
      <c r="F522" s="363"/>
      <c r="G522" s="469">
        <f>D521+E521*$H$9/1000+F521*$H$10/1000</f>
        <v>0</v>
      </c>
      <c r="H522" s="363"/>
      <c r="J522" s="365"/>
      <c r="K522" s="365"/>
      <c r="L522" s="365"/>
      <c r="M522" s="365"/>
      <c r="N522" s="365"/>
      <c r="O522" s="365"/>
      <c r="P522" s="363"/>
      <c r="Q522" s="363"/>
      <c r="R522" s="363"/>
      <c r="S522" s="363"/>
      <c r="T522" s="363"/>
      <c r="U522" s="363"/>
      <c r="V522" s="365"/>
      <c r="W522" s="365"/>
      <c r="X522" s="365"/>
      <c r="Y522" s="365"/>
      <c r="Z522" s="365"/>
      <c r="AA522" s="365"/>
      <c r="AB522" s="363"/>
      <c r="AC522" s="363"/>
      <c r="AD522" s="363"/>
      <c r="AE522" s="363"/>
      <c r="AF522" s="363"/>
      <c r="AG522" s="363"/>
      <c r="AH522" s="365"/>
      <c r="AI522" s="365"/>
      <c r="AJ522" s="365"/>
      <c r="AK522" s="365"/>
      <c r="AL522" s="365"/>
      <c r="AM522" s="365"/>
      <c r="AN522" s="363"/>
      <c r="AO522" s="363"/>
      <c r="AP522" s="363"/>
      <c r="AQ522" s="363"/>
      <c r="AR522" s="363"/>
      <c r="AS522" s="363"/>
      <c r="AT522" s="365"/>
      <c r="AU522" s="365"/>
      <c r="AV522" s="365"/>
      <c r="AW522" s="365"/>
      <c r="AX522" s="365"/>
      <c r="AY522" s="365"/>
      <c r="AZ522" s="363"/>
      <c r="BA522" s="363"/>
    </row>
    <row r="523" spans="1:53" ht="18" customHeight="1" x14ac:dyDescent="0.25">
      <c r="B523" s="171"/>
      <c r="C523" s="171"/>
      <c r="D523" s="171"/>
      <c r="E523" s="171"/>
      <c r="J523" s="314"/>
      <c r="K523" s="314"/>
      <c r="Q523" s="280"/>
      <c r="R523" s="281"/>
      <c r="AG523" s="280"/>
      <c r="AH523" s="281"/>
    </row>
    <row r="524" spans="1:53" ht="18" customHeight="1" x14ac:dyDescent="0.25">
      <c r="B524" s="401" t="s">
        <v>851</v>
      </c>
      <c r="C524" s="171"/>
      <c r="D524" s="171"/>
      <c r="E524" s="171"/>
      <c r="J524" s="314"/>
      <c r="K524" s="314"/>
      <c r="Q524" s="280"/>
      <c r="R524" s="281"/>
      <c r="AG524" s="280"/>
      <c r="AH524" s="281"/>
    </row>
    <row r="525" spans="1:53" s="281" customFormat="1" ht="18" customHeight="1" x14ac:dyDescent="0.25">
      <c r="A525" s="171"/>
      <c r="B525" s="171"/>
      <c r="C525" s="171"/>
      <c r="D525" s="171"/>
      <c r="E525" s="280"/>
      <c r="F525" s="280"/>
      <c r="G525" s="280"/>
      <c r="H525" s="280"/>
      <c r="I525" s="280"/>
      <c r="J525" s="280"/>
      <c r="K525" s="280"/>
      <c r="L525" s="280"/>
      <c r="M525" s="280"/>
      <c r="N525" s="280"/>
      <c r="O525" s="280"/>
      <c r="P525" s="280"/>
      <c r="Q525" s="280"/>
      <c r="R525" s="280"/>
      <c r="S525" s="280"/>
      <c r="T525" s="280"/>
      <c r="U525" s="280"/>
      <c r="V525" s="280"/>
      <c r="AQ525" s="280"/>
      <c r="AR525" s="280"/>
      <c r="AS525" s="280"/>
      <c r="AT525" s="280"/>
      <c r="AU525" s="280"/>
      <c r="AV525" s="280"/>
      <c r="AW525" s="280"/>
      <c r="AX525" s="280"/>
      <c r="AY525" s="280"/>
      <c r="AZ525" s="280"/>
      <c r="BA525" s="280"/>
    </row>
    <row r="526" spans="1:53" s="793" customFormat="1" ht="21" x14ac:dyDescent="0.35">
      <c r="D526" s="794"/>
      <c r="F526" s="795" t="s">
        <v>828</v>
      </c>
      <c r="L526" s="796"/>
      <c r="M526" s="796"/>
      <c r="N526" s="796"/>
      <c r="O526" s="796"/>
      <c r="P526" s="796"/>
      <c r="Q526" s="796"/>
      <c r="R526" s="795" t="s">
        <v>1449</v>
      </c>
      <c r="X526" s="796"/>
      <c r="Y526" s="796"/>
      <c r="Z526" s="796"/>
      <c r="AA526" s="796"/>
      <c r="AB526" s="796"/>
      <c r="AC526" s="796"/>
      <c r="AJ526" s="796"/>
      <c r="AK526" s="796"/>
      <c r="AL526" s="796"/>
      <c r="AM526" s="796"/>
      <c r="AN526" s="796"/>
      <c r="AO526" s="796"/>
      <c r="AP526" s="795" t="s">
        <v>830</v>
      </c>
      <c r="AV526" s="796"/>
      <c r="AW526" s="796"/>
      <c r="AX526" s="796"/>
      <c r="AY526" s="796"/>
      <c r="AZ526" s="796"/>
      <c r="BA526" s="796"/>
    </row>
    <row r="527" spans="1:53" s="793" customFormat="1" ht="6" customHeight="1" x14ac:dyDescent="0.35">
      <c r="D527" s="794"/>
      <c r="F527" s="797"/>
      <c r="G527" s="797"/>
      <c r="H527" s="797"/>
      <c r="I527" s="797"/>
      <c r="J527" s="797"/>
      <c r="K527" s="797"/>
      <c r="L527" s="798"/>
      <c r="M527" s="798"/>
      <c r="N527" s="798"/>
      <c r="O527" s="798"/>
      <c r="P527" s="798"/>
      <c r="Q527" s="798"/>
      <c r="R527" s="799"/>
      <c r="S527" s="799"/>
      <c r="T527" s="799"/>
      <c r="U527" s="799"/>
      <c r="V527" s="799"/>
      <c r="W527" s="799"/>
      <c r="X527" s="800"/>
      <c r="Y527" s="800"/>
      <c r="Z527" s="800"/>
      <c r="AA527" s="800"/>
      <c r="AB527" s="800"/>
      <c r="AC527" s="800"/>
      <c r="AD527" s="799"/>
      <c r="AE527" s="799"/>
      <c r="AF527" s="799"/>
      <c r="AG527" s="799"/>
      <c r="AH527" s="799"/>
      <c r="AI527" s="799"/>
      <c r="AJ527" s="800"/>
      <c r="AK527" s="800"/>
      <c r="AL527" s="800"/>
      <c r="AM527" s="800"/>
      <c r="AN527" s="800"/>
      <c r="AO527" s="800"/>
      <c r="AP527" s="801"/>
      <c r="AQ527" s="801"/>
      <c r="AR527" s="801"/>
      <c r="AS527" s="801"/>
      <c r="AT527" s="801"/>
      <c r="AU527" s="801"/>
      <c r="AV527" s="802"/>
      <c r="AW527" s="802"/>
      <c r="AX527" s="802"/>
      <c r="AY527" s="802"/>
      <c r="AZ527" s="802"/>
      <c r="BA527" s="802"/>
    </row>
    <row r="528" spans="1:53" s="793" customFormat="1" ht="12" customHeight="1" x14ac:dyDescent="0.2">
      <c r="A528" s="803"/>
      <c r="B528" s="803"/>
      <c r="C528" s="803"/>
      <c r="D528" s="803"/>
      <c r="F528" s="804"/>
      <c r="G528" s="804"/>
      <c r="H528" s="804"/>
      <c r="I528" s="804"/>
      <c r="J528" s="804"/>
      <c r="K528" s="804"/>
      <c r="L528" s="804"/>
      <c r="M528" s="804"/>
      <c r="N528" s="804"/>
      <c r="O528" s="804"/>
      <c r="P528" s="804"/>
      <c r="Q528" s="804"/>
      <c r="R528" s="804"/>
      <c r="S528" s="804"/>
      <c r="T528" s="804"/>
      <c r="U528" s="804"/>
      <c r="V528" s="804"/>
      <c r="W528" s="804"/>
      <c r="X528" s="804"/>
      <c r="Y528" s="804"/>
      <c r="Z528" s="804"/>
      <c r="AA528" s="804"/>
      <c r="AB528" s="804"/>
      <c r="AC528" s="804"/>
      <c r="AD528" s="804"/>
      <c r="AE528" s="804"/>
      <c r="AF528" s="804"/>
      <c r="AG528" s="804"/>
      <c r="AH528" s="804"/>
      <c r="AI528" s="804"/>
      <c r="AJ528" s="804"/>
      <c r="AK528" s="804"/>
      <c r="AL528" s="804"/>
      <c r="AM528" s="804"/>
      <c r="AN528" s="804"/>
      <c r="AO528" s="804"/>
      <c r="AP528" s="804"/>
      <c r="AQ528" s="804"/>
      <c r="AR528" s="804"/>
      <c r="AS528" s="804"/>
      <c r="AT528" s="804"/>
      <c r="AU528" s="804"/>
      <c r="AV528" s="804"/>
      <c r="AW528" s="804"/>
      <c r="AX528" s="804"/>
      <c r="AY528" s="804"/>
      <c r="AZ528" s="804"/>
    </row>
    <row r="529" spans="1:53" s="793" customFormat="1" ht="12.75" customHeight="1" x14ac:dyDescent="0.2">
      <c r="A529" s="803"/>
      <c r="B529" s="805"/>
      <c r="C529" s="806" t="s">
        <v>1450</v>
      </c>
      <c r="D529" s="807"/>
      <c r="F529" s="807"/>
      <c r="G529" s="807"/>
      <c r="H529" s="807"/>
      <c r="I529" s="807"/>
      <c r="J529" s="807"/>
      <c r="K529" s="807"/>
      <c r="L529" s="807"/>
      <c r="M529" s="807"/>
      <c r="N529" s="807"/>
      <c r="O529" s="807"/>
      <c r="P529" s="807"/>
      <c r="Q529" s="807"/>
      <c r="R529" s="807"/>
      <c r="S529" s="807"/>
      <c r="T529" s="807"/>
      <c r="U529" s="807"/>
      <c r="V529" s="807"/>
      <c r="W529" s="807"/>
      <c r="X529" s="807"/>
      <c r="Y529" s="807"/>
      <c r="Z529" s="807"/>
      <c r="AA529" s="807"/>
      <c r="AB529" s="807"/>
      <c r="AC529" s="807"/>
      <c r="AD529" s="807"/>
      <c r="AE529" s="807"/>
      <c r="AF529" s="807"/>
      <c r="AG529" s="807"/>
      <c r="AH529" s="807"/>
      <c r="AI529" s="807"/>
      <c r="AJ529" s="807"/>
      <c r="AK529" s="804"/>
      <c r="AL529" s="804"/>
      <c r="AM529" s="804"/>
      <c r="AN529" s="804"/>
      <c r="AO529" s="804"/>
      <c r="AP529" s="804"/>
      <c r="AQ529" s="804"/>
      <c r="AR529" s="804"/>
      <c r="AS529" s="804"/>
      <c r="AT529" s="804"/>
      <c r="AU529" s="804"/>
      <c r="AV529" s="804"/>
      <c r="AW529" s="804"/>
      <c r="AX529" s="804"/>
      <c r="AY529" s="804"/>
      <c r="AZ529" s="804"/>
    </row>
    <row r="530" spans="1:53" ht="18" customHeight="1" x14ac:dyDescent="0.25">
      <c r="A530" s="280"/>
      <c r="B530" s="363"/>
      <c r="C530" s="361"/>
      <c r="D530" s="363"/>
      <c r="F530" s="490">
        <v>2007</v>
      </c>
      <c r="G530" s="490">
        <v>2007</v>
      </c>
      <c r="H530" s="490">
        <v>2007</v>
      </c>
      <c r="I530" s="490">
        <v>2008</v>
      </c>
      <c r="J530" s="490">
        <v>2008</v>
      </c>
      <c r="K530" s="490">
        <v>2008</v>
      </c>
      <c r="L530" s="490">
        <v>2009</v>
      </c>
      <c r="M530" s="490">
        <v>2009</v>
      </c>
      <c r="N530" s="490">
        <v>2009</v>
      </c>
      <c r="O530" s="490">
        <v>2010</v>
      </c>
      <c r="P530" s="490">
        <v>2010</v>
      </c>
      <c r="Q530" s="490">
        <v>2010</v>
      </c>
      <c r="R530" s="490">
        <v>2011</v>
      </c>
      <c r="S530" s="490">
        <v>2011</v>
      </c>
      <c r="T530" s="490">
        <v>2011</v>
      </c>
      <c r="U530" s="490">
        <v>2012</v>
      </c>
      <c r="V530" s="490">
        <v>2012</v>
      </c>
      <c r="W530" s="490">
        <v>2012</v>
      </c>
      <c r="X530" s="490">
        <v>2013</v>
      </c>
      <c r="Y530" s="490">
        <v>2013</v>
      </c>
      <c r="Z530" s="490">
        <v>2013</v>
      </c>
      <c r="AA530" s="490">
        <v>2014</v>
      </c>
      <c r="AB530" s="490">
        <v>2014</v>
      </c>
      <c r="AC530" s="490">
        <v>2014</v>
      </c>
      <c r="AD530" s="490">
        <v>2015</v>
      </c>
      <c r="AE530" s="490">
        <v>2015</v>
      </c>
      <c r="AF530" s="490">
        <v>2015</v>
      </c>
      <c r="AG530" s="490">
        <v>2016</v>
      </c>
      <c r="AH530" s="490">
        <v>2016</v>
      </c>
      <c r="AI530" s="490">
        <v>2016</v>
      </c>
      <c r="AJ530" s="490">
        <v>2017</v>
      </c>
      <c r="AK530" s="490">
        <v>2017</v>
      </c>
      <c r="AL530" s="490">
        <v>2017</v>
      </c>
      <c r="AM530" s="490">
        <v>2018</v>
      </c>
      <c r="AN530" s="490">
        <v>2018</v>
      </c>
      <c r="AO530" s="490">
        <v>2018</v>
      </c>
      <c r="AP530" s="490">
        <v>2019</v>
      </c>
      <c r="AQ530" s="490">
        <v>2019</v>
      </c>
      <c r="AR530" s="490">
        <v>2019</v>
      </c>
      <c r="AS530" s="490">
        <v>2020</v>
      </c>
      <c r="AT530" s="490">
        <v>2020</v>
      </c>
      <c r="AU530" s="490">
        <v>2020</v>
      </c>
      <c r="AV530" s="490">
        <v>2021</v>
      </c>
      <c r="AW530" s="490">
        <v>2021</v>
      </c>
      <c r="AX530" s="490">
        <v>2021</v>
      </c>
      <c r="AY530" s="490">
        <v>2022</v>
      </c>
      <c r="AZ530" s="490">
        <v>2022</v>
      </c>
      <c r="BA530" s="490">
        <v>2022</v>
      </c>
    </row>
    <row r="531" spans="1:53" ht="18" customHeight="1" x14ac:dyDescent="0.25">
      <c r="B531" s="363"/>
      <c r="C531" s="363"/>
      <c r="D531" s="363"/>
      <c r="F531" s="490" t="s">
        <v>712</v>
      </c>
      <c r="G531" s="490" t="s">
        <v>713</v>
      </c>
      <c r="H531" s="490" t="s">
        <v>714</v>
      </c>
      <c r="I531" s="490" t="s">
        <v>712</v>
      </c>
      <c r="J531" s="490" t="s">
        <v>713</v>
      </c>
      <c r="K531" s="490" t="s">
        <v>714</v>
      </c>
      <c r="L531" s="490" t="s">
        <v>712</v>
      </c>
      <c r="M531" s="490" t="s">
        <v>713</v>
      </c>
      <c r="N531" s="490" t="s">
        <v>714</v>
      </c>
      <c r="O531" s="490" t="s">
        <v>712</v>
      </c>
      <c r="P531" s="490" t="s">
        <v>713</v>
      </c>
      <c r="Q531" s="490" t="s">
        <v>714</v>
      </c>
      <c r="R531" s="490" t="s">
        <v>712</v>
      </c>
      <c r="S531" s="490" t="s">
        <v>713</v>
      </c>
      <c r="T531" s="490" t="s">
        <v>714</v>
      </c>
      <c r="U531" s="490" t="s">
        <v>712</v>
      </c>
      <c r="V531" s="490" t="s">
        <v>713</v>
      </c>
      <c r="W531" s="490" t="s">
        <v>714</v>
      </c>
      <c r="X531" s="490" t="s">
        <v>712</v>
      </c>
      <c r="Y531" s="490" t="s">
        <v>713</v>
      </c>
      <c r="Z531" s="490" t="s">
        <v>714</v>
      </c>
      <c r="AA531" s="490" t="s">
        <v>712</v>
      </c>
      <c r="AB531" s="490" t="s">
        <v>713</v>
      </c>
      <c r="AC531" s="490" t="s">
        <v>714</v>
      </c>
      <c r="AD531" s="490" t="s">
        <v>712</v>
      </c>
      <c r="AE531" s="490" t="s">
        <v>713</v>
      </c>
      <c r="AF531" s="490" t="s">
        <v>714</v>
      </c>
      <c r="AG531" s="490" t="s">
        <v>712</v>
      </c>
      <c r="AH531" s="490" t="s">
        <v>713</v>
      </c>
      <c r="AI531" s="490" t="s">
        <v>714</v>
      </c>
      <c r="AJ531" s="490" t="s">
        <v>712</v>
      </c>
      <c r="AK531" s="490" t="s">
        <v>713</v>
      </c>
      <c r="AL531" s="490" t="s">
        <v>714</v>
      </c>
      <c r="AM531" s="490" t="s">
        <v>712</v>
      </c>
      <c r="AN531" s="490" t="s">
        <v>713</v>
      </c>
      <c r="AO531" s="490" t="s">
        <v>714</v>
      </c>
      <c r="AP531" s="490" t="s">
        <v>712</v>
      </c>
      <c r="AQ531" s="490" t="s">
        <v>713</v>
      </c>
      <c r="AR531" s="490" t="s">
        <v>714</v>
      </c>
      <c r="AS531" s="490" t="s">
        <v>712</v>
      </c>
      <c r="AT531" s="490" t="s">
        <v>713</v>
      </c>
      <c r="AU531" s="490" t="s">
        <v>714</v>
      </c>
      <c r="AV531" s="490" t="s">
        <v>712</v>
      </c>
      <c r="AW531" s="490" t="s">
        <v>713</v>
      </c>
      <c r="AX531" s="490" t="s">
        <v>714</v>
      </c>
      <c r="AY531" s="490" t="s">
        <v>712</v>
      </c>
      <c r="AZ531" s="490" t="s">
        <v>713</v>
      </c>
      <c r="BA531" s="490" t="s">
        <v>714</v>
      </c>
    </row>
    <row r="532" spans="1:53" ht="18" customHeight="1" x14ac:dyDescent="0.25">
      <c r="B532" s="363"/>
      <c r="C532" s="363"/>
      <c r="D532" s="363"/>
      <c r="F532" s="444" t="str">
        <f>F530&amp;F531</f>
        <v>2007CO2 (kg/ud)</v>
      </c>
      <c r="G532" s="444" t="str">
        <f t="shared" ref="G532:BA532" si="87">G530&amp;G531</f>
        <v>2007CH4 (g/ud)</v>
      </c>
      <c r="H532" s="444" t="str">
        <f t="shared" si="87"/>
        <v>2007N2O (g/ud)</v>
      </c>
      <c r="I532" s="444" t="str">
        <f t="shared" si="87"/>
        <v>2008CO2 (kg/ud)</v>
      </c>
      <c r="J532" s="444" t="str">
        <f t="shared" si="87"/>
        <v>2008CH4 (g/ud)</v>
      </c>
      <c r="K532" s="444" t="str">
        <f t="shared" si="87"/>
        <v>2008N2O (g/ud)</v>
      </c>
      <c r="L532" s="444" t="str">
        <f t="shared" si="87"/>
        <v>2009CO2 (kg/ud)</v>
      </c>
      <c r="M532" s="444" t="str">
        <f t="shared" si="87"/>
        <v>2009CH4 (g/ud)</v>
      </c>
      <c r="N532" s="444" t="str">
        <f t="shared" si="87"/>
        <v>2009N2O (g/ud)</v>
      </c>
      <c r="O532" s="444" t="str">
        <f t="shared" si="87"/>
        <v>2010CO2 (kg/ud)</v>
      </c>
      <c r="P532" s="444" t="str">
        <f t="shared" si="87"/>
        <v>2010CH4 (g/ud)</v>
      </c>
      <c r="Q532" s="444" t="str">
        <f t="shared" si="87"/>
        <v>2010N2O (g/ud)</v>
      </c>
      <c r="R532" s="444" t="str">
        <f t="shared" si="87"/>
        <v>2011CO2 (kg/ud)</v>
      </c>
      <c r="S532" s="444" t="str">
        <f t="shared" si="87"/>
        <v>2011CH4 (g/ud)</v>
      </c>
      <c r="T532" s="444" t="str">
        <f t="shared" si="87"/>
        <v>2011N2O (g/ud)</v>
      </c>
      <c r="U532" s="444" t="str">
        <f t="shared" si="87"/>
        <v>2012CO2 (kg/ud)</v>
      </c>
      <c r="V532" s="444" t="str">
        <f t="shared" si="87"/>
        <v>2012CH4 (g/ud)</v>
      </c>
      <c r="W532" s="444" t="str">
        <f t="shared" si="87"/>
        <v>2012N2O (g/ud)</v>
      </c>
      <c r="X532" s="444" t="str">
        <f t="shared" si="87"/>
        <v>2013CO2 (kg/ud)</v>
      </c>
      <c r="Y532" s="444" t="str">
        <f t="shared" si="87"/>
        <v>2013CH4 (g/ud)</v>
      </c>
      <c r="Z532" s="444" t="str">
        <f t="shared" si="87"/>
        <v>2013N2O (g/ud)</v>
      </c>
      <c r="AA532" s="444" t="str">
        <f t="shared" si="87"/>
        <v>2014CO2 (kg/ud)</v>
      </c>
      <c r="AB532" s="444" t="str">
        <f t="shared" si="87"/>
        <v>2014CH4 (g/ud)</v>
      </c>
      <c r="AC532" s="444" t="str">
        <f t="shared" si="87"/>
        <v>2014N2O (g/ud)</v>
      </c>
      <c r="AD532" s="444" t="str">
        <f t="shared" si="87"/>
        <v>2015CO2 (kg/ud)</v>
      </c>
      <c r="AE532" s="444" t="str">
        <f t="shared" si="87"/>
        <v>2015CH4 (g/ud)</v>
      </c>
      <c r="AF532" s="444" t="str">
        <f t="shared" si="87"/>
        <v>2015N2O (g/ud)</v>
      </c>
      <c r="AG532" s="444" t="str">
        <f t="shared" si="87"/>
        <v>2016CO2 (kg/ud)</v>
      </c>
      <c r="AH532" s="444" t="str">
        <f t="shared" si="87"/>
        <v>2016CH4 (g/ud)</v>
      </c>
      <c r="AI532" s="444" t="str">
        <f t="shared" si="87"/>
        <v>2016N2O (g/ud)</v>
      </c>
      <c r="AJ532" s="444" t="str">
        <f t="shared" si="87"/>
        <v>2017CO2 (kg/ud)</v>
      </c>
      <c r="AK532" s="444" t="str">
        <f t="shared" si="87"/>
        <v>2017CH4 (g/ud)</v>
      </c>
      <c r="AL532" s="444" t="str">
        <f t="shared" si="87"/>
        <v>2017N2O (g/ud)</v>
      </c>
      <c r="AM532" s="444" t="str">
        <f t="shared" si="87"/>
        <v>2018CO2 (kg/ud)</v>
      </c>
      <c r="AN532" s="444" t="str">
        <f t="shared" si="87"/>
        <v>2018CH4 (g/ud)</v>
      </c>
      <c r="AO532" s="444" t="str">
        <f t="shared" si="87"/>
        <v>2018N2O (g/ud)</v>
      </c>
      <c r="AP532" s="444" t="str">
        <f t="shared" si="87"/>
        <v>2019CO2 (kg/ud)</v>
      </c>
      <c r="AQ532" s="444" t="str">
        <f t="shared" si="87"/>
        <v>2019CH4 (g/ud)</v>
      </c>
      <c r="AR532" s="444" t="str">
        <f t="shared" si="87"/>
        <v>2019N2O (g/ud)</v>
      </c>
      <c r="AS532" s="444" t="str">
        <f t="shared" si="87"/>
        <v>2020CO2 (kg/ud)</v>
      </c>
      <c r="AT532" s="444" t="str">
        <f t="shared" si="87"/>
        <v>2020CH4 (g/ud)</v>
      </c>
      <c r="AU532" s="444" t="str">
        <f t="shared" si="87"/>
        <v>2020N2O (g/ud)</v>
      </c>
      <c r="AV532" s="444" t="str">
        <f t="shared" si="87"/>
        <v>2021CO2 (kg/ud)</v>
      </c>
      <c r="AW532" s="444" t="str">
        <f t="shared" si="87"/>
        <v>2021CH4 (g/ud)</v>
      </c>
      <c r="AX532" s="444" t="str">
        <f t="shared" si="87"/>
        <v>2021N2O (g/ud)</v>
      </c>
      <c r="AY532" s="444" t="str">
        <f t="shared" si="87"/>
        <v>2022CO2 (kg/ud)</v>
      </c>
      <c r="AZ532" s="444" t="str">
        <f t="shared" si="87"/>
        <v>2022CH4 (g/ud)</v>
      </c>
      <c r="BA532" s="444" t="str">
        <f t="shared" si="87"/>
        <v>2022N2O (g/ud)</v>
      </c>
    </row>
    <row r="533" spans="1:53" s="793" customFormat="1" ht="17.25" customHeight="1" x14ac:dyDescent="0.2">
      <c r="A533" s="803"/>
      <c r="B533" s="803"/>
      <c r="C533" s="808" t="s">
        <v>572</v>
      </c>
      <c r="D533" s="497" t="s">
        <v>702</v>
      </c>
      <c r="E533" s="445" t="str">
        <f t="shared" ref="E533:E563" si="88">C533&amp;D533</f>
        <v>Gasóleo B (l)Maquinaria agrícola</v>
      </c>
      <c r="F533" s="904">
        <v>2.67</v>
      </c>
      <c r="G533" s="904">
        <v>7.5999999999999998E-2</v>
      </c>
      <c r="H533" s="904">
        <v>0.114</v>
      </c>
      <c r="I533" s="904">
        <v>2.67</v>
      </c>
      <c r="J533" s="904">
        <v>7.0000000000000007E-2</v>
      </c>
      <c r="K533" s="904">
        <v>0.115</v>
      </c>
      <c r="L533" s="904">
        <v>2.67</v>
      </c>
      <c r="M533" s="904">
        <v>6.5000000000000002E-2</v>
      </c>
      <c r="N533" s="904">
        <v>0.115</v>
      </c>
      <c r="O533" s="904">
        <v>2.67</v>
      </c>
      <c r="P533" s="904">
        <v>6.0999999999999999E-2</v>
      </c>
      <c r="Q533" s="904">
        <v>0.115</v>
      </c>
      <c r="R533" s="904">
        <v>2.67</v>
      </c>
      <c r="S533" s="904">
        <v>5.7000000000000002E-2</v>
      </c>
      <c r="T533" s="904">
        <v>0.11600000000000001</v>
      </c>
      <c r="U533" s="904">
        <v>2.67</v>
      </c>
      <c r="V533" s="904">
        <v>5.2999999999999999E-2</v>
      </c>
      <c r="W533" s="904">
        <v>0.11600000000000001</v>
      </c>
      <c r="X533" s="904">
        <v>2.67</v>
      </c>
      <c r="Y533" s="904">
        <v>4.8000000000000001E-2</v>
      </c>
      <c r="Z533" s="904">
        <v>0.11600000000000001</v>
      </c>
      <c r="AA533" s="904">
        <v>2.67</v>
      </c>
      <c r="AB533" s="904">
        <v>4.3999999999999997E-2</v>
      </c>
      <c r="AC533" s="904">
        <v>0.11600000000000001</v>
      </c>
      <c r="AD533" s="904">
        <v>2.67</v>
      </c>
      <c r="AE533" s="904">
        <v>4.1000000000000002E-2</v>
      </c>
      <c r="AF533" s="904">
        <v>0.11600000000000001</v>
      </c>
      <c r="AG533" s="904">
        <v>2.67</v>
      </c>
      <c r="AH533" s="904">
        <v>3.7999999999999999E-2</v>
      </c>
      <c r="AI533" s="904">
        <v>0.11700000000000001</v>
      </c>
      <c r="AJ533" s="904">
        <v>2.67</v>
      </c>
      <c r="AK533" s="904">
        <v>3.5000000000000003E-2</v>
      </c>
      <c r="AL533" s="904">
        <v>0.11700000000000001</v>
      </c>
      <c r="AM533" s="904">
        <v>2.67</v>
      </c>
      <c r="AN533" s="904">
        <v>3.2000000000000001E-2</v>
      </c>
      <c r="AO533" s="904">
        <v>0.11700000000000001</v>
      </c>
      <c r="AP533" s="904">
        <v>2.67</v>
      </c>
      <c r="AQ533" s="904">
        <v>3.2000000000000001E-2</v>
      </c>
      <c r="AR533" s="904">
        <v>0.11700000000000001</v>
      </c>
      <c r="AS533" s="904">
        <v>2.67</v>
      </c>
      <c r="AT533" s="904">
        <v>2.7E-2</v>
      </c>
      <c r="AU533" s="904">
        <v>0.11700000000000001</v>
      </c>
      <c r="AV533" s="904">
        <v>2.67</v>
      </c>
      <c r="AW533" s="904">
        <v>2.5000000000000001E-2</v>
      </c>
      <c r="AX533" s="904">
        <v>0.11700000000000001</v>
      </c>
      <c r="AY533" s="905">
        <v>2.67</v>
      </c>
      <c r="AZ533" s="905">
        <v>2.5000000000000001E-2</v>
      </c>
      <c r="BA533" s="906">
        <v>0.11700000000000001</v>
      </c>
    </row>
    <row r="534" spans="1:53" s="793" customFormat="1" ht="17.25" customHeight="1" x14ac:dyDescent="0.2">
      <c r="A534" s="803"/>
      <c r="B534" s="803"/>
      <c r="C534" s="812" t="s">
        <v>572</v>
      </c>
      <c r="D534" s="497" t="s">
        <v>703</v>
      </c>
      <c r="E534" s="445" t="str">
        <f t="shared" si="88"/>
        <v>Gasóleo B (l)Maquinaria forestal</v>
      </c>
      <c r="F534" s="904">
        <v>2.67</v>
      </c>
      <c r="G534" s="904">
        <v>4.7E-2</v>
      </c>
      <c r="H534" s="904">
        <v>0.11700000000000001</v>
      </c>
      <c r="I534" s="904">
        <v>2.67</v>
      </c>
      <c r="J534" s="904">
        <v>4.3999999999999997E-2</v>
      </c>
      <c r="K534" s="904">
        <v>0.11700000000000001</v>
      </c>
      <c r="L534" s="904">
        <v>2.67</v>
      </c>
      <c r="M534" s="904">
        <v>0.04</v>
      </c>
      <c r="N534" s="904">
        <v>0.11700000000000001</v>
      </c>
      <c r="O534" s="904">
        <v>2.67</v>
      </c>
      <c r="P534" s="904">
        <v>3.6999999999999998E-2</v>
      </c>
      <c r="Q534" s="904">
        <v>0.11700000000000001</v>
      </c>
      <c r="R534" s="904">
        <v>2.67</v>
      </c>
      <c r="S534" s="904">
        <v>3.5000000000000003E-2</v>
      </c>
      <c r="T534" s="904">
        <v>0.11700000000000001</v>
      </c>
      <c r="U534" s="904">
        <v>2.67</v>
      </c>
      <c r="V534" s="904">
        <v>3.3000000000000002E-2</v>
      </c>
      <c r="W534" s="904">
        <v>0.11700000000000001</v>
      </c>
      <c r="X534" s="904">
        <v>2.67</v>
      </c>
      <c r="Y534" s="904">
        <v>0.03</v>
      </c>
      <c r="Z534" s="904">
        <v>0.11700000000000001</v>
      </c>
      <c r="AA534" s="904">
        <v>2.67</v>
      </c>
      <c r="AB534" s="904">
        <v>2.7E-2</v>
      </c>
      <c r="AC534" s="904">
        <v>0.11700000000000001</v>
      </c>
      <c r="AD534" s="904">
        <v>2.67</v>
      </c>
      <c r="AE534" s="904">
        <v>2.4E-2</v>
      </c>
      <c r="AF534" s="904">
        <v>0.11700000000000001</v>
      </c>
      <c r="AG534" s="904">
        <v>2.67</v>
      </c>
      <c r="AH534" s="904">
        <v>2.1000000000000001E-2</v>
      </c>
      <c r="AI534" s="904">
        <v>0.11700000000000001</v>
      </c>
      <c r="AJ534" s="904">
        <v>2.67</v>
      </c>
      <c r="AK534" s="904">
        <v>1.7999999999999999E-2</v>
      </c>
      <c r="AL534" s="904">
        <v>0.11700000000000001</v>
      </c>
      <c r="AM534" s="904">
        <v>2.67</v>
      </c>
      <c r="AN534" s="904">
        <v>1.7000000000000001E-2</v>
      </c>
      <c r="AO534" s="904">
        <v>0.11700000000000001</v>
      </c>
      <c r="AP534" s="904">
        <v>2.67</v>
      </c>
      <c r="AQ534" s="904">
        <v>1.4999999999999999E-2</v>
      </c>
      <c r="AR534" s="904">
        <v>0.11700000000000001</v>
      </c>
      <c r="AS534" s="904">
        <v>2.67</v>
      </c>
      <c r="AT534" s="904">
        <v>1.4E-2</v>
      </c>
      <c r="AU534" s="904">
        <v>0.11700000000000001</v>
      </c>
      <c r="AV534" s="904">
        <v>2.67</v>
      </c>
      <c r="AW534" s="904">
        <v>1.2999999999999999E-2</v>
      </c>
      <c r="AX534" s="904">
        <v>0.11700000000000001</v>
      </c>
      <c r="AY534" s="905">
        <v>2.67</v>
      </c>
      <c r="AZ534" s="905">
        <v>1.2999999999999999E-2</v>
      </c>
      <c r="BA534" s="906">
        <v>0.11700000000000001</v>
      </c>
    </row>
    <row r="535" spans="1:53" s="793" customFormat="1" ht="17.25" customHeight="1" x14ac:dyDescent="0.2">
      <c r="A535" s="803"/>
      <c r="B535" s="811"/>
      <c r="C535" s="812" t="s">
        <v>572</v>
      </c>
      <c r="D535" s="497" t="s">
        <v>777</v>
      </c>
      <c r="E535" s="445" t="str">
        <f t="shared" si="88"/>
        <v>Gasóleo B (l)Maquinaria comercial, institucional e industrial</v>
      </c>
      <c r="F535" s="904">
        <v>2.67</v>
      </c>
      <c r="G535" s="904">
        <v>7.0999999999999994E-2</v>
      </c>
      <c r="H535" s="904">
        <v>0.115</v>
      </c>
      <c r="I535" s="904">
        <v>2.67</v>
      </c>
      <c r="J535" s="904">
        <v>6.3E-2</v>
      </c>
      <c r="K535" s="904">
        <v>0.115</v>
      </c>
      <c r="L535" s="904">
        <v>2.67</v>
      </c>
      <c r="M535" s="904">
        <v>5.6000000000000001E-2</v>
      </c>
      <c r="N535" s="904">
        <v>0.115</v>
      </c>
      <c r="O535" s="904">
        <v>2.67</v>
      </c>
      <c r="P535" s="904">
        <v>5.1999999999999998E-2</v>
      </c>
      <c r="Q535" s="904">
        <v>0.115</v>
      </c>
      <c r="R535" s="904">
        <v>2.67</v>
      </c>
      <c r="S535" s="904">
        <v>4.9000000000000002E-2</v>
      </c>
      <c r="T535" s="904">
        <v>0.115</v>
      </c>
      <c r="U535" s="904">
        <v>2.67</v>
      </c>
      <c r="V535" s="904">
        <v>4.7E-2</v>
      </c>
      <c r="W535" s="904">
        <v>0.115</v>
      </c>
      <c r="X535" s="904">
        <v>2.67</v>
      </c>
      <c r="Y535" s="904">
        <v>4.3999999999999997E-2</v>
      </c>
      <c r="Z535" s="904">
        <v>0.115</v>
      </c>
      <c r="AA535" s="904">
        <v>2.67</v>
      </c>
      <c r="AB535" s="904">
        <v>4.1000000000000002E-2</v>
      </c>
      <c r="AC535" s="904">
        <v>0.115</v>
      </c>
      <c r="AD535" s="904">
        <v>2.67</v>
      </c>
      <c r="AE535" s="904">
        <v>3.6999999999999998E-2</v>
      </c>
      <c r="AF535" s="904">
        <v>0.115</v>
      </c>
      <c r="AG535" s="904">
        <v>2.67</v>
      </c>
      <c r="AH535" s="904">
        <v>3.4000000000000002E-2</v>
      </c>
      <c r="AI535" s="904">
        <v>0.115</v>
      </c>
      <c r="AJ535" s="904">
        <v>2.67</v>
      </c>
      <c r="AK535" s="904">
        <v>3.2000000000000001E-2</v>
      </c>
      <c r="AL535" s="904">
        <v>0.115</v>
      </c>
      <c r="AM535" s="904">
        <v>2.67</v>
      </c>
      <c r="AN535" s="904">
        <v>2.8000000000000001E-2</v>
      </c>
      <c r="AO535" s="904">
        <v>0.115</v>
      </c>
      <c r="AP535" s="904">
        <v>2.67</v>
      </c>
      <c r="AQ535" s="904">
        <v>2.5999999999999999E-2</v>
      </c>
      <c r="AR535" s="904">
        <v>0.115</v>
      </c>
      <c r="AS535" s="904">
        <v>2.67</v>
      </c>
      <c r="AT535" s="904">
        <v>2.4E-2</v>
      </c>
      <c r="AU535" s="904">
        <v>0.115</v>
      </c>
      <c r="AV535" s="904">
        <v>2.67</v>
      </c>
      <c r="AW535" s="904">
        <v>2.1999999999999999E-2</v>
      </c>
      <c r="AX535" s="904">
        <v>0.115</v>
      </c>
      <c r="AY535" s="905">
        <v>2.67</v>
      </c>
      <c r="AZ535" s="905">
        <v>2.1999999999999999E-2</v>
      </c>
      <c r="BA535" s="906">
        <v>0.115</v>
      </c>
    </row>
    <row r="536" spans="1:53" s="793" customFormat="1" ht="17.25" customHeight="1" x14ac:dyDescent="0.2">
      <c r="A536" s="803"/>
      <c r="B536" s="803"/>
      <c r="C536" s="812" t="s">
        <v>772</v>
      </c>
      <c r="D536" s="497" t="s">
        <v>702</v>
      </c>
      <c r="E536" s="445" t="str">
        <f t="shared" si="88"/>
        <v>Gasóleo (l)Maquinaria agrícola</v>
      </c>
      <c r="F536" s="904">
        <v>2.645</v>
      </c>
      <c r="G536" s="904">
        <v>7.4999999999999997E-2</v>
      </c>
      <c r="H536" s="904">
        <v>0.113</v>
      </c>
      <c r="I536" s="904">
        <v>2.645</v>
      </c>
      <c r="J536" s="904">
        <v>7.0000000000000007E-2</v>
      </c>
      <c r="K536" s="904">
        <v>0.114</v>
      </c>
      <c r="L536" s="904">
        <v>2.645</v>
      </c>
      <c r="M536" s="904">
        <v>6.5000000000000002E-2</v>
      </c>
      <c r="N536" s="904">
        <v>0.114</v>
      </c>
      <c r="O536" s="904">
        <v>2.645</v>
      </c>
      <c r="P536" s="904">
        <v>0.06</v>
      </c>
      <c r="Q536" s="904">
        <v>0.114</v>
      </c>
      <c r="R536" s="904">
        <v>2.4940000000000002</v>
      </c>
      <c r="S536" s="904">
        <v>5.6000000000000001E-2</v>
      </c>
      <c r="T536" s="904">
        <v>0.115</v>
      </c>
      <c r="U536" s="904">
        <v>2.4689999999999999</v>
      </c>
      <c r="V536" s="904">
        <v>5.1999999999999998E-2</v>
      </c>
      <c r="W536" s="904">
        <v>0.115</v>
      </c>
      <c r="X536" s="904">
        <v>2.5419999999999998</v>
      </c>
      <c r="Y536" s="904">
        <v>4.8000000000000001E-2</v>
      </c>
      <c r="Z536" s="904">
        <v>0.115</v>
      </c>
      <c r="AA536" s="904">
        <v>2.5419999999999998</v>
      </c>
      <c r="AB536" s="904">
        <v>4.3999999999999997E-2</v>
      </c>
      <c r="AC536" s="904">
        <v>0.115</v>
      </c>
      <c r="AD536" s="904">
        <v>2.5419999999999998</v>
      </c>
      <c r="AE536" s="904">
        <v>0.04</v>
      </c>
      <c r="AF536" s="904">
        <v>0.115</v>
      </c>
      <c r="AG536" s="904">
        <v>2.5369999999999999</v>
      </c>
      <c r="AH536" s="904">
        <v>3.6999999999999998E-2</v>
      </c>
      <c r="AI536" s="904">
        <v>0.115</v>
      </c>
      <c r="AJ536" s="904">
        <v>2.52</v>
      </c>
      <c r="AK536" s="904">
        <v>3.4000000000000002E-2</v>
      </c>
      <c r="AL536" s="904">
        <v>0.11600000000000001</v>
      </c>
      <c r="AM536" s="904">
        <v>2.4940000000000002</v>
      </c>
      <c r="AN536" s="904">
        <v>3.2000000000000001E-2</v>
      </c>
      <c r="AO536" s="904">
        <v>0.11600000000000001</v>
      </c>
      <c r="AP536" s="904" t="s">
        <v>164</v>
      </c>
      <c r="AQ536" s="904" t="s">
        <v>164</v>
      </c>
      <c r="AR536" s="904" t="s">
        <v>164</v>
      </c>
      <c r="AS536" s="904" t="s">
        <v>164</v>
      </c>
      <c r="AT536" s="904" t="s">
        <v>164</v>
      </c>
      <c r="AU536" s="904" t="s">
        <v>164</v>
      </c>
      <c r="AV536" s="904" t="s">
        <v>164</v>
      </c>
      <c r="AW536" s="904" t="s">
        <v>164</v>
      </c>
      <c r="AX536" s="904" t="s">
        <v>164</v>
      </c>
      <c r="AY536" s="905" t="s">
        <v>164</v>
      </c>
      <c r="AZ536" s="905" t="s">
        <v>164</v>
      </c>
      <c r="BA536" s="906" t="s">
        <v>164</v>
      </c>
    </row>
    <row r="537" spans="1:53" s="793" customFormat="1" ht="17.25" customHeight="1" x14ac:dyDescent="0.2">
      <c r="A537" s="803"/>
      <c r="B537" s="803"/>
      <c r="C537" s="812" t="s">
        <v>772</v>
      </c>
      <c r="D537" s="497" t="s">
        <v>703</v>
      </c>
      <c r="E537" s="445" t="str">
        <f t="shared" si="88"/>
        <v>Gasóleo (l)Maquinaria forestal</v>
      </c>
      <c r="F537" s="904">
        <v>2.645</v>
      </c>
      <c r="G537" s="904">
        <v>4.7E-2</v>
      </c>
      <c r="H537" s="904">
        <v>0.11600000000000001</v>
      </c>
      <c r="I537" s="904">
        <v>2.645</v>
      </c>
      <c r="J537" s="904">
        <v>4.2999999999999997E-2</v>
      </c>
      <c r="K537" s="904">
        <v>0.11600000000000001</v>
      </c>
      <c r="L537" s="904">
        <v>2.645</v>
      </c>
      <c r="M537" s="904">
        <v>3.9E-2</v>
      </c>
      <c r="N537" s="904">
        <v>0.11600000000000001</v>
      </c>
      <c r="O537" s="904">
        <v>2.645</v>
      </c>
      <c r="P537" s="904">
        <v>3.5999999999999997E-2</v>
      </c>
      <c r="Q537" s="904">
        <v>0.11600000000000001</v>
      </c>
      <c r="R537" s="904">
        <v>2.4940000000000002</v>
      </c>
      <c r="S537" s="904">
        <v>3.5000000000000003E-2</v>
      </c>
      <c r="T537" s="904">
        <v>0.11600000000000001</v>
      </c>
      <c r="U537" s="904">
        <v>2.4689999999999999</v>
      </c>
      <c r="V537" s="904">
        <v>3.3000000000000002E-2</v>
      </c>
      <c r="W537" s="904">
        <v>0.11600000000000001</v>
      </c>
      <c r="X537" s="904">
        <v>2.5419999999999998</v>
      </c>
      <c r="Y537" s="904">
        <v>0.03</v>
      </c>
      <c r="Z537" s="904">
        <v>0.11600000000000001</v>
      </c>
      <c r="AA537" s="904">
        <v>2.5419999999999998</v>
      </c>
      <c r="AB537" s="904">
        <v>2.7E-2</v>
      </c>
      <c r="AC537" s="904">
        <v>0.11600000000000001</v>
      </c>
      <c r="AD537" s="904">
        <v>2.5419999999999998</v>
      </c>
      <c r="AE537" s="904">
        <v>2.4E-2</v>
      </c>
      <c r="AF537" s="904">
        <v>0.11600000000000001</v>
      </c>
      <c r="AG537" s="904">
        <v>2.5369999999999999</v>
      </c>
      <c r="AH537" s="904">
        <v>2.1000000000000001E-2</v>
      </c>
      <c r="AI537" s="904">
        <v>0.11600000000000001</v>
      </c>
      <c r="AJ537" s="904">
        <v>2.52</v>
      </c>
      <c r="AK537" s="904">
        <v>1.7999999999999999E-2</v>
      </c>
      <c r="AL537" s="904">
        <v>0.11600000000000001</v>
      </c>
      <c r="AM537" s="904">
        <v>2.4940000000000002</v>
      </c>
      <c r="AN537" s="904">
        <v>1.6E-2</v>
      </c>
      <c r="AO537" s="904">
        <v>0.11600000000000001</v>
      </c>
      <c r="AP537" s="904" t="s">
        <v>164</v>
      </c>
      <c r="AQ537" s="904" t="s">
        <v>164</v>
      </c>
      <c r="AR537" s="904" t="s">
        <v>164</v>
      </c>
      <c r="AS537" s="904" t="s">
        <v>164</v>
      </c>
      <c r="AT537" s="904" t="s">
        <v>164</v>
      </c>
      <c r="AU537" s="904" t="s">
        <v>164</v>
      </c>
      <c r="AV537" s="904" t="s">
        <v>164</v>
      </c>
      <c r="AW537" s="904" t="s">
        <v>164</v>
      </c>
      <c r="AX537" s="904" t="s">
        <v>164</v>
      </c>
      <c r="AY537" s="905" t="s">
        <v>164</v>
      </c>
      <c r="AZ537" s="905" t="s">
        <v>164</v>
      </c>
      <c r="BA537" s="906" t="s">
        <v>164</v>
      </c>
    </row>
    <row r="538" spans="1:53" s="793" customFormat="1" ht="17.25" customHeight="1" x14ac:dyDescent="0.2">
      <c r="A538" s="803"/>
      <c r="B538" s="811"/>
      <c r="C538" s="812" t="s">
        <v>772</v>
      </c>
      <c r="D538" s="497" t="s">
        <v>777</v>
      </c>
      <c r="E538" s="445" t="str">
        <f t="shared" si="88"/>
        <v>Gasóleo (l)Maquinaria comercial, institucional e industrial</v>
      </c>
      <c r="F538" s="904">
        <v>2.645</v>
      </c>
      <c r="G538" s="904">
        <v>7.0999999999999994E-2</v>
      </c>
      <c r="H538" s="904">
        <v>0.114</v>
      </c>
      <c r="I538" s="904">
        <v>2.645</v>
      </c>
      <c r="J538" s="904">
        <v>6.2E-2</v>
      </c>
      <c r="K538" s="904">
        <v>0.114</v>
      </c>
      <c r="L538" s="904">
        <v>2.645</v>
      </c>
      <c r="M538" s="904">
        <v>5.5E-2</v>
      </c>
      <c r="N538" s="904">
        <v>0.114</v>
      </c>
      <c r="O538" s="904">
        <v>2.645</v>
      </c>
      <c r="P538" s="904">
        <v>5.0999999999999997E-2</v>
      </c>
      <c r="Q538" s="904">
        <v>0.114</v>
      </c>
      <c r="R538" s="904">
        <v>2.4940000000000002</v>
      </c>
      <c r="S538" s="904">
        <v>4.9000000000000002E-2</v>
      </c>
      <c r="T538" s="904">
        <v>0.114</v>
      </c>
      <c r="U538" s="904">
        <v>2.4689999999999999</v>
      </c>
      <c r="V538" s="904">
        <v>4.5999999999999999E-2</v>
      </c>
      <c r="W538" s="904">
        <v>0.114</v>
      </c>
      <c r="X538" s="904">
        <v>2.5419999999999998</v>
      </c>
      <c r="Y538" s="904">
        <v>4.2999999999999997E-2</v>
      </c>
      <c r="Z538" s="904">
        <v>0.114</v>
      </c>
      <c r="AA538" s="904">
        <v>2.5419999999999998</v>
      </c>
      <c r="AB538" s="904">
        <v>0.04</v>
      </c>
      <c r="AC538" s="904">
        <v>0.114</v>
      </c>
      <c r="AD538" s="904">
        <v>2.5419999999999998</v>
      </c>
      <c r="AE538" s="904">
        <v>3.6999999999999998E-2</v>
      </c>
      <c r="AF538" s="904">
        <v>0.114</v>
      </c>
      <c r="AG538" s="904">
        <v>2.5369999999999999</v>
      </c>
      <c r="AH538" s="904">
        <v>3.4000000000000002E-2</v>
      </c>
      <c r="AI538" s="904">
        <v>0.114</v>
      </c>
      <c r="AJ538" s="904">
        <v>2.52</v>
      </c>
      <c r="AK538" s="904">
        <v>3.1E-2</v>
      </c>
      <c r="AL538" s="904">
        <v>0.114</v>
      </c>
      <c r="AM538" s="904">
        <v>2.4940000000000002</v>
      </c>
      <c r="AN538" s="904">
        <v>2.8000000000000001E-2</v>
      </c>
      <c r="AO538" s="904">
        <v>0.114</v>
      </c>
      <c r="AP538" s="904" t="s">
        <v>164</v>
      </c>
      <c r="AQ538" s="904" t="s">
        <v>164</v>
      </c>
      <c r="AR538" s="904" t="s">
        <v>164</v>
      </c>
      <c r="AS538" s="904" t="s">
        <v>164</v>
      </c>
      <c r="AT538" s="904" t="s">
        <v>164</v>
      </c>
      <c r="AU538" s="904" t="s">
        <v>164</v>
      </c>
      <c r="AV538" s="904" t="s">
        <v>164</v>
      </c>
      <c r="AW538" s="904" t="s">
        <v>164</v>
      </c>
      <c r="AX538" s="904" t="s">
        <v>164</v>
      </c>
      <c r="AY538" s="905" t="s">
        <v>164</v>
      </c>
      <c r="AZ538" s="905" t="s">
        <v>164</v>
      </c>
      <c r="BA538" s="906" t="s">
        <v>164</v>
      </c>
    </row>
    <row r="539" spans="1:53" s="793" customFormat="1" ht="17.25" customHeight="1" x14ac:dyDescent="0.2">
      <c r="A539" s="803"/>
      <c r="B539" s="811">
        <v>7.0000000000000007E-2</v>
      </c>
      <c r="C539" s="812" t="s">
        <v>404</v>
      </c>
      <c r="D539" s="809" t="s">
        <v>702</v>
      </c>
      <c r="E539" s="445" t="str">
        <f t="shared" si="88"/>
        <v>B7 (l)Maquinaria agrícola</v>
      </c>
      <c r="F539" s="904" t="s">
        <v>164</v>
      </c>
      <c r="G539" s="904" t="s">
        <v>164</v>
      </c>
      <c r="H539" s="904" t="s">
        <v>164</v>
      </c>
      <c r="I539" s="904" t="s">
        <v>164</v>
      </c>
      <c r="J539" s="904" t="s">
        <v>164</v>
      </c>
      <c r="K539" s="904" t="s">
        <v>164</v>
      </c>
      <c r="L539" s="904" t="s">
        <v>164</v>
      </c>
      <c r="M539" s="904" t="s">
        <v>164</v>
      </c>
      <c r="N539" s="904" t="s">
        <v>164</v>
      </c>
      <c r="O539" s="904" t="s">
        <v>164</v>
      </c>
      <c r="P539" s="904" t="s">
        <v>164</v>
      </c>
      <c r="Q539" s="904" t="s">
        <v>164</v>
      </c>
      <c r="R539" s="904" t="s">
        <v>164</v>
      </c>
      <c r="S539" s="904" t="s">
        <v>164</v>
      </c>
      <c r="T539" s="904" t="s">
        <v>164</v>
      </c>
      <c r="U539" s="904" t="s">
        <v>164</v>
      </c>
      <c r="V539" s="904" t="s">
        <v>164</v>
      </c>
      <c r="W539" s="904" t="s">
        <v>164</v>
      </c>
      <c r="X539" s="904" t="s">
        <v>164</v>
      </c>
      <c r="Y539" s="904" t="s">
        <v>164</v>
      </c>
      <c r="Z539" s="904" t="s">
        <v>164</v>
      </c>
      <c r="AA539" s="904" t="s">
        <v>164</v>
      </c>
      <c r="AB539" s="904" t="s">
        <v>164</v>
      </c>
      <c r="AC539" s="904" t="s">
        <v>164</v>
      </c>
      <c r="AD539" s="904" t="s">
        <v>164</v>
      </c>
      <c r="AE539" s="904" t="s">
        <v>164</v>
      </c>
      <c r="AF539" s="904" t="s">
        <v>164</v>
      </c>
      <c r="AG539" s="904" t="s">
        <v>164</v>
      </c>
      <c r="AH539" s="904" t="s">
        <v>164</v>
      </c>
      <c r="AI539" s="904" t="s">
        <v>164</v>
      </c>
      <c r="AJ539" s="904" t="s">
        <v>164</v>
      </c>
      <c r="AK539" s="904" t="s">
        <v>164</v>
      </c>
      <c r="AL539" s="904" t="s">
        <v>164</v>
      </c>
      <c r="AM539" s="904" t="s">
        <v>164</v>
      </c>
      <c r="AN539" s="904" t="s">
        <v>164</v>
      </c>
      <c r="AO539" s="904" t="s">
        <v>164</v>
      </c>
      <c r="AP539" s="904">
        <v>2.4689999999999999</v>
      </c>
      <c r="AQ539" s="904">
        <v>3.2000000000000001E-2</v>
      </c>
      <c r="AR539" s="904">
        <v>0.11600000000000001</v>
      </c>
      <c r="AS539" s="904">
        <v>2.4689999999999999</v>
      </c>
      <c r="AT539" s="904">
        <v>2.7E-2</v>
      </c>
      <c r="AU539" s="904">
        <v>0.11600000000000001</v>
      </c>
      <c r="AV539" s="904">
        <v>2.4689999999999999</v>
      </c>
      <c r="AW539" s="904">
        <v>2.5000000000000001E-2</v>
      </c>
      <c r="AX539" s="904">
        <v>0.11600000000000001</v>
      </c>
      <c r="AY539" s="905">
        <v>2.4689999999999999</v>
      </c>
      <c r="AZ539" s="905">
        <v>2.5000000000000001E-2</v>
      </c>
      <c r="BA539" s="906">
        <v>0.11600000000000001</v>
      </c>
    </row>
    <row r="540" spans="1:53" s="793" customFormat="1" ht="17.25" customHeight="1" x14ac:dyDescent="0.2">
      <c r="A540" s="803"/>
      <c r="B540" s="811">
        <v>7.0000000000000007E-2</v>
      </c>
      <c r="C540" s="812" t="s">
        <v>404</v>
      </c>
      <c r="D540" s="810" t="s">
        <v>703</v>
      </c>
      <c r="E540" s="445" t="str">
        <f t="shared" si="88"/>
        <v>B7 (l)Maquinaria forestal</v>
      </c>
      <c r="F540" s="904" t="s">
        <v>164</v>
      </c>
      <c r="G540" s="904" t="s">
        <v>164</v>
      </c>
      <c r="H540" s="904" t="s">
        <v>164</v>
      </c>
      <c r="I540" s="904" t="s">
        <v>164</v>
      </c>
      <c r="J540" s="904" t="s">
        <v>164</v>
      </c>
      <c r="K540" s="904" t="s">
        <v>164</v>
      </c>
      <c r="L540" s="904" t="s">
        <v>164</v>
      </c>
      <c r="M540" s="904" t="s">
        <v>164</v>
      </c>
      <c r="N540" s="904" t="s">
        <v>164</v>
      </c>
      <c r="O540" s="904" t="s">
        <v>164</v>
      </c>
      <c r="P540" s="904" t="s">
        <v>164</v>
      </c>
      <c r="Q540" s="904" t="s">
        <v>164</v>
      </c>
      <c r="R540" s="904" t="s">
        <v>164</v>
      </c>
      <c r="S540" s="904" t="s">
        <v>164</v>
      </c>
      <c r="T540" s="904" t="s">
        <v>164</v>
      </c>
      <c r="U540" s="904" t="s">
        <v>164</v>
      </c>
      <c r="V540" s="904" t="s">
        <v>164</v>
      </c>
      <c r="W540" s="904" t="s">
        <v>164</v>
      </c>
      <c r="X540" s="904" t="s">
        <v>164</v>
      </c>
      <c r="Y540" s="904" t="s">
        <v>164</v>
      </c>
      <c r="Z540" s="904" t="s">
        <v>164</v>
      </c>
      <c r="AA540" s="904" t="s">
        <v>164</v>
      </c>
      <c r="AB540" s="904" t="s">
        <v>164</v>
      </c>
      <c r="AC540" s="904" t="s">
        <v>164</v>
      </c>
      <c r="AD540" s="904" t="s">
        <v>164</v>
      </c>
      <c r="AE540" s="904" t="s">
        <v>164</v>
      </c>
      <c r="AF540" s="904" t="s">
        <v>164</v>
      </c>
      <c r="AG540" s="904" t="s">
        <v>164</v>
      </c>
      <c r="AH540" s="904" t="s">
        <v>164</v>
      </c>
      <c r="AI540" s="904" t="s">
        <v>164</v>
      </c>
      <c r="AJ540" s="904" t="s">
        <v>164</v>
      </c>
      <c r="AK540" s="904" t="s">
        <v>164</v>
      </c>
      <c r="AL540" s="904" t="s">
        <v>164</v>
      </c>
      <c r="AM540" s="904" t="s">
        <v>164</v>
      </c>
      <c r="AN540" s="904" t="s">
        <v>164</v>
      </c>
      <c r="AO540" s="904" t="s">
        <v>164</v>
      </c>
      <c r="AP540" s="904">
        <v>2.4689999999999999</v>
      </c>
      <c r="AQ540" s="904">
        <v>1.4999999999999999E-2</v>
      </c>
      <c r="AR540" s="904">
        <v>0.11600000000000001</v>
      </c>
      <c r="AS540" s="904">
        <v>2.4689999999999999</v>
      </c>
      <c r="AT540" s="904">
        <v>1.4E-2</v>
      </c>
      <c r="AU540" s="904">
        <v>0.11600000000000001</v>
      </c>
      <c r="AV540" s="904">
        <v>2.4689999999999999</v>
      </c>
      <c r="AW540" s="904">
        <v>1.2999999999999999E-2</v>
      </c>
      <c r="AX540" s="904">
        <v>0.11600000000000001</v>
      </c>
      <c r="AY540" s="905">
        <v>2.4689999999999999</v>
      </c>
      <c r="AZ540" s="905">
        <v>1.2999999999999999E-2</v>
      </c>
      <c r="BA540" s="906">
        <v>0.11600000000000001</v>
      </c>
    </row>
    <row r="541" spans="1:53" s="793" customFormat="1" ht="17.25" customHeight="1" x14ac:dyDescent="0.2">
      <c r="A541" s="803"/>
      <c r="B541" s="811">
        <v>7.0000000000000007E-2</v>
      </c>
      <c r="C541" s="812" t="s">
        <v>404</v>
      </c>
      <c r="D541" s="810" t="s">
        <v>777</v>
      </c>
      <c r="E541" s="445" t="str">
        <f t="shared" si="88"/>
        <v>B7 (l)Maquinaria comercial, institucional e industrial</v>
      </c>
      <c r="F541" s="904" t="s">
        <v>164</v>
      </c>
      <c r="G541" s="904" t="s">
        <v>164</v>
      </c>
      <c r="H541" s="904" t="s">
        <v>164</v>
      </c>
      <c r="I541" s="904" t="s">
        <v>164</v>
      </c>
      <c r="J541" s="904" t="s">
        <v>164</v>
      </c>
      <c r="K541" s="904" t="s">
        <v>164</v>
      </c>
      <c r="L541" s="904" t="s">
        <v>164</v>
      </c>
      <c r="M541" s="904" t="s">
        <v>164</v>
      </c>
      <c r="N541" s="904" t="s">
        <v>164</v>
      </c>
      <c r="O541" s="904" t="s">
        <v>164</v>
      </c>
      <c r="P541" s="904" t="s">
        <v>164</v>
      </c>
      <c r="Q541" s="904" t="s">
        <v>164</v>
      </c>
      <c r="R541" s="904" t="s">
        <v>164</v>
      </c>
      <c r="S541" s="904" t="s">
        <v>164</v>
      </c>
      <c r="T541" s="904" t="s">
        <v>164</v>
      </c>
      <c r="U541" s="904" t="s">
        <v>164</v>
      </c>
      <c r="V541" s="904" t="s">
        <v>164</v>
      </c>
      <c r="W541" s="904" t="s">
        <v>164</v>
      </c>
      <c r="X541" s="904" t="s">
        <v>164</v>
      </c>
      <c r="Y541" s="904" t="s">
        <v>164</v>
      </c>
      <c r="Z541" s="904" t="s">
        <v>164</v>
      </c>
      <c r="AA541" s="904" t="s">
        <v>164</v>
      </c>
      <c r="AB541" s="904" t="s">
        <v>164</v>
      </c>
      <c r="AC541" s="904" t="s">
        <v>164</v>
      </c>
      <c r="AD541" s="904" t="s">
        <v>164</v>
      </c>
      <c r="AE541" s="904" t="s">
        <v>164</v>
      </c>
      <c r="AF541" s="904" t="s">
        <v>164</v>
      </c>
      <c r="AG541" s="904" t="s">
        <v>164</v>
      </c>
      <c r="AH541" s="904" t="s">
        <v>164</v>
      </c>
      <c r="AI541" s="904" t="s">
        <v>164</v>
      </c>
      <c r="AJ541" s="904" t="s">
        <v>164</v>
      </c>
      <c r="AK541" s="904" t="s">
        <v>164</v>
      </c>
      <c r="AL541" s="904" t="s">
        <v>164</v>
      </c>
      <c r="AM541" s="904" t="s">
        <v>164</v>
      </c>
      <c r="AN541" s="904" t="s">
        <v>164</v>
      </c>
      <c r="AO541" s="904" t="s">
        <v>164</v>
      </c>
      <c r="AP541" s="904">
        <v>2.4689999999999999</v>
      </c>
      <c r="AQ541" s="904">
        <v>2.5999999999999999E-2</v>
      </c>
      <c r="AR541" s="904">
        <v>0.114</v>
      </c>
      <c r="AS541" s="904">
        <v>2.4689999999999999</v>
      </c>
      <c r="AT541" s="904">
        <v>2.4E-2</v>
      </c>
      <c r="AU541" s="904">
        <v>0.114</v>
      </c>
      <c r="AV541" s="904">
        <v>2.4689999999999999</v>
      </c>
      <c r="AW541" s="904">
        <v>2.1999999999999999E-2</v>
      </c>
      <c r="AX541" s="904">
        <v>0.114</v>
      </c>
      <c r="AY541" s="905">
        <v>2.4689999999999999</v>
      </c>
      <c r="AZ541" s="905">
        <v>2.1999999999999999E-2</v>
      </c>
      <c r="BA541" s="906">
        <v>0.114</v>
      </c>
    </row>
    <row r="542" spans="1:53" s="793" customFormat="1" ht="17.25" customHeight="1" x14ac:dyDescent="0.2">
      <c r="A542" s="803"/>
      <c r="B542" s="811">
        <v>0.1</v>
      </c>
      <c r="C542" s="812" t="s">
        <v>266</v>
      </c>
      <c r="D542" s="497" t="s">
        <v>702</v>
      </c>
      <c r="E542" s="445" t="str">
        <f t="shared" si="88"/>
        <v>B10 (l)Maquinaria agrícola</v>
      </c>
      <c r="F542" s="904" t="s">
        <v>164</v>
      </c>
      <c r="G542" s="904" t="s">
        <v>164</v>
      </c>
      <c r="H542" s="904" t="s">
        <v>164</v>
      </c>
      <c r="I542" s="904" t="s">
        <v>164</v>
      </c>
      <c r="J542" s="904" t="s">
        <v>164</v>
      </c>
      <c r="K542" s="904" t="s">
        <v>164</v>
      </c>
      <c r="L542" s="904" t="s">
        <v>164</v>
      </c>
      <c r="M542" s="904" t="s">
        <v>164</v>
      </c>
      <c r="N542" s="904" t="s">
        <v>164</v>
      </c>
      <c r="O542" s="904" t="s">
        <v>164</v>
      </c>
      <c r="P542" s="904" t="s">
        <v>164</v>
      </c>
      <c r="Q542" s="904" t="s">
        <v>164</v>
      </c>
      <c r="R542" s="904" t="s">
        <v>164</v>
      </c>
      <c r="S542" s="904" t="s">
        <v>164</v>
      </c>
      <c r="T542" s="904" t="s">
        <v>164</v>
      </c>
      <c r="U542" s="904" t="s">
        <v>164</v>
      </c>
      <c r="V542" s="904" t="s">
        <v>164</v>
      </c>
      <c r="W542" s="904" t="s">
        <v>164</v>
      </c>
      <c r="X542" s="904" t="s">
        <v>164</v>
      </c>
      <c r="Y542" s="904" t="s">
        <v>164</v>
      </c>
      <c r="Z542" s="904" t="s">
        <v>164</v>
      </c>
      <c r="AA542" s="904" t="s">
        <v>164</v>
      </c>
      <c r="AB542" s="904" t="s">
        <v>164</v>
      </c>
      <c r="AC542" s="904" t="s">
        <v>164</v>
      </c>
      <c r="AD542" s="904" t="s">
        <v>164</v>
      </c>
      <c r="AE542" s="904" t="s">
        <v>164</v>
      </c>
      <c r="AF542" s="904" t="s">
        <v>164</v>
      </c>
      <c r="AG542" s="904" t="s">
        <v>164</v>
      </c>
      <c r="AH542" s="904" t="s">
        <v>164</v>
      </c>
      <c r="AI542" s="904" t="s">
        <v>164</v>
      </c>
      <c r="AJ542" s="904" t="s">
        <v>164</v>
      </c>
      <c r="AK542" s="904" t="s">
        <v>164</v>
      </c>
      <c r="AL542" s="904" t="s">
        <v>164</v>
      </c>
      <c r="AM542" s="904" t="s">
        <v>164</v>
      </c>
      <c r="AN542" s="904" t="s">
        <v>164</v>
      </c>
      <c r="AO542" s="904" t="s">
        <v>164</v>
      </c>
      <c r="AP542" s="904">
        <v>2.3940000000000001</v>
      </c>
      <c r="AQ542" s="904">
        <v>3.2000000000000001E-2</v>
      </c>
      <c r="AR542" s="904">
        <v>0.11600000000000001</v>
      </c>
      <c r="AS542" s="904">
        <v>2.3940000000000001</v>
      </c>
      <c r="AT542" s="904">
        <v>2.7E-2</v>
      </c>
      <c r="AU542" s="904">
        <v>0.11600000000000001</v>
      </c>
      <c r="AV542" s="904">
        <v>2.3940000000000001</v>
      </c>
      <c r="AW542" s="904">
        <v>2.5000000000000001E-2</v>
      </c>
      <c r="AX542" s="904">
        <v>0.11600000000000001</v>
      </c>
      <c r="AY542" s="905">
        <v>2.3940000000000001</v>
      </c>
      <c r="AZ542" s="905">
        <v>2.5000000000000001E-2</v>
      </c>
      <c r="BA542" s="906">
        <v>0.11600000000000001</v>
      </c>
    </row>
    <row r="543" spans="1:53" s="793" customFormat="1" ht="17.25" customHeight="1" x14ac:dyDescent="0.2">
      <c r="A543" s="803"/>
      <c r="B543" s="811">
        <v>0.1</v>
      </c>
      <c r="C543" s="812" t="s">
        <v>266</v>
      </c>
      <c r="D543" s="497" t="s">
        <v>703</v>
      </c>
      <c r="E543" s="445" t="str">
        <f t="shared" si="88"/>
        <v>B10 (l)Maquinaria forestal</v>
      </c>
      <c r="F543" s="904" t="s">
        <v>164</v>
      </c>
      <c r="G543" s="904" t="s">
        <v>164</v>
      </c>
      <c r="H543" s="904" t="s">
        <v>164</v>
      </c>
      <c r="I543" s="904" t="s">
        <v>164</v>
      </c>
      <c r="J543" s="904" t="s">
        <v>164</v>
      </c>
      <c r="K543" s="904" t="s">
        <v>164</v>
      </c>
      <c r="L543" s="904" t="s">
        <v>164</v>
      </c>
      <c r="M543" s="904" t="s">
        <v>164</v>
      </c>
      <c r="N543" s="904" t="s">
        <v>164</v>
      </c>
      <c r="O543" s="904" t="s">
        <v>164</v>
      </c>
      <c r="P543" s="904" t="s">
        <v>164</v>
      </c>
      <c r="Q543" s="904" t="s">
        <v>164</v>
      </c>
      <c r="R543" s="904" t="s">
        <v>164</v>
      </c>
      <c r="S543" s="904" t="s">
        <v>164</v>
      </c>
      <c r="T543" s="904" t="s">
        <v>164</v>
      </c>
      <c r="U543" s="904" t="s">
        <v>164</v>
      </c>
      <c r="V543" s="904" t="s">
        <v>164</v>
      </c>
      <c r="W543" s="904" t="s">
        <v>164</v>
      </c>
      <c r="X543" s="904" t="s">
        <v>164</v>
      </c>
      <c r="Y543" s="904" t="s">
        <v>164</v>
      </c>
      <c r="Z543" s="904" t="s">
        <v>164</v>
      </c>
      <c r="AA543" s="904" t="s">
        <v>164</v>
      </c>
      <c r="AB543" s="904" t="s">
        <v>164</v>
      </c>
      <c r="AC543" s="904" t="s">
        <v>164</v>
      </c>
      <c r="AD543" s="904" t="s">
        <v>164</v>
      </c>
      <c r="AE543" s="904" t="s">
        <v>164</v>
      </c>
      <c r="AF543" s="904" t="s">
        <v>164</v>
      </c>
      <c r="AG543" s="904" t="s">
        <v>164</v>
      </c>
      <c r="AH543" s="904" t="s">
        <v>164</v>
      </c>
      <c r="AI543" s="904" t="s">
        <v>164</v>
      </c>
      <c r="AJ543" s="904" t="s">
        <v>164</v>
      </c>
      <c r="AK543" s="904" t="s">
        <v>164</v>
      </c>
      <c r="AL543" s="904" t="s">
        <v>164</v>
      </c>
      <c r="AM543" s="904" t="s">
        <v>164</v>
      </c>
      <c r="AN543" s="904" t="s">
        <v>164</v>
      </c>
      <c r="AO543" s="904" t="s">
        <v>164</v>
      </c>
      <c r="AP543" s="904">
        <v>2.3940000000000001</v>
      </c>
      <c r="AQ543" s="904">
        <v>1.4999999999999999E-2</v>
      </c>
      <c r="AR543" s="904">
        <v>0.11600000000000001</v>
      </c>
      <c r="AS543" s="904">
        <v>2.3940000000000001</v>
      </c>
      <c r="AT543" s="904">
        <v>1.4E-2</v>
      </c>
      <c r="AU543" s="904">
        <v>0.11600000000000001</v>
      </c>
      <c r="AV543" s="904">
        <v>2.3940000000000001</v>
      </c>
      <c r="AW543" s="904">
        <v>1.2999999999999999E-2</v>
      </c>
      <c r="AX543" s="904">
        <v>0.11600000000000001</v>
      </c>
      <c r="AY543" s="905">
        <v>2.3940000000000001</v>
      </c>
      <c r="AZ543" s="905">
        <v>1.2999999999999999E-2</v>
      </c>
      <c r="BA543" s="906">
        <v>0.11600000000000001</v>
      </c>
    </row>
    <row r="544" spans="1:53" s="793" customFormat="1" ht="17.25" customHeight="1" x14ac:dyDescent="0.2">
      <c r="A544" s="803"/>
      <c r="B544" s="811">
        <v>0.1</v>
      </c>
      <c r="C544" s="812" t="s">
        <v>266</v>
      </c>
      <c r="D544" s="497" t="s">
        <v>777</v>
      </c>
      <c r="E544" s="445" t="str">
        <f t="shared" si="88"/>
        <v>B10 (l)Maquinaria comercial, institucional e industrial</v>
      </c>
      <c r="F544" s="904" t="s">
        <v>164</v>
      </c>
      <c r="G544" s="904" t="s">
        <v>164</v>
      </c>
      <c r="H544" s="904" t="s">
        <v>164</v>
      </c>
      <c r="I544" s="904" t="s">
        <v>164</v>
      </c>
      <c r="J544" s="904" t="s">
        <v>164</v>
      </c>
      <c r="K544" s="904" t="s">
        <v>164</v>
      </c>
      <c r="L544" s="904" t="s">
        <v>164</v>
      </c>
      <c r="M544" s="904" t="s">
        <v>164</v>
      </c>
      <c r="N544" s="904" t="s">
        <v>164</v>
      </c>
      <c r="O544" s="904" t="s">
        <v>164</v>
      </c>
      <c r="P544" s="904" t="s">
        <v>164</v>
      </c>
      <c r="Q544" s="904" t="s">
        <v>164</v>
      </c>
      <c r="R544" s="904" t="s">
        <v>164</v>
      </c>
      <c r="S544" s="904" t="s">
        <v>164</v>
      </c>
      <c r="T544" s="904" t="s">
        <v>164</v>
      </c>
      <c r="U544" s="904" t="s">
        <v>164</v>
      </c>
      <c r="V544" s="904" t="s">
        <v>164</v>
      </c>
      <c r="W544" s="904" t="s">
        <v>164</v>
      </c>
      <c r="X544" s="904" t="s">
        <v>164</v>
      </c>
      <c r="Y544" s="904" t="s">
        <v>164</v>
      </c>
      <c r="Z544" s="904" t="s">
        <v>164</v>
      </c>
      <c r="AA544" s="904" t="s">
        <v>164</v>
      </c>
      <c r="AB544" s="904" t="s">
        <v>164</v>
      </c>
      <c r="AC544" s="904" t="s">
        <v>164</v>
      </c>
      <c r="AD544" s="904" t="s">
        <v>164</v>
      </c>
      <c r="AE544" s="904" t="s">
        <v>164</v>
      </c>
      <c r="AF544" s="904" t="s">
        <v>164</v>
      </c>
      <c r="AG544" s="904" t="s">
        <v>164</v>
      </c>
      <c r="AH544" s="904" t="s">
        <v>164</v>
      </c>
      <c r="AI544" s="904" t="s">
        <v>164</v>
      </c>
      <c r="AJ544" s="904" t="s">
        <v>164</v>
      </c>
      <c r="AK544" s="904" t="s">
        <v>164</v>
      </c>
      <c r="AL544" s="904" t="s">
        <v>164</v>
      </c>
      <c r="AM544" s="904" t="s">
        <v>164</v>
      </c>
      <c r="AN544" s="904" t="s">
        <v>164</v>
      </c>
      <c r="AO544" s="904" t="s">
        <v>164</v>
      </c>
      <c r="AP544" s="904">
        <v>2.3940000000000001</v>
      </c>
      <c r="AQ544" s="904">
        <v>2.5999999999999999E-2</v>
      </c>
      <c r="AR544" s="904">
        <v>0.114</v>
      </c>
      <c r="AS544" s="904">
        <v>2.3940000000000001</v>
      </c>
      <c r="AT544" s="904">
        <v>2.4E-2</v>
      </c>
      <c r="AU544" s="904">
        <v>0.114</v>
      </c>
      <c r="AV544" s="904">
        <v>2.3940000000000001</v>
      </c>
      <c r="AW544" s="904">
        <v>2.1999999999999999E-2</v>
      </c>
      <c r="AX544" s="904">
        <v>0.114</v>
      </c>
      <c r="AY544" s="905">
        <v>2.3940000000000001</v>
      </c>
      <c r="AZ544" s="905">
        <v>2.1999999999999999E-2</v>
      </c>
      <c r="BA544" s="906">
        <v>0.114</v>
      </c>
    </row>
    <row r="545" spans="1:53" s="793" customFormat="1" ht="17.25" customHeight="1" x14ac:dyDescent="0.2">
      <c r="A545" s="803"/>
      <c r="B545" s="811">
        <v>0.2</v>
      </c>
      <c r="C545" s="812" t="s">
        <v>547</v>
      </c>
      <c r="D545" s="497" t="s">
        <v>702</v>
      </c>
      <c r="E545" s="445" t="str">
        <f t="shared" si="88"/>
        <v>B20 (l)Maquinaria agrícola</v>
      </c>
      <c r="F545" s="904" t="s">
        <v>164</v>
      </c>
      <c r="G545" s="904" t="s">
        <v>164</v>
      </c>
      <c r="H545" s="904" t="s">
        <v>164</v>
      </c>
      <c r="I545" s="904" t="s">
        <v>164</v>
      </c>
      <c r="J545" s="904" t="s">
        <v>164</v>
      </c>
      <c r="K545" s="904" t="s">
        <v>164</v>
      </c>
      <c r="L545" s="904" t="s">
        <v>164</v>
      </c>
      <c r="M545" s="904" t="s">
        <v>164</v>
      </c>
      <c r="N545" s="904" t="s">
        <v>164</v>
      </c>
      <c r="O545" s="904" t="s">
        <v>164</v>
      </c>
      <c r="P545" s="904" t="s">
        <v>164</v>
      </c>
      <c r="Q545" s="904" t="s">
        <v>164</v>
      </c>
      <c r="R545" s="904" t="s">
        <v>164</v>
      </c>
      <c r="S545" s="904" t="s">
        <v>164</v>
      </c>
      <c r="T545" s="904" t="s">
        <v>164</v>
      </c>
      <c r="U545" s="904" t="s">
        <v>164</v>
      </c>
      <c r="V545" s="904" t="s">
        <v>164</v>
      </c>
      <c r="W545" s="904" t="s">
        <v>164</v>
      </c>
      <c r="X545" s="904" t="s">
        <v>164</v>
      </c>
      <c r="Y545" s="904" t="s">
        <v>164</v>
      </c>
      <c r="Z545" s="904" t="s">
        <v>164</v>
      </c>
      <c r="AA545" s="904" t="s">
        <v>164</v>
      </c>
      <c r="AB545" s="904" t="s">
        <v>164</v>
      </c>
      <c r="AC545" s="904" t="s">
        <v>164</v>
      </c>
      <c r="AD545" s="904" t="s">
        <v>164</v>
      </c>
      <c r="AE545" s="904" t="s">
        <v>164</v>
      </c>
      <c r="AF545" s="904" t="s">
        <v>164</v>
      </c>
      <c r="AG545" s="904" t="s">
        <v>164</v>
      </c>
      <c r="AH545" s="904" t="s">
        <v>164</v>
      </c>
      <c r="AI545" s="904" t="s">
        <v>164</v>
      </c>
      <c r="AJ545" s="904" t="s">
        <v>164</v>
      </c>
      <c r="AK545" s="904" t="s">
        <v>164</v>
      </c>
      <c r="AL545" s="904" t="s">
        <v>164</v>
      </c>
      <c r="AM545" s="904" t="s">
        <v>164</v>
      </c>
      <c r="AN545" s="904" t="s">
        <v>164</v>
      </c>
      <c r="AO545" s="904" t="s">
        <v>164</v>
      </c>
      <c r="AP545" s="904">
        <v>2.1429999999999998</v>
      </c>
      <c r="AQ545" s="904">
        <v>3.2000000000000001E-2</v>
      </c>
      <c r="AR545" s="904">
        <v>0.11600000000000001</v>
      </c>
      <c r="AS545" s="904">
        <v>2.1429999999999998</v>
      </c>
      <c r="AT545" s="904">
        <v>2.7E-2</v>
      </c>
      <c r="AU545" s="904">
        <v>0.11600000000000001</v>
      </c>
      <c r="AV545" s="904">
        <v>2.1429999999999998</v>
      </c>
      <c r="AW545" s="904">
        <v>2.5000000000000001E-2</v>
      </c>
      <c r="AX545" s="904">
        <v>0.11600000000000001</v>
      </c>
      <c r="AY545" s="905">
        <v>2.1429999999999998</v>
      </c>
      <c r="AZ545" s="905">
        <v>2.5000000000000001E-2</v>
      </c>
      <c r="BA545" s="906">
        <v>0.11600000000000001</v>
      </c>
    </row>
    <row r="546" spans="1:53" s="793" customFormat="1" ht="17.25" customHeight="1" x14ac:dyDescent="0.2">
      <c r="A546" s="803"/>
      <c r="B546" s="811">
        <v>0.2</v>
      </c>
      <c r="C546" s="812" t="s">
        <v>547</v>
      </c>
      <c r="D546" s="497" t="s">
        <v>703</v>
      </c>
      <c r="E546" s="445" t="str">
        <f t="shared" si="88"/>
        <v>B20 (l)Maquinaria forestal</v>
      </c>
      <c r="F546" s="904" t="s">
        <v>164</v>
      </c>
      <c r="G546" s="904" t="s">
        <v>164</v>
      </c>
      <c r="H546" s="904" t="s">
        <v>164</v>
      </c>
      <c r="I546" s="904" t="s">
        <v>164</v>
      </c>
      <c r="J546" s="904" t="s">
        <v>164</v>
      </c>
      <c r="K546" s="904" t="s">
        <v>164</v>
      </c>
      <c r="L546" s="904" t="s">
        <v>164</v>
      </c>
      <c r="M546" s="904" t="s">
        <v>164</v>
      </c>
      <c r="N546" s="904" t="s">
        <v>164</v>
      </c>
      <c r="O546" s="904" t="s">
        <v>164</v>
      </c>
      <c r="P546" s="904" t="s">
        <v>164</v>
      </c>
      <c r="Q546" s="904" t="s">
        <v>164</v>
      </c>
      <c r="R546" s="904" t="s">
        <v>164</v>
      </c>
      <c r="S546" s="904" t="s">
        <v>164</v>
      </c>
      <c r="T546" s="904" t="s">
        <v>164</v>
      </c>
      <c r="U546" s="904" t="s">
        <v>164</v>
      </c>
      <c r="V546" s="904" t="s">
        <v>164</v>
      </c>
      <c r="W546" s="904" t="s">
        <v>164</v>
      </c>
      <c r="X546" s="904" t="s">
        <v>164</v>
      </c>
      <c r="Y546" s="904" t="s">
        <v>164</v>
      </c>
      <c r="Z546" s="904" t="s">
        <v>164</v>
      </c>
      <c r="AA546" s="904" t="s">
        <v>164</v>
      </c>
      <c r="AB546" s="904" t="s">
        <v>164</v>
      </c>
      <c r="AC546" s="904" t="s">
        <v>164</v>
      </c>
      <c r="AD546" s="904" t="s">
        <v>164</v>
      </c>
      <c r="AE546" s="904" t="s">
        <v>164</v>
      </c>
      <c r="AF546" s="904" t="s">
        <v>164</v>
      </c>
      <c r="AG546" s="904" t="s">
        <v>164</v>
      </c>
      <c r="AH546" s="904" t="s">
        <v>164</v>
      </c>
      <c r="AI546" s="904" t="s">
        <v>164</v>
      </c>
      <c r="AJ546" s="904" t="s">
        <v>164</v>
      </c>
      <c r="AK546" s="904" t="s">
        <v>164</v>
      </c>
      <c r="AL546" s="904" t="s">
        <v>164</v>
      </c>
      <c r="AM546" s="904" t="s">
        <v>164</v>
      </c>
      <c r="AN546" s="904" t="s">
        <v>164</v>
      </c>
      <c r="AO546" s="904" t="s">
        <v>164</v>
      </c>
      <c r="AP546" s="904">
        <v>2.1429999999999998</v>
      </c>
      <c r="AQ546" s="904">
        <v>1.4999999999999999E-2</v>
      </c>
      <c r="AR546" s="904">
        <v>0.11600000000000001</v>
      </c>
      <c r="AS546" s="904">
        <v>2.1429999999999998</v>
      </c>
      <c r="AT546" s="904">
        <v>1.4E-2</v>
      </c>
      <c r="AU546" s="904">
        <v>0.11600000000000001</v>
      </c>
      <c r="AV546" s="904">
        <v>2.1429999999999998</v>
      </c>
      <c r="AW546" s="904">
        <v>1.2999999999999999E-2</v>
      </c>
      <c r="AX546" s="904">
        <v>0.11600000000000001</v>
      </c>
      <c r="AY546" s="905">
        <v>2.1429999999999998</v>
      </c>
      <c r="AZ546" s="905">
        <v>1.2999999999999999E-2</v>
      </c>
      <c r="BA546" s="906">
        <v>0.11600000000000001</v>
      </c>
    </row>
    <row r="547" spans="1:53" s="793" customFormat="1" ht="17.25" customHeight="1" x14ac:dyDescent="0.2">
      <c r="A547" s="803"/>
      <c r="B547" s="811">
        <v>0.2</v>
      </c>
      <c r="C547" s="812" t="s">
        <v>547</v>
      </c>
      <c r="D547" s="497" t="s">
        <v>777</v>
      </c>
      <c r="E547" s="445" t="str">
        <f t="shared" si="88"/>
        <v>B20 (l)Maquinaria comercial, institucional e industrial</v>
      </c>
      <c r="F547" s="904" t="s">
        <v>164</v>
      </c>
      <c r="G547" s="904" t="s">
        <v>164</v>
      </c>
      <c r="H547" s="904" t="s">
        <v>164</v>
      </c>
      <c r="I547" s="904" t="s">
        <v>164</v>
      </c>
      <c r="J547" s="904" t="s">
        <v>164</v>
      </c>
      <c r="K547" s="904" t="s">
        <v>164</v>
      </c>
      <c r="L547" s="904" t="s">
        <v>164</v>
      </c>
      <c r="M547" s="904" t="s">
        <v>164</v>
      </c>
      <c r="N547" s="904" t="s">
        <v>164</v>
      </c>
      <c r="O547" s="904" t="s">
        <v>164</v>
      </c>
      <c r="P547" s="904" t="s">
        <v>164</v>
      </c>
      <c r="Q547" s="904" t="s">
        <v>164</v>
      </c>
      <c r="R547" s="904" t="s">
        <v>164</v>
      </c>
      <c r="S547" s="904" t="s">
        <v>164</v>
      </c>
      <c r="T547" s="904" t="s">
        <v>164</v>
      </c>
      <c r="U547" s="904" t="s">
        <v>164</v>
      </c>
      <c r="V547" s="904" t="s">
        <v>164</v>
      </c>
      <c r="W547" s="904" t="s">
        <v>164</v>
      </c>
      <c r="X547" s="904" t="s">
        <v>164</v>
      </c>
      <c r="Y547" s="904" t="s">
        <v>164</v>
      </c>
      <c r="Z547" s="904" t="s">
        <v>164</v>
      </c>
      <c r="AA547" s="904" t="s">
        <v>164</v>
      </c>
      <c r="AB547" s="904" t="s">
        <v>164</v>
      </c>
      <c r="AC547" s="904" t="s">
        <v>164</v>
      </c>
      <c r="AD547" s="904" t="s">
        <v>164</v>
      </c>
      <c r="AE547" s="904" t="s">
        <v>164</v>
      </c>
      <c r="AF547" s="904" t="s">
        <v>164</v>
      </c>
      <c r="AG547" s="904" t="s">
        <v>164</v>
      </c>
      <c r="AH547" s="904" t="s">
        <v>164</v>
      </c>
      <c r="AI547" s="904" t="s">
        <v>164</v>
      </c>
      <c r="AJ547" s="904" t="s">
        <v>164</v>
      </c>
      <c r="AK547" s="904" t="s">
        <v>164</v>
      </c>
      <c r="AL547" s="904" t="s">
        <v>164</v>
      </c>
      <c r="AM547" s="904" t="s">
        <v>164</v>
      </c>
      <c r="AN547" s="904" t="s">
        <v>164</v>
      </c>
      <c r="AO547" s="904" t="s">
        <v>164</v>
      </c>
      <c r="AP547" s="904">
        <v>2.1429999999999998</v>
      </c>
      <c r="AQ547" s="904">
        <v>2.5999999999999999E-2</v>
      </c>
      <c r="AR547" s="904">
        <v>0.114</v>
      </c>
      <c r="AS547" s="904">
        <v>2.1429999999999998</v>
      </c>
      <c r="AT547" s="904">
        <v>2.4E-2</v>
      </c>
      <c r="AU547" s="904">
        <v>0.114</v>
      </c>
      <c r="AV547" s="904">
        <v>2.1429999999999998</v>
      </c>
      <c r="AW547" s="904">
        <v>2.1999999999999999E-2</v>
      </c>
      <c r="AX547" s="904">
        <v>0.114</v>
      </c>
      <c r="AY547" s="905">
        <v>2.1429999999999998</v>
      </c>
      <c r="AZ547" s="905">
        <v>2.1999999999999999E-2</v>
      </c>
      <c r="BA547" s="906">
        <v>0.114</v>
      </c>
    </row>
    <row r="548" spans="1:53" s="793" customFormat="1" ht="17.25" customHeight="1" x14ac:dyDescent="0.2">
      <c r="A548" s="803"/>
      <c r="B548" s="811">
        <v>0.3</v>
      </c>
      <c r="C548" s="812" t="s">
        <v>548</v>
      </c>
      <c r="D548" s="497" t="s">
        <v>702</v>
      </c>
      <c r="E548" s="445" t="str">
        <f t="shared" si="88"/>
        <v>B30 (l)Maquinaria agrícola</v>
      </c>
      <c r="F548" s="904" t="s">
        <v>164</v>
      </c>
      <c r="G548" s="904" t="s">
        <v>164</v>
      </c>
      <c r="H548" s="904" t="s">
        <v>164</v>
      </c>
      <c r="I548" s="904" t="s">
        <v>164</v>
      </c>
      <c r="J548" s="904" t="s">
        <v>164</v>
      </c>
      <c r="K548" s="904" t="s">
        <v>164</v>
      </c>
      <c r="L548" s="904" t="s">
        <v>164</v>
      </c>
      <c r="M548" s="904" t="s">
        <v>164</v>
      </c>
      <c r="N548" s="904" t="s">
        <v>164</v>
      </c>
      <c r="O548" s="904" t="s">
        <v>164</v>
      </c>
      <c r="P548" s="904" t="s">
        <v>164</v>
      </c>
      <c r="Q548" s="904" t="s">
        <v>164</v>
      </c>
      <c r="R548" s="904" t="s">
        <v>164</v>
      </c>
      <c r="S548" s="904" t="s">
        <v>164</v>
      </c>
      <c r="T548" s="904" t="s">
        <v>164</v>
      </c>
      <c r="U548" s="904" t="s">
        <v>164</v>
      </c>
      <c r="V548" s="904" t="s">
        <v>164</v>
      </c>
      <c r="W548" s="904" t="s">
        <v>164</v>
      </c>
      <c r="X548" s="904" t="s">
        <v>164</v>
      </c>
      <c r="Y548" s="904" t="s">
        <v>164</v>
      </c>
      <c r="Z548" s="904" t="s">
        <v>164</v>
      </c>
      <c r="AA548" s="904" t="s">
        <v>164</v>
      </c>
      <c r="AB548" s="904" t="s">
        <v>164</v>
      </c>
      <c r="AC548" s="904" t="s">
        <v>164</v>
      </c>
      <c r="AD548" s="904" t="s">
        <v>164</v>
      </c>
      <c r="AE548" s="904" t="s">
        <v>164</v>
      </c>
      <c r="AF548" s="904" t="s">
        <v>164</v>
      </c>
      <c r="AG548" s="904" t="s">
        <v>164</v>
      </c>
      <c r="AH548" s="904" t="s">
        <v>164</v>
      </c>
      <c r="AI548" s="904" t="s">
        <v>164</v>
      </c>
      <c r="AJ548" s="904" t="s">
        <v>164</v>
      </c>
      <c r="AK548" s="904" t="s">
        <v>164</v>
      </c>
      <c r="AL548" s="904" t="s">
        <v>164</v>
      </c>
      <c r="AM548" s="904" t="s">
        <v>164</v>
      </c>
      <c r="AN548" s="904" t="s">
        <v>164</v>
      </c>
      <c r="AO548" s="904" t="s">
        <v>164</v>
      </c>
      <c r="AP548" s="904">
        <v>1.8919999999999999</v>
      </c>
      <c r="AQ548" s="904">
        <v>3.2000000000000001E-2</v>
      </c>
      <c r="AR548" s="904">
        <v>0.11600000000000001</v>
      </c>
      <c r="AS548" s="904">
        <v>1.8919999999999999</v>
      </c>
      <c r="AT548" s="904">
        <v>2.7E-2</v>
      </c>
      <c r="AU548" s="904">
        <v>0.11600000000000001</v>
      </c>
      <c r="AV548" s="904">
        <v>1.893</v>
      </c>
      <c r="AW548" s="904">
        <v>2.5000000000000001E-2</v>
      </c>
      <c r="AX548" s="904">
        <v>0.11600000000000001</v>
      </c>
      <c r="AY548" s="905">
        <v>1.8919999999999999</v>
      </c>
      <c r="AZ548" s="905">
        <v>2.5000000000000001E-2</v>
      </c>
      <c r="BA548" s="906">
        <v>0.11600000000000001</v>
      </c>
    </row>
    <row r="549" spans="1:53" s="793" customFormat="1" ht="17.25" customHeight="1" x14ac:dyDescent="0.2">
      <c r="A549" s="803"/>
      <c r="B549" s="811">
        <v>0.3</v>
      </c>
      <c r="C549" s="812" t="s">
        <v>548</v>
      </c>
      <c r="D549" s="497" t="s">
        <v>703</v>
      </c>
      <c r="E549" s="445" t="str">
        <f t="shared" si="88"/>
        <v>B30 (l)Maquinaria forestal</v>
      </c>
      <c r="F549" s="904" t="s">
        <v>164</v>
      </c>
      <c r="G549" s="904" t="s">
        <v>164</v>
      </c>
      <c r="H549" s="904" t="s">
        <v>164</v>
      </c>
      <c r="I549" s="904" t="s">
        <v>164</v>
      </c>
      <c r="J549" s="904" t="s">
        <v>164</v>
      </c>
      <c r="K549" s="904" t="s">
        <v>164</v>
      </c>
      <c r="L549" s="904" t="s">
        <v>164</v>
      </c>
      <c r="M549" s="904" t="s">
        <v>164</v>
      </c>
      <c r="N549" s="904" t="s">
        <v>164</v>
      </c>
      <c r="O549" s="904" t="s">
        <v>164</v>
      </c>
      <c r="P549" s="904" t="s">
        <v>164</v>
      </c>
      <c r="Q549" s="904" t="s">
        <v>164</v>
      </c>
      <c r="R549" s="904" t="s">
        <v>164</v>
      </c>
      <c r="S549" s="904" t="s">
        <v>164</v>
      </c>
      <c r="T549" s="904" t="s">
        <v>164</v>
      </c>
      <c r="U549" s="904" t="s">
        <v>164</v>
      </c>
      <c r="V549" s="904" t="s">
        <v>164</v>
      </c>
      <c r="W549" s="904" t="s">
        <v>164</v>
      </c>
      <c r="X549" s="904" t="s">
        <v>164</v>
      </c>
      <c r="Y549" s="904" t="s">
        <v>164</v>
      </c>
      <c r="Z549" s="904" t="s">
        <v>164</v>
      </c>
      <c r="AA549" s="904" t="s">
        <v>164</v>
      </c>
      <c r="AB549" s="904" t="s">
        <v>164</v>
      </c>
      <c r="AC549" s="904" t="s">
        <v>164</v>
      </c>
      <c r="AD549" s="904" t="s">
        <v>164</v>
      </c>
      <c r="AE549" s="904" t="s">
        <v>164</v>
      </c>
      <c r="AF549" s="904" t="s">
        <v>164</v>
      </c>
      <c r="AG549" s="904" t="s">
        <v>164</v>
      </c>
      <c r="AH549" s="904" t="s">
        <v>164</v>
      </c>
      <c r="AI549" s="904" t="s">
        <v>164</v>
      </c>
      <c r="AJ549" s="904" t="s">
        <v>164</v>
      </c>
      <c r="AK549" s="904" t="s">
        <v>164</v>
      </c>
      <c r="AL549" s="904" t="s">
        <v>164</v>
      </c>
      <c r="AM549" s="904" t="s">
        <v>164</v>
      </c>
      <c r="AN549" s="904" t="s">
        <v>164</v>
      </c>
      <c r="AO549" s="904" t="s">
        <v>164</v>
      </c>
      <c r="AP549" s="904">
        <v>1.8919999999999999</v>
      </c>
      <c r="AQ549" s="904">
        <v>1.4999999999999999E-2</v>
      </c>
      <c r="AR549" s="904">
        <v>0.11600000000000001</v>
      </c>
      <c r="AS549" s="904">
        <v>1.8919999999999999</v>
      </c>
      <c r="AT549" s="904">
        <v>1.4E-2</v>
      </c>
      <c r="AU549" s="904">
        <v>0.11600000000000001</v>
      </c>
      <c r="AV549" s="904">
        <v>1.893</v>
      </c>
      <c r="AW549" s="904">
        <v>1.2999999999999999E-2</v>
      </c>
      <c r="AX549" s="904">
        <v>0.11600000000000001</v>
      </c>
      <c r="AY549" s="905">
        <v>1.8919999999999999</v>
      </c>
      <c r="AZ549" s="905">
        <v>1.2999999999999999E-2</v>
      </c>
      <c r="BA549" s="906">
        <v>0.11600000000000001</v>
      </c>
    </row>
    <row r="550" spans="1:53" s="793" customFormat="1" ht="17.25" customHeight="1" x14ac:dyDescent="0.2">
      <c r="A550" s="803"/>
      <c r="B550" s="811">
        <v>0.3</v>
      </c>
      <c r="C550" s="812" t="s">
        <v>548</v>
      </c>
      <c r="D550" s="497" t="s">
        <v>777</v>
      </c>
      <c r="E550" s="445" t="str">
        <f t="shared" si="88"/>
        <v>B30 (l)Maquinaria comercial, institucional e industrial</v>
      </c>
      <c r="F550" s="904" t="s">
        <v>164</v>
      </c>
      <c r="G550" s="904" t="s">
        <v>164</v>
      </c>
      <c r="H550" s="904" t="s">
        <v>164</v>
      </c>
      <c r="I550" s="904" t="s">
        <v>164</v>
      </c>
      <c r="J550" s="904" t="s">
        <v>164</v>
      </c>
      <c r="K550" s="904" t="s">
        <v>164</v>
      </c>
      <c r="L550" s="904" t="s">
        <v>164</v>
      </c>
      <c r="M550" s="904" t="s">
        <v>164</v>
      </c>
      <c r="N550" s="904" t="s">
        <v>164</v>
      </c>
      <c r="O550" s="904" t="s">
        <v>164</v>
      </c>
      <c r="P550" s="904" t="s">
        <v>164</v>
      </c>
      <c r="Q550" s="904" t="s">
        <v>164</v>
      </c>
      <c r="R550" s="904" t="s">
        <v>164</v>
      </c>
      <c r="S550" s="904" t="s">
        <v>164</v>
      </c>
      <c r="T550" s="904" t="s">
        <v>164</v>
      </c>
      <c r="U550" s="904" t="s">
        <v>164</v>
      </c>
      <c r="V550" s="904" t="s">
        <v>164</v>
      </c>
      <c r="W550" s="904" t="s">
        <v>164</v>
      </c>
      <c r="X550" s="904" t="s">
        <v>164</v>
      </c>
      <c r="Y550" s="904" t="s">
        <v>164</v>
      </c>
      <c r="Z550" s="904" t="s">
        <v>164</v>
      </c>
      <c r="AA550" s="904" t="s">
        <v>164</v>
      </c>
      <c r="AB550" s="904" t="s">
        <v>164</v>
      </c>
      <c r="AC550" s="904" t="s">
        <v>164</v>
      </c>
      <c r="AD550" s="904" t="s">
        <v>164</v>
      </c>
      <c r="AE550" s="904" t="s">
        <v>164</v>
      </c>
      <c r="AF550" s="904" t="s">
        <v>164</v>
      </c>
      <c r="AG550" s="904" t="s">
        <v>164</v>
      </c>
      <c r="AH550" s="904" t="s">
        <v>164</v>
      </c>
      <c r="AI550" s="904" t="s">
        <v>164</v>
      </c>
      <c r="AJ550" s="904" t="s">
        <v>164</v>
      </c>
      <c r="AK550" s="904" t="s">
        <v>164</v>
      </c>
      <c r="AL550" s="904" t="s">
        <v>164</v>
      </c>
      <c r="AM550" s="904" t="s">
        <v>164</v>
      </c>
      <c r="AN550" s="904" t="s">
        <v>164</v>
      </c>
      <c r="AO550" s="904" t="s">
        <v>164</v>
      </c>
      <c r="AP550" s="904">
        <v>1.8919999999999999</v>
      </c>
      <c r="AQ550" s="904">
        <v>2.5999999999999999E-2</v>
      </c>
      <c r="AR550" s="904">
        <v>0.114</v>
      </c>
      <c r="AS550" s="904">
        <v>1.8919999999999999</v>
      </c>
      <c r="AT550" s="904">
        <v>2.4E-2</v>
      </c>
      <c r="AU550" s="904">
        <v>0.114</v>
      </c>
      <c r="AV550" s="904">
        <v>1.893</v>
      </c>
      <c r="AW550" s="904">
        <v>2.1999999999999999E-2</v>
      </c>
      <c r="AX550" s="904">
        <v>0.114</v>
      </c>
      <c r="AY550" s="905">
        <v>1.8919999999999999</v>
      </c>
      <c r="AZ550" s="905">
        <v>2.1999999999999999E-2</v>
      </c>
      <c r="BA550" s="906">
        <v>0.114</v>
      </c>
    </row>
    <row r="551" spans="1:53" s="793" customFormat="1" ht="17.25" customHeight="1" x14ac:dyDescent="0.2">
      <c r="A551" s="803"/>
      <c r="B551" s="811">
        <v>1</v>
      </c>
      <c r="C551" s="812" t="s">
        <v>549</v>
      </c>
      <c r="D551" s="497" t="s">
        <v>702</v>
      </c>
      <c r="E551" s="445" t="str">
        <f t="shared" si="88"/>
        <v>B100 (l)Maquinaria agrícola</v>
      </c>
      <c r="F551" s="904" t="s">
        <v>164</v>
      </c>
      <c r="G551" s="904" t="s">
        <v>164</v>
      </c>
      <c r="H551" s="904" t="s">
        <v>164</v>
      </c>
      <c r="I551" s="904" t="s">
        <v>164</v>
      </c>
      <c r="J551" s="904" t="s">
        <v>164</v>
      </c>
      <c r="K551" s="904" t="s">
        <v>164</v>
      </c>
      <c r="L551" s="904" t="s">
        <v>164</v>
      </c>
      <c r="M551" s="904" t="s">
        <v>164</v>
      </c>
      <c r="N551" s="904" t="s">
        <v>164</v>
      </c>
      <c r="O551" s="904" t="s">
        <v>164</v>
      </c>
      <c r="P551" s="904" t="s">
        <v>164</v>
      </c>
      <c r="Q551" s="904" t="s">
        <v>164</v>
      </c>
      <c r="R551" s="904" t="s">
        <v>164</v>
      </c>
      <c r="S551" s="904" t="s">
        <v>164</v>
      </c>
      <c r="T551" s="904" t="s">
        <v>164</v>
      </c>
      <c r="U551" s="904" t="s">
        <v>164</v>
      </c>
      <c r="V551" s="904" t="s">
        <v>164</v>
      </c>
      <c r="W551" s="904" t="s">
        <v>164</v>
      </c>
      <c r="X551" s="904" t="s">
        <v>164</v>
      </c>
      <c r="Y551" s="904" t="s">
        <v>164</v>
      </c>
      <c r="Z551" s="904" t="s">
        <v>164</v>
      </c>
      <c r="AA551" s="904" t="s">
        <v>164</v>
      </c>
      <c r="AB551" s="904" t="s">
        <v>164</v>
      </c>
      <c r="AC551" s="904" t="s">
        <v>164</v>
      </c>
      <c r="AD551" s="904" t="s">
        <v>164</v>
      </c>
      <c r="AE551" s="904" t="s">
        <v>164</v>
      </c>
      <c r="AF551" s="904" t="s">
        <v>164</v>
      </c>
      <c r="AG551" s="904" t="s">
        <v>164</v>
      </c>
      <c r="AH551" s="904" t="s">
        <v>164</v>
      </c>
      <c r="AI551" s="904" t="s">
        <v>164</v>
      </c>
      <c r="AJ551" s="904" t="s">
        <v>164</v>
      </c>
      <c r="AK551" s="904" t="s">
        <v>164</v>
      </c>
      <c r="AL551" s="904" t="s">
        <v>164</v>
      </c>
      <c r="AM551" s="904" t="s">
        <v>164</v>
      </c>
      <c r="AN551" s="904" t="s">
        <v>164</v>
      </c>
      <c r="AO551" s="904" t="s">
        <v>164</v>
      </c>
      <c r="AP551" s="904">
        <v>0.13700000000000001</v>
      </c>
      <c r="AQ551" s="904">
        <v>3.2000000000000001E-2</v>
      </c>
      <c r="AR551" s="904">
        <v>0.11600000000000001</v>
      </c>
      <c r="AS551" s="904">
        <v>0.13600000000000001</v>
      </c>
      <c r="AT551" s="904">
        <v>2.7E-2</v>
      </c>
      <c r="AU551" s="904">
        <v>0.11600000000000001</v>
      </c>
      <c r="AV551" s="904">
        <v>0.13700000000000001</v>
      </c>
      <c r="AW551" s="904">
        <v>2.5000000000000001E-2</v>
      </c>
      <c r="AX551" s="904">
        <v>0.11600000000000001</v>
      </c>
      <c r="AY551" s="905">
        <v>0.13700000000000001</v>
      </c>
      <c r="AZ551" s="905">
        <v>2.5000000000000001E-2</v>
      </c>
      <c r="BA551" s="906">
        <v>0.11600000000000001</v>
      </c>
    </row>
    <row r="552" spans="1:53" s="793" customFormat="1" ht="17.25" customHeight="1" x14ac:dyDescent="0.2">
      <c r="A552" s="803"/>
      <c r="B552" s="811">
        <v>1</v>
      </c>
      <c r="C552" s="812" t="s">
        <v>549</v>
      </c>
      <c r="D552" s="497" t="s">
        <v>703</v>
      </c>
      <c r="E552" s="445" t="str">
        <f t="shared" si="88"/>
        <v>B100 (l)Maquinaria forestal</v>
      </c>
      <c r="F552" s="904" t="s">
        <v>164</v>
      </c>
      <c r="G552" s="904" t="s">
        <v>164</v>
      </c>
      <c r="H552" s="904" t="s">
        <v>164</v>
      </c>
      <c r="I552" s="904" t="s">
        <v>164</v>
      </c>
      <c r="J552" s="904" t="s">
        <v>164</v>
      </c>
      <c r="K552" s="904" t="s">
        <v>164</v>
      </c>
      <c r="L552" s="904" t="s">
        <v>164</v>
      </c>
      <c r="M552" s="904" t="s">
        <v>164</v>
      </c>
      <c r="N552" s="904" t="s">
        <v>164</v>
      </c>
      <c r="O552" s="904" t="s">
        <v>164</v>
      </c>
      <c r="P552" s="904" t="s">
        <v>164</v>
      </c>
      <c r="Q552" s="904" t="s">
        <v>164</v>
      </c>
      <c r="R552" s="904" t="s">
        <v>164</v>
      </c>
      <c r="S552" s="904" t="s">
        <v>164</v>
      </c>
      <c r="T552" s="904" t="s">
        <v>164</v>
      </c>
      <c r="U552" s="904" t="s">
        <v>164</v>
      </c>
      <c r="V552" s="904" t="s">
        <v>164</v>
      </c>
      <c r="W552" s="904" t="s">
        <v>164</v>
      </c>
      <c r="X552" s="904" t="s">
        <v>164</v>
      </c>
      <c r="Y552" s="904" t="s">
        <v>164</v>
      </c>
      <c r="Z552" s="904" t="s">
        <v>164</v>
      </c>
      <c r="AA552" s="904" t="s">
        <v>164</v>
      </c>
      <c r="AB552" s="904" t="s">
        <v>164</v>
      </c>
      <c r="AC552" s="904" t="s">
        <v>164</v>
      </c>
      <c r="AD552" s="904" t="s">
        <v>164</v>
      </c>
      <c r="AE552" s="904" t="s">
        <v>164</v>
      </c>
      <c r="AF552" s="904" t="s">
        <v>164</v>
      </c>
      <c r="AG552" s="904" t="s">
        <v>164</v>
      </c>
      <c r="AH552" s="904" t="s">
        <v>164</v>
      </c>
      <c r="AI552" s="904" t="s">
        <v>164</v>
      </c>
      <c r="AJ552" s="904" t="s">
        <v>164</v>
      </c>
      <c r="AK552" s="904" t="s">
        <v>164</v>
      </c>
      <c r="AL552" s="904" t="s">
        <v>164</v>
      </c>
      <c r="AM552" s="904" t="s">
        <v>164</v>
      </c>
      <c r="AN552" s="904" t="s">
        <v>164</v>
      </c>
      <c r="AO552" s="904" t="s">
        <v>164</v>
      </c>
      <c r="AP552" s="904">
        <v>0.13700000000000001</v>
      </c>
      <c r="AQ552" s="904">
        <v>1.4999999999999999E-2</v>
      </c>
      <c r="AR552" s="904">
        <v>0.11600000000000001</v>
      </c>
      <c r="AS552" s="904">
        <v>0.13600000000000001</v>
      </c>
      <c r="AT552" s="904">
        <v>1.4E-2</v>
      </c>
      <c r="AU552" s="904">
        <v>0.11600000000000001</v>
      </c>
      <c r="AV552" s="904">
        <v>0.13700000000000001</v>
      </c>
      <c r="AW552" s="904">
        <v>1.2999999999999999E-2</v>
      </c>
      <c r="AX552" s="904">
        <v>0.11600000000000001</v>
      </c>
      <c r="AY552" s="905">
        <v>0.13700000000000001</v>
      </c>
      <c r="AZ552" s="905">
        <v>1.2999999999999999E-2</v>
      </c>
      <c r="BA552" s="906">
        <v>0.11600000000000001</v>
      </c>
    </row>
    <row r="553" spans="1:53" s="793" customFormat="1" ht="17.25" customHeight="1" x14ac:dyDescent="0.2">
      <c r="A553" s="803"/>
      <c r="B553" s="811">
        <v>1</v>
      </c>
      <c r="C553" s="812" t="s">
        <v>549</v>
      </c>
      <c r="D553" s="497" t="s">
        <v>777</v>
      </c>
      <c r="E553" s="445" t="str">
        <f t="shared" si="88"/>
        <v>B100 (l)Maquinaria comercial, institucional e industrial</v>
      </c>
      <c r="F553" s="904" t="s">
        <v>164</v>
      </c>
      <c r="G553" s="904" t="s">
        <v>164</v>
      </c>
      <c r="H553" s="904" t="s">
        <v>164</v>
      </c>
      <c r="I553" s="904" t="s">
        <v>164</v>
      </c>
      <c r="J553" s="904" t="s">
        <v>164</v>
      </c>
      <c r="K553" s="904" t="s">
        <v>164</v>
      </c>
      <c r="L553" s="904" t="s">
        <v>164</v>
      </c>
      <c r="M553" s="904" t="s">
        <v>164</v>
      </c>
      <c r="N553" s="904" t="s">
        <v>164</v>
      </c>
      <c r="O553" s="904" t="s">
        <v>164</v>
      </c>
      <c r="P553" s="904" t="s">
        <v>164</v>
      </c>
      <c r="Q553" s="904" t="s">
        <v>164</v>
      </c>
      <c r="R553" s="904" t="s">
        <v>164</v>
      </c>
      <c r="S553" s="904" t="s">
        <v>164</v>
      </c>
      <c r="T553" s="904" t="s">
        <v>164</v>
      </c>
      <c r="U553" s="904" t="s">
        <v>164</v>
      </c>
      <c r="V553" s="904" t="s">
        <v>164</v>
      </c>
      <c r="W553" s="904" t="s">
        <v>164</v>
      </c>
      <c r="X553" s="904" t="s">
        <v>164</v>
      </c>
      <c r="Y553" s="904" t="s">
        <v>164</v>
      </c>
      <c r="Z553" s="904" t="s">
        <v>164</v>
      </c>
      <c r="AA553" s="904" t="s">
        <v>164</v>
      </c>
      <c r="AB553" s="904" t="s">
        <v>164</v>
      </c>
      <c r="AC553" s="904" t="s">
        <v>164</v>
      </c>
      <c r="AD553" s="904" t="s">
        <v>164</v>
      </c>
      <c r="AE553" s="904" t="s">
        <v>164</v>
      </c>
      <c r="AF553" s="904" t="s">
        <v>164</v>
      </c>
      <c r="AG553" s="904" t="s">
        <v>164</v>
      </c>
      <c r="AH553" s="904" t="s">
        <v>164</v>
      </c>
      <c r="AI553" s="904" t="s">
        <v>164</v>
      </c>
      <c r="AJ553" s="904" t="s">
        <v>164</v>
      </c>
      <c r="AK553" s="904" t="s">
        <v>164</v>
      </c>
      <c r="AL553" s="904" t="s">
        <v>164</v>
      </c>
      <c r="AM553" s="904" t="s">
        <v>164</v>
      </c>
      <c r="AN553" s="904" t="s">
        <v>164</v>
      </c>
      <c r="AO553" s="904" t="s">
        <v>164</v>
      </c>
      <c r="AP553" s="904">
        <v>0.13700000000000001</v>
      </c>
      <c r="AQ553" s="904">
        <v>2.5999999999999999E-2</v>
      </c>
      <c r="AR553" s="904">
        <v>0.114</v>
      </c>
      <c r="AS553" s="904">
        <v>0.13600000000000001</v>
      </c>
      <c r="AT553" s="904">
        <v>2.4E-2</v>
      </c>
      <c r="AU553" s="904">
        <v>0.114</v>
      </c>
      <c r="AV553" s="904">
        <v>0.13700000000000001</v>
      </c>
      <c r="AW553" s="904">
        <v>2.1999999999999999E-2</v>
      </c>
      <c r="AX553" s="904">
        <v>0.114</v>
      </c>
      <c r="AY553" s="905">
        <v>0.13700000000000001</v>
      </c>
      <c r="AZ553" s="905">
        <v>2.1999999999999999E-2</v>
      </c>
      <c r="BA553" s="906">
        <v>0.114</v>
      </c>
    </row>
    <row r="554" spans="1:53" s="793" customFormat="1" ht="17.25" customHeight="1" x14ac:dyDescent="0.2">
      <c r="A554" s="803"/>
      <c r="B554" s="811"/>
      <c r="C554" s="812" t="s">
        <v>358</v>
      </c>
      <c r="D554" s="497" t="s">
        <v>703</v>
      </c>
      <c r="E554" s="445" t="str">
        <f t="shared" si="88"/>
        <v>Gasolina (l)Maquinaria forestal</v>
      </c>
      <c r="F554" s="904">
        <v>2.3820000000000001</v>
      </c>
      <c r="G554" s="904">
        <v>12.744999999999999</v>
      </c>
      <c r="H554" s="904">
        <v>1.2999999999999999E-2</v>
      </c>
      <c r="I554" s="904">
        <v>2.3820000000000001</v>
      </c>
      <c r="J554" s="904">
        <v>12.657</v>
      </c>
      <c r="K554" s="904">
        <v>1.2999999999999999E-2</v>
      </c>
      <c r="L554" s="904">
        <v>2.3820000000000001</v>
      </c>
      <c r="M554" s="904">
        <v>12.374000000000001</v>
      </c>
      <c r="N554" s="904">
        <v>1.2999999999999999E-2</v>
      </c>
      <c r="O554" s="904">
        <v>2.3820000000000001</v>
      </c>
      <c r="P554" s="904">
        <v>10.548999999999999</v>
      </c>
      <c r="Q554" s="904">
        <v>1.4E-2</v>
      </c>
      <c r="R554" s="904">
        <v>2.2890000000000001</v>
      </c>
      <c r="S554" s="904">
        <v>8.7110000000000003</v>
      </c>
      <c r="T554" s="904">
        <v>1.4E-2</v>
      </c>
      <c r="U554" s="904">
        <v>2.2839999999999998</v>
      </c>
      <c r="V554" s="904">
        <v>6.7830000000000004</v>
      </c>
      <c r="W554" s="904">
        <v>1.4999999999999999E-2</v>
      </c>
      <c r="X554" s="904">
        <v>2.2890000000000001</v>
      </c>
      <c r="Y554" s="904">
        <v>6.7050000000000001</v>
      </c>
      <c r="Z554" s="904">
        <v>1.4999999999999999E-2</v>
      </c>
      <c r="AA554" s="904">
        <v>2.2890000000000001</v>
      </c>
      <c r="AB554" s="904">
        <v>6.6269999999999998</v>
      </c>
      <c r="AC554" s="904">
        <v>1.4999999999999999E-2</v>
      </c>
      <c r="AD554" s="904">
        <v>2.2890000000000001</v>
      </c>
      <c r="AE554" s="904">
        <v>6.548</v>
      </c>
      <c r="AF554" s="904">
        <v>1.4999999999999999E-2</v>
      </c>
      <c r="AG554" s="904">
        <v>2.2789999999999999</v>
      </c>
      <c r="AH554" s="904">
        <v>6.4790000000000001</v>
      </c>
      <c r="AI554" s="904">
        <v>1.4999999999999999E-2</v>
      </c>
      <c r="AJ554" s="904">
        <v>2.2629999999999999</v>
      </c>
      <c r="AK554" s="904">
        <v>6.4089999999999998</v>
      </c>
      <c r="AL554" s="904">
        <v>1.4999999999999999E-2</v>
      </c>
      <c r="AM554" s="904">
        <v>2.2389999999999999</v>
      </c>
      <c r="AN554" s="904">
        <v>6.3449999999999998</v>
      </c>
      <c r="AO554" s="904">
        <v>1.4999999999999999E-2</v>
      </c>
      <c r="AP554" s="904" t="s">
        <v>164</v>
      </c>
      <c r="AQ554" s="904" t="s">
        <v>164</v>
      </c>
      <c r="AR554" s="904" t="s">
        <v>164</v>
      </c>
      <c r="AS554" s="904" t="s">
        <v>164</v>
      </c>
      <c r="AT554" s="904" t="s">
        <v>164</v>
      </c>
      <c r="AU554" s="904" t="s">
        <v>164</v>
      </c>
      <c r="AV554" s="904" t="s">
        <v>164</v>
      </c>
      <c r="AW554" s="904" t="s">
        <v>164</v>
      </c>
      <c r="AX554" s="904" t="s">
        <v>164</v>
      </c>
      <c r="AY554" s="905" t="s">
        <v>164</v>
      </c>
      <c r="AZ554" s="905" t="s">
        <v>164</v>
      </c>
      <c r="BA554" s="906" t="s">
        <v>164</v>
      </c>
    </row>
    <row r="555" spans="1:53" s="793" customFormat="1" ht="17.25" customHeight="1" x14ac:dyDescent="0.2">
      <c r="A555" s="803"/>
      <c r="B555" s="811"/>
      <c r="C555" s="812" t="s">
        <v>358</v>
      </c>
      <c r="D555" s="497" t="s">
        <v>777</v>
      </c>
      <c r="E555" s="445" t="str">
        <f t="shared" si="88"/>
        <v>Gasolina (l)Maquinaria comercial, institucional e industrial</v>
      </c>
      <c r="F555" s="904">
        <v>2.3820000000000001</v>
      </c>
      <c r="G555" s="904">
        <v>12.744999999999999</v>
      </c>
      <c r="H555" s="904">
        <v>1.2999999999999999E-2</v>
      </c>
      <c r="I555" s="904">
        <v>2.3820000000000001</v>
      </c>
      <c r="J555" s="904">
        <v>12.744999999999999</v>
      </c>
      <c r="K555" s="904">
        <v>1.2999999999999999E-2</v>
      </c>
      <c r="L555" s="904">
        <v>2.3820000000000001</v>
      </c>
      <c r="M555" s="904">
        <v>12.744999999999999</v>
      </c>
      <c r="N555" s="904">
        <v>1.2999999999999999E-2</v>
      </c>
      <c r="O555" s="904">
        <v>2.3820000000000001</v>
      </c>
      <c r="P555" s="904">
        <v>12.744999999999999</v>
      </c>
      <c r="Q555" s="904">
        <v>1.2999999999999999E-2</v>
      </c>
      <c r="R555" s="904">
        <v>2.2890000000000001</v>
      </c>
      <c r="S555" s="904">
        <v>12.744999999999999</v>
      </c>
      <c r="T555" s="904">
        <v>1.2999999999999999E-2</v>
      </c>
      <c r="U555" s="904">
        <v>2.2839999999999998</v>
      </c>
      <c r="V555" s="904">
        <v>12.744999999999999</v>
      </c>
      <c r="W555" s="904">
        <v>1.2999999999999999E-2</v>
      </c>
      <c r="X555" s="904">
        <v>2.2890000000000001</v>
      </c>
      <c r="Y555" s="904">
        <v>12.744999999999999</v>
      </c>
      <c r="Z555" s="904">
        <v>1.2999999999999999E-2</v>
      </c>
      <c r="AA555" s="904">
        <v>2.2890000000000001</v>
      </c>
      <c r="AB555" s="904">
        <v>12.744999999999999</v>
      </c>
      <c r="AC555" s="904">
        <v>1.2999999999999999E-2</v>
      </c>
      <c r="AD555" s="904">
        <v>2.2890000000000001</v>
      </c>
      <c r="AE555" s="904">
        <v>12.744999999999999</v>
      </c>
      <c r="AF555" s="904">
        <v>1.2999999999999999E-2</v>
      </c>
      <c r="AG555" s="904">
        <v>2.2789999999999999</v>
      </c>
      <c r="AH555" s="904">
        <v>12.744999999999999</v>
      </c>
      <c r="AI555" s="904">
        <v>1.2999999999999999E-2</v>
      </c>
      <c r="AJ555" s="904">
        <v>2.2629999999999999</v>
      </c>
      <c r="AK555" s="904">
        <v>12.744999999999999</v>
      </c>
      <c r="AL555" s="904">
        <v>1.2999999999999999E-2</v>
      </c>
      <c r="AM555" s="904">
        <v>2.2389999999999999</v>
      </c>
      <c r="AN555" s="904">
        <v>12.744999999999999</v>
      </c>
      <c r="AO555" s="904">
        <v>1.2999999999999999E-2</v>
      </c>
      <c r="AP555" s="904" t="s">
        <v>164</v>
      </c>
      <c r="AQ555" s="904" t="s">
        <v>164</v>
      </c>
      <c r="AR555" s="904" t="s">
        <v>164</v>
      </c>
      <c r="AS555" s="904" t="s">
        <v>164</v>
      </c>
      <c r="AT555" s="904" t="s">
        <v>164</v>
      </c>
      <c r="AU555" s="904" t="s">
        <v>164</v>
      </c>
      <c r="AV555" s="904" t="s">
        <v>164</v>
      </c>
      <c r="AW555" s="904" t="s">
        <v>164</v>
      </c>
      <c r="AX555" s="904" t="s">
        <v>164</v>
      </c>
      <c r="AY555" s="905" t="s">
        <v>164</v>
      </c>
      <c r="AZ555" s="905" t="s">
        <v>164</v>
      </c>
      <c r="BA555" s="906" t="s">
        <v>164</v>
      </c>
    </row>
    <row r="556" spans="1:53" s="793" customFormat="1" ht="17.25" customHeight="1" x14ac:dyDescent="0.2">
      <c r="A556" s="803"/>
      <c r="B556" s="811">
        <v>0.05</v>
      </c>
      <c r="C556" s="812" t="s">
        <v>546</v>
      </c>
      <c r="D556" s="497" t="s">
        <v>703</v>
      </c>
      <c r="E556" s="445" t="str">
        <f t="shared" si="88"/>
        <v>E5 (l)Maquinaria forestal</v>
      </c>
      <c r="F556" s="904" t="s">
        <v>164</v>
      </c>
      <c r="G556" s="904" t="s">
        <v>164</v>
      </c>
      <c r="H556" s="904" t="s">
        <v>164</v>
      </c>
      <c r="I556" s="904" t="s">
        <v>164</v>
      </c>
      <c r="J556" s="904" t="s">
        <v>164</v>
      </c>
      <c r="K556" s="904" t="s">
        <v>164</v>
      </c>
      <c r="L556" s="904" t="s">
        <v>164</v>
      </c>
      <c r="M556" s="904" t="s">
        <v>164</v>
      </c>
      <c r="N556" s="904" t="s">
        <v>164</v>
      </c>
      <c r="O556" s="904" t="s">
        <v>164</v>
      </c>
      <c r="P556" s="904" t="s">
        <v>164</v>
      </c>
      <c r="Q556" s="904" t="s">
        <v>164</v>
      </c>
      <c r="R556" s="904" t="s">
        <v>164</v>
      </c>
      <c r="S556" s="904" t="s">
        <v>164</v>
      </c>
      <c r="T556" s="904" t="s">
        <v>164</v>
      </c>
      <c r="U556" s="904" t="s">
        <v>164</v>
      </c>
      <c r="V556" s="904" t="s">
        <v>164</v>
      </c>
      <c r="W556" s="904" t="s">
        <v>164</v>
      </c>
      <c r="X556" s="904" t="s">
        <v>164</v>
      </c>
      <c r="Y556" s="904" t="s">
        <v>164</v>
      </c>
      <c r="Z556" s="904" t="s">
        <v>164</v>
      </c>
      <c r="AA556" s="904" t="s">
        <v>164</v>
      </c>
      <c r="AB556" s="904" t="s">
        <v>164</v>
      </c>
      <c r="AC556" s="904" t="s">
        <v>164</v>
      </c>
      <c r="AD556" s="904" t="s">
        <v>164</v>
      </c>
      <c r="AE556" s="904" t="s">
        <v>164</v>
      </c>
      <c r="AF556" s="904" t="s">
        <v>164</v>
      </c>
      <c r="AG556" s="904" t="s">
        <v>164</v>
      </c>
      <c r="AH556" s="904" t="s">
        <v>164</v>
      </c>
      <c r="AI556" s="904" t="s">
        <v>164</v>
      </c>
      <c r="AJ556" s="904" t="s">
        <v>164</v>
      </c>
      <c r="AK556" s="904" t="s">
        <v>164</v>
      </c>
      <c r="AL556" s="904" t="s">
        <v>164</v>
      </c>
      <c r="AM556" s="904" t="s">
        <v>164</v>
      </c>
      <c r="AN556" s="904" t="s">
        <v>164</v>
      </c>
      <c r="AO556" s="904" t="s">
        <v>164</v>
      </c>
      <c r="AP556" s="904">
        <v>2.2629999999999999</v>
      </c>
      <c r="AQ556" s="904">
        <v>6.3449999999999998</v>
      </c>
      <c r="AR556" s="904">
        <v>1.4999999999999999E-2</v>
      </c>
      <c r="AS556" s="904">
        <v>2.2629999999999999</v>
      </c>
      <c r="AT556" s="904">
        <v>6.35</v>
      </c>
      <c r="AU556" s="904">
        <v>1.4999999999999999E-2</v>
      </c>
      <c r="AV556" s="904">
        <v>2.2629999999999999</v>
      </c>
      <c r="AW556" s="904">
        <v>6.35</v>
      </c>
      <c r="AX556" s="904">
        <v>1.4999999999999999E-2</v>
      </c>
      <c r="AY556" s="905">
        <v>2.2629999999999999</v>
      </c>
      <c r="AZ556" s="905">
        <v>6.35</v>
      </c>
      <c r="BA556" s="906">
        <v>1.4999999999999999E-2</v>
      </c>
    </row>
    <row r="557" spans="1:53" s="793" customFormat="1" ht="17.25" customHeight="1" x14ac:dyDescent="0.2">
      <c r="A557" s="803"/>
      <c r="B557" s="811">
        <v>0.05</v>
      </c>
      <c r="C557" s="812" t="s">
        <v>546</v>
      </c>
      <c r="D557" s="497" t="s">
        <v>777</v>
      </c>
      <c r="E557" s="445" t="str">
        <f t="shared" si="88"/>
        <v>E5 (l)Maquinaria comercial, institucional e industrial</v>
      </c>
      <c r="F557" s="904" t="s">
        <v>164</v>
      </c>
      <c r="G557" s="904" t="s">
        <v>164</v>
      </c>
      <c r="H557" s="904" t="s">
        <v>164</v>
      </c>
      <c r="I557" s="904" t="s">
        <v>164</v>
      </c>
      <c r="J557" s="904" t="s">
        <v>164</v>
      </c>
      <c r="K557" s="904" t="s">
        <v>164</v>
      </c>
      <c r="L557" s="904" t="s">
        <v>164</v>
      </c>
      <c r="M557" s="904" t="s">
        <v>164</v>
      </c>
      <c r="N557" s="904" t="s">
        <v>164</v>
      </c>
      <c r="O557" s="904" t="s">
        <v>164</v>
      </c>
      <c r="P557" s="904" t="s">
        <v>164</v>
      </c>
      <c r="Q557" s="904" t="s">
        <v>164</v>
      </c>
      <c r="R557" s="904" t="s">
        <v>164</v>
      </c>
      <c r="S557" s="904" t="s">
        <v>164</v>
      </c>
      <c r="T557" s="904" t="s">
        <v>164</v>
      </c>
      <c r="U557" s="904" t="s">
        <v>164</v>
      </c>
      <c r="V557" s="904" t="s">
        <v>164</v>
      </c>
      <c r="W557" s="904" t="s">
        <v>164</v>
      </c>
      <c r="X557" s="904" t="s">
        <v>164</v>
      </c>
      <c r="Y557" s="904" t="s">
        <v>164</v>
      </c>
      <c r="Z557" s="904" t="s">
        <v>164</v>
      </c>
      <c r="AA557" s="904" t="s">
        <v>164</v>
      </c>
      <c r="AB557" s="904" t="s">
        <v>164</v>
      </c>
      <c r="AC557" s="904" t="s">
        <v>164</v>
      </c>
      <c r="AD557" s="904" t="s">
        <v>164</v>
      </c>
      <c r="AE557" s="904" t="s">
        <v>164</v>
      </c>
      <c r="AF557" s="904" t="s">
        <v>164</v>
      </c>
      <c r="AG557" s="904" t="s">
        <v>164</v>
      </c>
      <c r="AH557" s="904" t="s">
        <v>164</v>
      </c>
      <c r="AI557" s="904" t="s">
        <v>164</v>
      </c>
      <c r="AJ557" s="904" t="s">
        <v>164</v>
      </c>
      <c r="AK557" s="904" t="s">
        <v>164</v>
      </c>
      <c r="AL557" s="904" t="s">
        <v>164</v>
      </c>
      <c r="AM557" s="904" t="s">
        <v>164</v>
      </c>
      <c r="AN557" s="904" t="s">
        <v>164</v>
      </c>
      <c r="AO557" s="904" t="s">
        <v>164</v>
      </c>
      <c r="AP557" s="904">
        <v>2.2629999999999999</v>
      </c>
      <c r="AQ557" s="904">
        <v>12.744999999999999</v>
      </c>
      <c r="AR557" s="904">
        <v>1.2999999999999999E-2</v>
      </c>
      <c r="AS557" s="904">
        <v>2.2629999999999999</v>
      </c>
      <c r="AT557" s="904">
        <v>12.744999999999999</v>
      </c>
      <c r="AU557" s="904">
        <v>1.2999999999999999E-2</v>
      </c>
      <c r="AV557" s="904">
        <v>2.2629999999999999</v>
      </c>
      <c r="AW557" s="904">
        <v>12.744999999999999</v>
      </c>
      <c r="AX557" s="904">
        <v>1.2999999999999999E-2</v>
      </c>
      <c r="AY557" s="905">
        <v>2.2629999999999999</v>
      </c>
      <c r="AZ557" s="905">
        <v>12.744999999999999</v>
      </c>
      <c r="BA557" s="906">
        <v>1.2999999999999999E-2</v>
      </c>
    </row>
    <row r="558" spans="1:53" s="793" customFormat="1" ht="17.25" customHeight="1" x14ac:dyDescent="0.2">
      <c r="A558" s="803"/>
      <c r="B558" s="811">
        <v>0.1</v>
      </c>
      <c r="C558" s="812" t="s">
        <v>34</v>
      </c>
      <c r="D558" s="497" t="s">
        <v>703</v>
      </c>
      <c r="E558" s="445" t="str">
        <f t="shared" si="88"/>
        <v>E10 (l)Maquinaria forestal</v>
      </c>
      <c r="F558" s="904" t="s">
        <v>164</v>
      </c>
      <c r="G558" s="904" t="s">
        <v>164</v>
      </c>
      <c r="H558" s="904" t="s">
        <v>164</v>
      </c>
      <c r="I558" s="904" t="s">
        <v>164</v>
      </c>
      <c r="J558" s="904" t="s">
        <v>164</v>
      </c>
      <c r="K558" s="904" t="s">
        <v>164</v>
      </c>
      <c r="L558" s="904" t="s">
        <v>164</v>
      </c>
      <c r="M558" s="904" t="s">
        <v>164</v>
      </c>
      <c r="N558" s="904" t="s">
        <v>164</v>
      </c>
      <c r="O558" s="904" t="s">
        <v>164</v>
      </c>
      <c r="P558" s="904" t="s">
        <v>164</v>
      </c>
      <c r="Q558" s="904" t="s">
        <v>164</v>
      </c>
      <c r="R558" s="904" t="s">
        <v>164</v>
      </c>
      <c r="S558" s="904" t="s">
        <v>164</v>
      </c>
      <c r="T558" s="904" t="s">
        <v>164</v>
      </c>
      <c r="U558" s="904" t="s">
        <v>164</v>
      </c>
      <c r="V558" s="904" t="s">
        <v>164</v>
      </c>
      <c r="W558" s="904" t="s">
        <v>164</v>
      </c>
      <c r="X558" s="904" t="s">
        <v>164</v>
      </c>
      <c r="Y558" s="904" t="s">
        <v>164</v>
      </c>
      <c r="Z558" s="904" t="s">
        <v>164</v>
      </c>
      <c r="AA558" s="904" t="s">
        <v>164</v>
      </c>
      <c r="AB558" s="904" t="s">
        <v>164</v>
      </c>
      <c r="AC558" s="904" t="s">
        <v>164</v>
      </c>
      <c r="AD558" s="904" t="s">
        <v>164</v>
      </c>
      <c r="AE558" s="904" t="s">
        <v>164</v>
      </c>
      <c r="AF558" s="904" t="s">
        <v>164</v>
      </c>
      <c r="AG558" s="904" t="s">
        <v>164</v>
      </c>
      <c r="AH558" s="904" t="s">
        <v>164</v>
      </c>
      <c r="AI558" s="904" t="s">
        <v>164</v>
      </c>
      <c r="AJ558" s="904" t="s">
        <v>164</v>
      </c>
      <c r="AK558" s="904" t="s">
        <v>164</v>
      </c>
      <c r="AL558" s="904" t="s">
        <v>164</v>
      </c>
      <c r="AM558" s="904" t="s">
        <v>164</v>
      </c>
      <c r="AN558" s="904" t="s">
        <v>164</v>
      </c>
      <c r="AO558" s="904" t="s">
        <v>164</v>
      </c>
      <c r="AP558" s="904">
        <v>2.1440000000000001</v>
      </c>
      <c r="AQ558" s="904">
        <v>6.3449999999999998</v>
      </c>
      <c r="AR558" s="904">
        <v>1.4999999999999999E-2</v>
      </c>
      <c r="AS558" s="904">
        <v>2.1440000000000001</v>
      </c>
      <c r="AT558" s="904">
        <v>6.35</v>
      </c>
      <c r="AU558" s="904">
        <v>1.4999999999999999E-2</v>
      </c>
      <c r="AV558" s="904">
        <v>2.1440000000000001</v>
      </c>
      <c r="AW558" s="904">
        <v>6.35</v>
      </c>
      <c r="AX558" s="904">
        <v>1.4999999999999999E-2</v>
      </c>
      <c r="AY558" s="905">
        <v>2.1440000000000001</v>
      </c>
      <c r="AZ558" s="905">
        <v>6.35</v>
      </c>
      <c r="BA558" s="906">
        <v>1.4999999999999999E-2</v>
      </c>
    </row>
    <row r="559" spans="1:53" s="793" customFormat="1" ht="17.25" customHeight="1" x14ac:dyDescent="0.2">
      <c r="A559" s="803"/>
      <c r="B559" s="811">
        <v>0.1</v>
      </c>
      <c r="C559" s="812" t="s">
        <v>34</v>
      </c>
      <c r="D559" s="497" t="s">
        <v>777</v>
      </c>
      <c r="E559" s="445" t="str">
        <f t="shared" si="88"/>
        <v>E10 (l)Maquinaria comercial, institucional e industrial</v>
      </c>
      <c r="F559" s="904" t="s">
        <v>164</v>
      </c>
      <c r="G559" s="904" t="s">
        <v>164</v>
      </c>
      <c r="H559" s="904" t="s">
        <v>164</v>
      </c>
      <c r="I559" s="904" t="s">
        <v>164</v>
      </c>
      <c r="J559" s="904" t="s">
        <v>164</v>
      </c>
      <c r="K559" s="904" t="s">
        <v>164</v>
      </c>
      <c r="L559" s="904" t="s">
        <v>164</v>
      </c>
      <c r="M559" s="904" t="s">
        <v>164</v>
      </c>
      <c r="N559" s="904" t="s">
        <v>164</v>
      </c>
      <c r="O559" s="904" t="s">
        <v>164</v>
      </c>
      <c r="P559" s="904" t="s">
        <v>164</v>
      </c>
      <c r="Q559" s="904" t="s">
        <v>164</v>
      </c>
      <c r="R559" s="904" t="s">
        <v>164</v>
      </c>
      <c r="S559" s="904" t="s">
        <v>164</v>
      </c>
      <c r="T559" s="904" t="s">
        <v>164</v>
      </c>
      <c r="U559" s="904" t="s">
        <v>164</v>
      </c>
      <c r="V559" s="904" t="s">
        <v>164</v>
      </c>
      <c r="W559" s="904" t="s">
        <v>164</v>
      </c>
      <c r="X559" s="904" t="s">
        <v>164</v>
      </c>
      <c r="Y559" s="904" t="s">
        <v>164</v>
      </c>
      <c r="Z559" s="904" t="s">
        <v>164</v>
      </c>
      <c r="AA559" s="904" t="s">
        <v>164</v>
      </c>
      <c r="AB559" s="904" t="s">
        <v>164</v>
      </c>
      <c r="AC559" s="904" t="s">
        <v>164</v>
      </c>
      <c r="AD559" s="904" t="s">
        <v>164</v>
      </c>
      <c r="AE559" s="904" t="s">
        <v>164</v>
      </c>
      <c r="AF559" s="904" t="s">
        <v>164</v>
      </c>
      <c r="AG559" s="904" t="s">
        <v>164</v>
      </c>
      <c r="AH559" s="904" t="s">
        <v>164</v>
      </c>
      <c r="AI559" s="904" t="s">
        <v>164</v>
      </c>
      <c r="AJ559" s="904" t="s">
        <v>164</v>
      </c>
      <c r="AK559" s="904" t="s">
        <v>164</v>
      </c>
      <c r="AL559" s="904" t="s">
        <v>164</v>
      </c>
      <c r="AM559" s="904" t="s">
        <v>164</v>
      </c>
      <c r="AN559" s="904" t="s">
        <v>164</v>
      </c>
      <c r="AO559" s="904" t="s">
        <v>164</v>
      </c>
      <c r="AP559" s="904">
        <v>2.1440000000000001</v>
      </c>
      <c r="AQ559" s="904">
        <v>12.744999999999999</v>
      </c>
      <c r="AR559" s="904">
        <v>1.2999999999999999E-2</v>
      </c>
      <c r="AS559" s="904">
        <v>2.1440000000000001</v>
      </c>
      <c r="AT559" s="904">
        <v>12.744999999999999</v>
      </c>
      <c r="AU559" s="904">
        <v>1.2999999999999999E-2</v>
      </c>
      <c r="AV559" s="904">
        <v>2.1440000000000001</v>
      </c>
      <c r="AW559" s="904">
        <v>12.744999999999999</v>
      </c>
      <c r="AX559" s="904">
        <v>1.2999999999999999E-2</v>
      </c>
      <c r="AY559" s="905">
        <v>2.1440000000000001</v>
      </c>
      <c r="AZ559" s="905">
        <v>12.744999999999999</v>
      </c>
      <c r="BA559" s="906">
        <v>1.2999999999999999E-2</v>
      </c>
    </row>
    <row r="560" spans="1:53" s="793" customFormat="1" ht="17.25" customHeight="1" x14ac:dyDescent="0.2">
      <c r="A560" s="803"/>
      <c r="B560" s="811">
        <v>0.85</v>
      </c>
      <c r="C560" s="812" t="s">
        <v>35</v>
      </c>
      <c r="D560" s="497" t="s">
        <v>703</v>
      </c>
      <c r="E560" s="445" t="str">
        <f t="shared" si="88"/>
        <v>E85 (l)Maquinaria forestal</v>
      </c>
      <c r="F560" s="904" t="s">
        <v>164</v>
      </c>
      <c r="G560" s="904" t="s">
        <v>164</v>
      </c>
      <c r="H560" s="904" t="s">
        <v>164</v>
      </c>
      <c r="I560" s="904" t="s">
        <v>164</v>
      </c>
      <c r="J560" s="904" t="s">
        <v>164</v>
      </c>
      <c r="K560" s="904" t="s">
        <v>164</v>
      </c>
      <c r="L560" s="904" t="s">
        <v>164</v>
      </c>
      <c r="M560" s="904" t="s">
        <v>164</v>
      </c>
      <c r="N560" s="904" t="s">
        <v>164</v>
      </c>
      <c r="O560" s="904" t="s">
        <v>164</v>
      </c>
      <c r="P560" s="904" t="s">
        <v>164</v>
      </c>
      <c r="Q560" s="904" t="s">
        <v>164</v>
      </c>
      <c r="R560" s="904" t="s">
        <v>164</v>
      </c>
      <c r="S560" s="904" t="s">
        <v>164</v>
      </c>
      <c r="T560" s="904" t="s">
        <v>164</v>
      </c>
      <c r="U560" s="904" t="s">
        <v>164</v>
      </c>
      <c r="V560" s="904" t="s">
        <v>164</v>
      </c>
      <c r="W560" s="904" t="s">
        <v>164</v>
      </c>
      <c r="X560" s="904" t="s">
        <v>164</v>
      </c>
      <c r="Y560" s="904" t="s">
        <v>164</v>
      </c>
      <c r="Z560" s="904" t="s">
        <v>164</v>
      </c>
      <c r="AA560" s="904" t="s">
        <v>164</v>
      </c>
      <c r="AB560" s="904" t="s">
        <v>164</v>
      </c>
      <c r="AC560" s="904" t="s">
        <v>164</v>
      </c>
      <c r="AD560" s="904" t="s">
        <v>164</v>
      </c>
      <c r="AE560" s="904" t="s">
        <v>164</v>
      </c>
      <c r="AF560" s="904" t="s">
        <v>164</v>
      </c>
      <c r="AG560" s="904" t="s">
        <v>164</v>
      </c>
      <c r="AH560" s="904" t="s">
        <v>164</v>
      </c>
      <c r="AI560" s="904" t="s">
        <v>164</v>
      </c>
      <c r="AJ560" s="904" t="s">
        <v>164</v>
      </c>
      <c r="AK560" s="904" t="s">
        <v>164</v>
      </c>
      <c r="AL560" s="904" t="s">
        <v>164</v>
      </c>
      <c r="AM560" s="904" t="s">
        <v>164</v>
      </c>
      <c r="AN560" s="904" t="s">
        <v>164</v>
      </c>
      <c r="AO560" s="904" t="s">
        <v>164</v>
      </c>
      <c r="AP560" s="904">
        <v>0.35699999999999998</v>
      </c>
      <c r="AQ560" s="904">
        <v>6.3449999999999998</v>
      </c>
      <c r="AR560" s="904">
        <v>1.4999999999999999E-2</v>
      </c>
      <c r="AS560" s="904">
        <v>0.35699999999999998</v>
      </c>
      <c r="AT560" s="904">
        <v>6.35</v>
      </c>
      <c r="AU560" s="904">
        <v>1.4999999999999999E-2</v>
      </c>
      <c r="AV560" s="904">
        <v>0.35699999999999998</v>
      </c>
      <c r="AW560" s="904">
        <v>6.35</v>
      </c>
      <c r="AX560" s="904">
        <v>1.4999999999999999E-2</v>
      </c>
      <c r="AY560" s="905">
        <v>0.35699999999999998</v>
      </c>
      <c r="AZ560" s="905">
        <v>6.35</v>
      </c>
      <c r="BA560" s="906">
        <v>1.4999999999999999E-2</v>
      </c>
    </row>
    <row r="561" spans="1:53" s="793" customFormat="1" ht="17.25" customHeight="1" x14ac:dyDescent="0.2">
      <c r="A561" s="803"/>
      <c r="B561" s="811">
        <v>0.85</v>
      </c>
      <c r="C561" s="812" t="s">
        <v>35</v>
      </c>
      <c r="D561" s="497" t="s">
        <v>777</v>
      </c>
      <c r="E561" s="445" t="str">
        <f t="shared" si="88"/>
        <v>E85 (l)Maquinaria comercial, institucional e industrial</v>
      </c>
      <c r="F561" s="904" t="s">
        <v>164</v>
      </c>
      <c r="G561" s="904" t="s">
        <v>164</v>
      </c>
      <c r="H561" s="904" t="s">
        <v>164</v>
      </c>
      <c r="I561" s="904" t="s">
        <v>164</v>
      </c>
      <c r="J561" s="904" t="s">
        <v>164</v>
      </c>
      <c r="K561" s="904" t="s">
        <v>164</v>
      </c>
      <c r="L561" s="904" t="s">
        <v>164</v>
      </c>
      <c r="M561" s="904" t="s">
        <v>164</v>
      </c>
      <c r="N561" s="904" t="s">
        <v>164</v>
      </c>
      <c r="O561" s="904" t="s">
        <v>164</v>
      </c>
      <c r="P561" s="904" t="s">
        <v>164</v>
      </c>
      <c r="Q561" s="904" t="s">
        <v>164</v>
      </c>
      <c r="R561" s="904" t="s">
        <v>164</v>
      </c>
      <c r="S561" s="904" t="s">
        <v>164</v>
      </c>
      <c r="T561" s="904" t="s">
        <v>164</v>
      </c>
      <c r="U561" s="904" t="s">
        <v>164</v>
      </c>
      <c r="V561" s="904" t="s">
        <v>164</v>
      </c>
      <c r="W561" s="904" t="s">
        <v>164</v>
      </c>
      <c r="X561" s="904" t="s">
        <v>164</v>
      </c>
      <c r="Y561" s="904" t="s">
        <v>164</v>
      </c>
      <c r="Z561" s="904" t="s">
        <v>164</v>
      </c>
      <c r="AA561" s="904" t="s">
        <v>164</v>
      </c>
      <c r="AB561" s="904" t="s">
        <v>164</v>
      </c>
      <c r="AC561" s="904" t="s">
        <v>164</v>
      </c>
      <c r="AD561" s="904" t="s">
        <v>164</v>
      </c>
      <c r="AE561" s="904" t="s">
        <v>164</v>
      </c>
      <c r="AF561" s="904" t="s">
        <v>164</v>
      </c>
      <c r="AG561" s="904" t="s">
        <v>164</v>
      </c>
      <c r="AH561" s="904" t="s">
        <v>164</v>
      </c>
      <c r="AI561" s="904" t="s">
        <v>164</v>
      </c>
      <c r="AJ561" s="904" t="s">
        <v>164</v>
      </c>
      <c r="AK561" s="904" t="s">
        <v>164</v>
      </c>
      <c r="AL561" s="904" t="s">
        <v>164</v>
      </c>
      <c r="AM561" s="904" t="s">
        <v>164</v>
      </c>
      <c r="AN561" s="904" t="s">
        <v>164</v>
      </c>
      <c r="AO561" s="904" t="s">
        <v>164</v>
      </c>
      <c r="AP561" s="904">
        <v>0.35699999999999998</v>
      </c>
      <c r="AQ561" s="904">
        <v>12.744999999999999</v>
      </c>
      <c r="AR561" s="904">
        <v>1.2999999999999999E-2</v>
      </c>
      <c r="AS561" s="904">
        <v>0.35699999999999998</v>
      </c>
      <c r="AT561" s="904">
        <v>12.744999999999999</v>
      </c>
      <c r="AU561" s="904">
        <v>1.2999999999999999E-2</v>
      </c>
      <c r="AV561" s="904">
        <v>0.35699999999999998</v>
      </c>
      <c r="AW561" s="904">
        <v>12.744999999999999</v>
      </c>
      <c r="AX561" s="904">
        <v>1.2999999999999999E-2</v>
      </c>
      <c r="AY561" s="905">
        <v>0.35699999999999998</v>
      </c>
      <c r="AZ561" s="905">
        <v>12.744999999999999</v>
      </c>
      <c r="BA561" s="906">
        <v>1.2999999999999999E-2</v>
      </c>
    </row>
    <row r="562" spans="1:53" s="793" customFormat="1" ht="17.25" customHeight="1" x14ac:dyDescent="0.2">
      <c r="A562" s="803"/>
      <c r="B562" s="811">
        <v>1</v>
      </c>
      <c r="C562" s="812" t="s">
        <v>573</v>
      </c>
      <c r="D562" s="497" t="s">
        <v>703</v>
      </c>
      <c r="E562" s="445" t="str">
        <f t="shared" si="88"/>
        <v>E100 (l)Maquinaria forestal</v>
      </c>
      <c r="F562" s="904" t="s">
        <v>164</v>
      </c>
      <c r="G562" s="904" t="s">
        <v>164</v>
      </c>
      <c r="H562" s="904" t="s">
        <v>164</v>
      </c>
      <c r="I562" s="904" t="s">
        <v>164</v>
      </c>
      <c r="J562" s="904" t="s">
        <v>164</v>
      </c>
      <c r="K562" s="904" t="s">
        <v>164</v>
      </c>
      <c r="L562" s="904" t="s">
        <v>164</v>
      </c>
      <c r="M562" s="904" t="s">
        <v>164</v>
      </c>
      <c r="N562" s="904" t="s">
        <v>164</v>
      </c>
      <c r="O562" s="904" t="s">
        <v>164</v>
      </c>
      <c r="P562" s="904" t="s">
        <v>164</v>
      </c>
      <c r="Q562" s="904" t="s">
        <v>164</v>
      </c>
      <c r="R562" s="904" t="s">
        <v>164</v>
      </c>
      <c r="S562" s="904" t="s">
        <v>164</v>
      </c>
      <c r="T562" s="904" t="s">
        <v>164</v>
      </c>
      <c r="U562" s="904" t="s">
        <v>164</v>
      </c>
      <c r="V562" s="904" t="s">
        <v>164</v>
      </c>
      <c r="W562" s="904" t="s">
        <v>164</v>
      </c>
      <c r="X562" s="904" t="s">
        <v>164</v>
      </c>
      <c r="Y562" s="904" t="s">
        <v>164</v>
      </c>
      <c r="Z562" s="904" t="s">
        <v>164</v>
      </c>
      <c r="AA562" s="904" t="s">
        <v>164</v>
      </c>
      <c r="AB562" s="904" t="s">
        <v>164</v>
      </c>
      <c r="AC562" s="904" t="s">
        <v>164</v>
      </c>
      <c r="AD562" s="904" t="s">
        <v>164</v>
      </c>
      <c r="AE562" s="904" t="s">
        <v>164</v>
      </c>
      <c r="AF562" s="904" t="s">
        <v>164</v>
      </c>
      <c r="AG562" s="904" t="s">
        <v>164</v>
      </c>
      <c r="AH562" s="904" t="s">
        <v>164</v>
      </c>
      <c r="AI562" s="904" t="s">
        <v>164</v>
      </c>
      <c r="AJ562" s="904" t="s">
        <v>164</v>
      </c>
      <c r="AK562" s="904" t="s">
        <v>164</v>
      </c>
      <c r="AL562" s="904" t="s">
        <v>164</v>
      </c>
      <c r="AM562" s="904" t="s">
        <v>164</v>
      </c>
      <c r="AN562" s="904" t="s">
        <v>164</v>
      </c>
      <c r="AO562" s="904" t="s">
        <v>164</v>
      </c>
      <c r="AP562" s="904">
        <v>0</v>
      </c>
      <c r="AQ562" s="904">
        <v>6.3449999999999998</v>
      </c>
      <c r="AR562" s="904">
        <v>1.4999999999999999E-2</v>
      </c>
      <c r="AS562" s="904">
        <v>0</v>
      </c>
      <c r="AT562" s="904">
        <v>6.35</v>
      </c>
      <c r="AU562" s="904">
        <v>1.4999999999999999E-2</v>
      </c>
      <c r="AV562" s="904">
        <v>0</v>
      </c>
      <c r="AW562" s="904">
        <v>6.35</v>
      </c>
      <c r="AX562" s="904">
        <v>1.4999999999999999E-2</v>
      </c>
      <c r="AY562" s="905">
        <v>0</v>
      </c>
      <c r="AZ562" s="905">
        <v>6.35</v>
      </c>
      <c r="BA562" s="906">
        <v>1.4999999999999999E-2</v>
      </c>
    </row>
    <row r="563" spans="1:53" s="793" customFormat="1" ht="17.25" customHeight="1" x14ac:dyDescent="0.2">
      <c r="A563" s="803"/>
      <c r="B563" s="811">
        <v>1</v>
      </c>
      <c r="C563" s="812" t="s">
        <v>573</v>
      </c>
      <c r="D563" s="497" t="s">
        <v>777</v>
      </c>
      <c r="E563" s="445" t="str">
        <f t="shared" si="88"/>
        <v>E100 (l)Maquinaria comercial, institucional e industrial</v>
      </c>
      <c r="F563" s="904" t="s">
        <v>164</v>
      </c>
      <c r="G563" s="904" t="s">
        <v>164</v>
      </c>
      <c r="H563" s="904" t="s">
        <v>164</v>
      </c>
      <c r="I563" s="904" t="s">
        <v>164</v>
      </c>
      <c r="J563" s="904" t="s">
        <v>164</v>
      </c>
      <c r="K563" s="904" t="s">
        <v>164</v>
      </c>
      <c r="L563" s="904" t="s">
        <v>164</v>
      </c>
      <c r="M563" s="904" t="s">
        <v>164</v>
      </c>
      <c r="N563" s="904" t="s">
        <v>164</v>
      </c>
      <c r="O563" s="904" t="s">
        <v>164</v>
      </c>
      <c r="P563" s="904" t="s">
        <v>164</v>
      </c>
      <c r="Q563" s="904" t="s">
        <v>164</v>
      </c>
      <c r="R563" s="904" t="s">
        <v>164</v>
      </c>
      <c r="S563" s="904" t="s">
        <v>164</v>
      </c>
      <c r="T563" s="904" t="s">
        <v>164</v>
      </c>
      <c r="U563" s="904" t="s">
        <v>164</v>
      </c>
      <c r="V563" s="904" t="s">
        <v>164</v>
      </c>
      <c r="W563" s="904" t="s">
        <v>164</v>
      </c>
      <c r="X563" s="904" t="s">
        <v>164</v>
      </c>
      <c r="Y563" s="904" t="s">
        <v>164</v>
      </c>
      <c r="Z563" s="904" t="s">
        <v>164</v>
      </c>
      <c r="AA563" s="904" t="s">
        <v>164</v>
      </c>
      <c r="AB563" s="904" t="s">
        <v>164</v>
      </c>
      <c r="AC563" s="904" t="s">
        <v>164</v>
      </c>
      <c r="AD563" s="904" t="s">
        <v>164</v>
      </c>
      <c r="AE563" s="904" t="s">
        <v>164</v>
      </c>
      <c r="AF563" s="904" t="s">
        <v>164</v>
      </c>
      <c r="AG563" s="904" t="s">
        <v>164</v>
      </c>
      <c r="AH563" s="904" t="s">
        <v>164</v>
      </c>
      <c r="AI563" s="904" t="s">
        <v>164</v>
      </c>
      <c r="AJ563" s="904" t="s">
        <v>164</v>
      </c>
      <c r="AK563" s="904" t="s">
        <v>164</v>
      </c>
      <c r="AL563" s="904" t="s">
        <v>164</v>
      </c>
      <c r="AM563" s="904" t="s">
        <v>164</v>
      </c>
      <c r="AN563" s="904" t="s">
        <v>164</v>
      </c>
      <c r="AO563" s="904" t="s">
        <v>164</v>
      </c>
      <c r="AP563" s="904">
        <v>0</v>
      </c>
      <c r="AQ563" s="904">
        <v>12.744999999999999</v>
      </c>
      <c r="AR563" s="904">
        <v>1.2999999999999999E-2</v>
      </c>
      <c r="AS563" s="904">
        <v>0</v>
      </c>
      <c r="AT563" s="904">
        <v>12.744999999999999</v>
      </c>
      <c r="AU563" s="904">
        <v>1.2999999999999999E-2</v>
      </c>
      <c r="AV563" s="904">
        <v>0</v>
      </c>
      <c r="AW563" s="904">
        <v>12.744999999999999</v>
      </c>
      <c r="AX563" s="904">
        <v>1.2999999999999999E-2</v>
      </c>
      <c r="AY563" s="905">
        <v>0</v>
      </c>
      <c r="AZ563" s="905">
        <v>12.744999999999999</v>
      </c>
      <c r="BA563" s="906">
        <v>1.2999999999999999E-2</v>
      </c>
    </row>
    <row r="564" spans="1:53" ht="17.25" customHeight="1" x14ac:dyDescent="0.25">
      <c r="B564" s="171"/>
      <c r="C564" s="171"/>
      <c r="D564" s="171"/>
      <c r="E564" s="171"/>
      <c r="F564" s="171"/>
      <c r="G564" s="171"/>
      <c r="H564" s="171"/>
      <c r="I564" s="171"/>
      <c r="J564" s="171"/>
      <c r="K564" s="171"/>
      <c r="L564" s="171"/>
      <c r="M564" s="171"/>
      <c r="N564" s="171"/>
      <c r="O564" s="171"/>
      <c r="P564" s="171"/>
      <c r="Q564" s="171"/>
      <c r="R564" s="171"/>
      <c r="S564" s="171"/>
      <c r="T564" s="171"/>
      <c r="U564" s="171"/>
      <c r="V564" s="171"/>
      <c r="W564" s="171"/>
      <c r="X564" s="171"/>
      <c r="Y564" s="171"/>
      <c r="Z564" s="171"/>
      <c r="AA564" s="171"/>
      <c r="AB564" s="171"/>
      <c r="AC564" s="171"/>
      <c r="AD564" s="171"/>
      <c r="AE564" s="171"/>
      <c r="AF564" s="171"/>
      <c r="AG564" s="171"/>
      <c r="AH564" s="171"/>
      <c r="AI564" s="171"/>
      <c r="AJ564" s="171"/>
      <c r="AK564" s="171"/>
      <c r="AL564" s="171"/>
      <c r="AM564" s="396"/>
      <c r="AN564" s="396"/>
      <c r="AO564" s="396"/>
      <c r="AP564" s="397"/>
      <c r="AQ564" s="397"/>
      <c r="AR564" s="397"/>
      <c r="AS564" s="397"/>
      <c r="AT564" s="397"/>
      <c r="AU564" s="397"/>
      <c r="AV564" s="397"/>
      <c r="AW564" s="397"/>
      <c r="AX564" s="397"/>
      <c r="AY564" s="397"/>
      <c r="AZ564" s="397"/>
      <c r="BA564" s="397"/>
    </row>
    <row r="565" spans="1:53" ht="18" customHeight="1" x14ac:dyDescent="0.25">
      <c r="B565" s="401" t="s">
        <v>852</v>
      </c>
      <c r="C565" s="171"/>
      <c r="D565" s="171"/>
      <c r="E565" s="171"/>
      <c r="F565" s="171"/>
      <c r="G565" s="171"/>
      <c r="H565" s="171"/>
      <c r="I565" s="171"/>
      <c r="J565" s="171"/>
      <c r="K565" s="171"/>
      <c r="L565" s="171"/>
      <c r="M565" s="171"/>
      <c r="N565" s="171"/>
      <c r="O565" s="171"/>
      <c r="P565" s="171"/>
      <c r="Q565" s="171"/>
      <c r="R565" s="171"/>
      <c r="S565" s="171"/>
      <c r="T565" s="171"/>
      <c r="U565" s="171"/>
      <c r="V565" s="171"/>
      <c r="W565" s="171"/>
      <c r="X565" s="171"/>
      <c r="Y565" s="171"/>
      <c r="Z565" s="171"/>
      <c r="AA565" s="171"/>
      <c r="AB565" s="171"/>
      <c r="AC565" s="171"/>
      <c r="AD565" s="171"/>
      <c r="AE565" s="171"/>
      <c r="AF565" s="171"/>
      <c r="AG565" s="171"/>
      <c r="AH565" s="171"/>
      <c r="AI565" s="171"/>
      <c r="AJ565" s="171"/>
      <c r="AK565" s="171"/>
      <c r="AL565" s="171"/>
      <c r="AM565" s="396"/>
      <c r="AN565" s="396"/>
      <c r="AO565" s="396"/>
      <c r="AP565" s="397"/>
      <c r="AQ565" s="397"/>
      <c r="AR565" s="397"/>
      <c r="AS565" s="397"/>
      <c r="AT565" s="397"/>
      <c r="AU565" s="397"/>
      <c r="AV565" s="397"/>
      <c r="AW565" s="397"/>
      <c r="AX565" s="397"/>
      <c r="AY565" s="397"/>
      <c r="AZ565" s="397"/>
      <c r="BA565" s="397"/>
    </row>
    <row r="566" spans="1:53" ht="18" customHeight="1" x14ac:dyDescent="0.25">
      <c r="B566" s="401"/>
      <c r="C566" s="171"/>
      <c r="D566" s="171"/>
      <c r="E566" s="171"/>
      <c r="F566" s="171"/>
      <c r="G566" s="171"/>
      <c r="H566" s="171"/>
      <c r="I566" s="171"/>
      <c r="J566" s="171"/>
      <c r="K566" s="171"/>
      <c r="L566" s="171"/>
      <c r="M566" s="171"/>
      <c r="N566" s="171"/>
      <c r="O566" s="171"/>
      <c r="P566" s="171"/>
      <c r="Q566" s="171"/>
      <c r="R566" s="171"/>
      <c r="S566" s="171"/>
      <c r="T566" s="171"/>
      <c r="U566" s="171"/>
      <c r="V566" s="171"/>
      <c r="W566" s="171"/>
      <c r="X566" s="171"/>
      <c r="Y566" s="171"/>
      <c r="Z566" s="171"/>
      <c r="AA566" s="171"/>
      <c r="AB566" s="171"/>
      <c r="AC566" s="171"/>
      <c r="AD566" s="171"/>
      <c r="AE566" s="171"/>
      <c r="AF566" s="171"/>
      <c r="AG566" s="171"/>
      <c r="AH566" s="171"/>
      <c r="AI566" s="171"/>
      <c r="AJ566" s="171"/>
      <c r="AK566" s="171"/>
      <c r="AL566" s="171"/>
      <c r="AM566" s="396"/>
      <c r="AN566" s="396"/>
      <c r="AO566" s="396"/>
      <c r="AP566" s="397"/>
      <c r="AQ566" s="397"/>
      <c r="AR566" s="397"/>
      <c r="AS566" s="397"/>
      <c r="AT566" s="397"/>
      <c r="AU566" s="397"/>
      <c r="AV566" s="397"/>
      <c r="AW566" s="397"/>
      <c r="AX566" s="397"/>
      <c r="AY566" s="397"/>
      <c r="AZ566" s="397"/>
      <c r="BA566" s="397"/>
    </row>
    <row r="567" spans="1:53" ht="18" customHeight="1" x14ac:dyDescent="0.25">
      <c r="B567" s="401"/>
      <c r="C567" s="171"/>
      <c r="D567" s="171"/>
      <c r="E567" s="171"/>
      <c r="J567" s="314"/>
      <c r="K567" s="314"/>
      <c r="Q567" s="280"/>
      <c r="R567" s="281"/>
      <c r="AG567" s="280"/>
      <c r="AH567" s="281"/>
    </row>
    <row r="568" spans="1:53" ht="18" customHeight="1" x14ac:dyDescent="0.25">
      <c r="B568" s="401"/>
      <c r="C568" s="418" t="s">
        <v>776</v>
      </c>
      <c r="E568" s="421" t="s">
        <v>709</v>
      </c>
      <c r="K568" s="314"/>
      <c r="Q568" s="280"/>
      <c r="R568" s="281"/>
      <c r="AG568" s="280"/>
      <c r="AH568" s="281"/>
    </row>
    <row r="569" spans="1:53" ht="18" customHeight="1" x14ac:dyDescent="0.25">
      <c r="B569" s="401"/>
      <c r="C569" s="419" t="s">
        <v>702</v>
      </c>
      <c r="D569" s="321">
        <v>1</v>
      </c>
      <c r="E569" s="318" t="e">
        <f t="shared" ref="E569:E579" si="89">VLOOKUP(D601,$C$569:$D$571,2,0)</f>
        <v>#N/A</v>
      </c>
      <c r="F569" s="792"/>
      <c r="J569" s="281"/>
      <c r="K569" s="314"/>
      <c r="Q569" s="280"/>
      <c r="R569" s="281"/>
      <c r="AG569" s="280"/>
      <c r="AH569" s="281"/>
    </row>
    <row r="570" spans="1:53" ht="18" customHeight="1" x14ac:dyDescent="0.25">
      <c r="B570" s="401"/>
      <c r="C570" s="420" t="s">
        <v>703</v>
      </c>
      <c r="D570" s="309">
        <v>2</v>
      </c>
      <c r="E570" s="318" t="e">
        <f t="shared" si="89"/>
        <v>#N/A</v>
      </c>
      <c r="F570" s="792"/>
      <c r="K570" s="314"/>
      <c r="Q570" s="280"/>
      <c r="R570" s="281"/>
      <c r="AG570" s="280"/>
      <c r="AH570" s="281"/>
    </row>
    <row r="571" spans="1:53" ht="18" customHeight="1" x14ac:dyDescent="0.25">
      <c r="B571" s="401"/>
      <c r="C571" s="313" t="s">
        <v>777</v>
      </c>
      <c r="D571" s="311">
        <v>3</v>
      </c>
      <c r="E571" s="318" t="e">
        <f t="shared" si="89"/>
        <v>#N/A</v>
      </c>
      <c r="F571" s="792"/>
      <c r="J571" s="281"/>
      <c r="K571" s="314"/>
      <c r="Q571" s="280"/>
      <c r="R571" s="281"/>
      <c r="AG571" s="280"/>
      <c r="AH571" s="281"/>
    </row>
    <row r="572" spans="1:53" ht="18" customHeight="1" x14ac:dyDescent="0.25">
      <c r="B572" s="401"/>
      <c r="C572" s="281"/>
      <c r="D572" s="281"/>
      <c r="E572" s="765" t="e">
        <f t="shared" si="89"/>
        <v>#N/A</v>
      </c>
      <c r="F572" s="792"/>
      <c r="K572" s="314"/>
      <c r="Q572" s="280"/>
      <c r="R572" s="281"/>
      <c r="AG572" s="280"/>
      <c r="AH572" s="281"/>
    </row>
    <row r="573" spans="1:53" ht="18" customHeight="1" x14ac:dyDescent="0.25">
      <c r="B573" s="401"/>
      <c r="C573" s="281"/>
      <c r="D573" s="281"/>
      <c r="E573" s="765" t="e">
        <f t="shared" si="89"/>
        <v>#N/A</v>
      </c>
      <c r="F573" s="792"/>
      <c r="J573" s="281"/>
      <c r="K573" s="314"/>
      <c r="Q573" s="280"/>
      <c r="R573" s="281"/>
      <c r="AG573" s="280"/>
      <c r="AH573" s="281"/>
    </row>
    <row r="574" spans="1:53" ht="18" customHeight="1" x14ac:dyDescent="0.25">
      <c r="B574" s="401"/>
      <c r="C574" s="281"/>
      <c r="D574" s="281"/>
      <c r="E574" s="765" t="e">
        <f t="shared" si="89"/>
        <v>#N/A</v>
      </c>
      <c r="F574" s="792"/>
      <c r="J574" s="281"/>
      <c r="K574" s="314"/>
      <c r="Q574" s="280"/>
      <c r="R574" s="281"/>
      <c r="AG574" s="280"/>
      <c r="AH574" s="281"/>
    </row>
    <row r="575" spans="1:53" ht="18" customHeight="1" x14ac:dyDescent="0.25">
      <c r="B575" s="401"/>
      <c r="C575" s="281"/>
      <c r="D575" s="281"/>
      <c r="E575" s="765" t="e">
        <f t="shared" si="89"/>
        <v>#N/A</v>
      </c>
      <c r="F575" s="792"/>
      <c r="J575" s="281"/>
      <c r="K575" s="314"/>
      <c r="Q575" s="280"/>
      <c r="R575" s="281"/>
      <c r="AG575" s="280"/>
      <c r="AH575" s="281"/>
    </row>
    <row r="576" spans="1:53" ht="18" customHeight="1" x14ac:dyDescent="0.25">
      <c r="B576" s="401"/>
      <c r="C576" s="281"/>
      <c r="D576" s="281"/>
      <c r="E576" s="765" t="e">
        <f t="shared" si="89"/>
        <v>#N/A</v>
      </c>
      <c r="F576" s="792"/>
      <c r="J576" s="281"/>
      <c r="K576" s="314"/>
      <c r="Q576" s="280"/>
      <c r="R576" s="281"/>
      <c r="AG576" s="280"/>
      <c r="AH576" s="281"/>
    </row>
    <row r="577" spans="1:50" ht="18" customHeight="1" x14ac:dyDescent="0.25">
      <c r="B577" s="401"/>
      <c r="C577" s="281"/>
      <c r="D577" s="281"/>
      <c r="E577" s="765" t="e">
        <f t="shared" si="89"/>
        <v>#N/A</v>
      </c>
      <c r="F577" s="792"/>
      <c r="J577" s="281"/>
      <c r="K577" s="314"/>
      <c r="Q577" s="280"/>
      <c r="R577" s="281"/>
      <c r="AG577" s="280"/>
      <c r="AH577" s="281"/>
    </row>
    <row r="578" spans="1:50" ht="18" customHeight="1" x14ac:dyDescent="0.25">
      <c r="B578" s="401"/>
      <c r="C578" s="281"/>
      <c r="D578" s="281"/>
      <c r="E578" s="765" t="e">
        <f t="shared" si="89"/>
        <v>#N/A</v>
      </c>
      <c r="F578" s="792"/>
      <c r="J578" s="281"/>
      <c r="K578" s="314"/>
      <c r="Q578" s="280"/>
      <c r="R578" s="281"/>
      <c r="AG578" s="280"/>
      <c r="AH578" s="281"/>
    </row>
    <row r="579" spans="1:50" ht="18" customHeight="1" x14ac:dyDescent="0.25">
      <c r="B579" s="401"/>
      <c r="C579" s="281"/>
      <c r="D579" s="281"/>
      <c r="E579" s="765" t="e">
        <f t="shared" si="89"/>
        <v>#N/A</v>
      </c>
      <c r="F579" s="792"/>
      <c r="J579" s="281"/>
      <c r="K579" s="314"/>
      <c r="Q579" s="280"/>
      <c r="R579" s="281"/>
      <c r="AG579" s="280"/>
      <c r="AH579" s="281"/>
    </row>
    <row r="580" spans="1:50" ht="18" customHeight="1" x14ac:dyDescent="0.25">
      <c r="C580" s="171"/>
      <c r="D580" s="171"/>
      <c r="E580" s="171"/>
      <c r="J580" s="314"/>
      <c r="K580" s="314"/>
      <c r="Q580" s="280"/>
      <c r="R580" s="281"/>
      <c r="AG580" s="280"/>
      <c r="AH580" s="281"/>
    </row>
    <row r="581" spans="1:50" ht="18" customHeight="1" x14ac:dyDescent="0.25">
      <c r="A581" s="385"/>
      <c r="C581" s="446">
        <v>2007</v>
      </c>
      <c r="D581" s="446">
        <v>2007</v>
      </c>
      <c r="E581" s="446">
        <v>2007</v>
      </c>
      <c r="F581" s="446">
        <v>2008</v>
      </c>
      <c r="G581" s="446">
        <v>2008</v>
      </c>
      <c r="H581" s="446">
        <v>2008</v>
      </c>
      <c r="I581" s="446">
        <v>2009</v>
      </c>
      <c r="J581" s="446">
        <v>2009</v>
      </c>
      <c r="K581" s="446">
        <v>2009</v>
      </c>
      <c r="L581" s="446">
        <v>2010</v>
      </c>
      <c r="M581" s="446">
        <v>2010</v>
      </c>
      <c r="N581" s="446">
        <v>2010</v>
      </c>
      <c r="O581" s="447">
        <v>2011</v>
      </c>
      <c r="P581" s="447">
        <v>2011</v>
      </c>
      <c r="Q581" s="447">
        <v>2011</v>
      </c>
      <c r="R581" s="447">
        <v>2012</v>
      </c>
      <c r="S581" s="447">
        <v>2012</v>
      </c>
      <c r="T581" s="447">
        <v>2012</v>
      </c>
      <c r="U581" s="447">
        <v>2013</v>
      </c>
      <c r="V581" s="447">
        <v>2013</v>
      </c>
      <c r="W581" s="447">
        <v>2013</v>
      </c>
      <c r="X581" s="447">
        <v>2014</v>
      </c>
      <c r="Y581" s="447">
        <v>2014</v>
      </c>
      <c r="Z581" s="447">
        <v>2014</v>
      </c>
      <c r="AA581" s="447">
        <v>2015</v>
      </c>
      <c r="AB581" s="447">
        <v>2015</v>
      </c>
      <c r="AC581" s="447">
        <v>2015</v>
      </c>
      <c r="AD581" s="447">
        <v>2016</v>
      </c>
      <c r="AE581" s="447">
        <v>2016</v>
      </c>
      <c r="AF581" s="447">
        <v>2016</v>
      </c>
      <c r="AG581" s="447">
        <v>2017</v>
      </c>
      <c r="AH581" s="447">
        <v>2017</v>
      </c>
      <c r="AI581" s="447">
        <v>2017</v>
      </c>
      <c r="AJ581" s="447">
        <v>2018</v>
      </c>
      <c r="AK581" s="447">
        <v>2018</v>
      </c>
      <c r="AL581" s="447">
        <v>2018</v>
      </c>
      <c r="AM581" s="448">
        <v>2019</v>
      </c>
      <c r="AN581" s="448">
        <v>2019</v>
      </c>
      <c r="AO581" s="448">
        <v>2019</v>
      </c>
      <c r="AP581" s="448">
        <v>2020</v>
      </c>
      <c r="AQ581" s="448">
        <v>2020</v>
      </c>
      <c r="AR581" s="448">
        <v>2020</v>
      </c>
      <c r="AS581" s="448">
        <v>2021</v>
      </c>
      <c r="AT581" s="448">
        <v>2021</v>
      </c>
      <c r="AU581" s="448">
        <v>2021</v>
      </c>
      <c r="AV581" s="839">
        <v>2022</v>
      </c>
      <c r="AW581" s="839">
        <v>2022</v>
      </c>
      <c r="AX581" s="839">
        <v>2022</v>
      </c>
    </row>
    <row r="582" spans="1:50" ht="18" customHeight="1" x14ac:dyDescent="0.25">
      <c r="A582" s="385"/>
      <c r="C582" s="504" t="s">
        <v>781</v>
      </c>
      <c r="D582" s="504" t="s">
        <v>782</v>
      </c>
      <c r="E582" s="504" t="s">
        <v>783</v>
      </c>
      <c r="F582" s="504" t="s">
        <v>781</v>
      </c>
      <c r="G582" s="504" t="s">
        <v>782</v>
      </c>
      <c r="H582" s="504" t="s">
        <v>783</v>
      </c>
      <c r="I582" s="504" t="s">
        <v>781</v>
      </c>
      <c r="J582" s="504" t="s">
        <v>782</v>
      </c>
      <c r="K582" s="504" t="s">
        <v>783</v>
      </c>
      <c r="L582" s="504" t="s">
        <v>781</v>
      </c>
      <c r="M582" s="504" t="s">
        <v>782</v>
      </c>
      <c r="N582" s="504" t="s">
        <v>783</v>
      </c>
      <c r="O582" s="504" t="s">
        <v>781</v>
      </c>
      <c r="P582" s="504" t="s">
        <v>782</v>
      </c>
      <c r="Q582" s="504" t="s">
        <v>783</v>
      </c>
      <c r="R582" s="504" t="s">
        <v>781</v>
      </c>
      <c r="S582" s="504" t="s">
        <v>782</v>
      </c>
      <c r="T582" s="504" t="s">
        <v>783</v>
      </c>
      <c r="U582" s="504" t="s">
        <v>781</v>
      </c>
      <c r="V582" s="504" t="s">
        <v>782</v>
      </c>
      <c r="W582" s="504" t="s">
        <v>783</v>
      </c>
      <c r="X582" s="504" t="s">
        <v>781</v>
      </c>
      <c r="Y582" s="504" t="s">
        <v>782</v>
      </c>
      <c r="Z582" s="504" t="s">
        <v>783</v>
      </c>
      <c r="AA582" s="504" t="s">
        <v>781</v>
      </c>
      <c r="AB582" s="504" t="s">
        <v>782</v>
      </c>
      <c r="AC582" s="504" t="s">
        <v>783</v>
      </c>
      <c r="AD582" s="504" t="s">
        <v>781</v>
      </c>
      <c r="AE582" s="504" t="s">
        <v>782</v>
      </c>
      <c r="AF582" s="504" t="s">
        <v>783</v>
      </c>
      <c r="AG582" s="504" t="s">
        <v>781</v>
      </c>
      <c r="AH582" s="504" t="s">
        <v>782</v>
      </c>
      <c r="AI582" s="504" t="s">
        <v>783</v>
      </c>
      <c r="AJ582" s="504" t="s">
        <v>781</v>
      </c>
      <c r="AK582" s="504" t="s">
        <v>782</v>
      </c>
      <c r="AL582" s="504" t="s">
        <v>783</v>
      </c>
      <c r="AM582" s="504" t="s">
        <v>781</v>
      </c>
      <c r="AN582" s="504" t="s">
        <v>782</v>
      </c>
      <c r="AO582" s="504" t="s">
        <v>783</v>
      </c>
      <c r="AP582" s="504" t="s">
        <v>781</v>
      </c>
      <c r="AQ582" s="504" t="s">
        <v>782</v>
      </c>
      <c r="AR582" s="504" t="s">
        <v>783</v>
      </c>
      <c r="AS582" s="504" t="s">
        <v>781</v>
      </c>
      <c r="AT582" s="504" t="s">
        <v>782</v>
      </c>
      <c r="AU582" s="504" t="s">
        <v>783</v>
      </c>
      <c r="AV582" s="504" t="s">
        <v>781</v>
      </c>
      <c r="AW582" s="504" t="s">
        <v>782</v>
      </c>
      <c r="AX582" s="504" t="s">
        <v>783</v>
      </c>
    </row>
    <row r="583" spans="1:50" ht="18" customHeight="1" x14ac:dyDescent="0.25">
      <c r="A583" s="385"/>
      <c r="C583" s="505">
        <v>1</v>
      </c>
      <c r="D583" s="505">
        <v>2</v>
      </c>
      <c r="E583" s="505">
        <v>3</v>
      </c>
      <c r="F583" s="505">
        <v>1</v>
      </c>
      <c r="G583" s="505">
        <v>2</v>
      </c>
      <c r="H583" s="505">
        <v>3</v>
      </c>
      <c r="I583" s="505">
        <v>1</v>
      </c>
      <c r="J583" s="505">
        <v>2</v>
      </c>
      <c r="K583" s="505">
        <v>3</v>
      </c>
      <c r="L583" s="505">
        <v>1</v>
      </c>
      <c r="M583" s="505">
        <v>2</v>
      </c>
      <c r="N583" s="505">
        <v>3</v>
      </c>
      <c r="O583" s="505">
        <v>1</v>
      </c>
      <c r="P583" s="505">
        <v>2</v>
      </c>
      <c r="Q583" s="505">
        <v>3</v>
      </c>
      <c r="R583" s="505">
        <v>1</v>
      </c>
      <c r="S583" s="505">
        <v>2</v>
      </c>
      <c r="T583" s="505">
        <v>3</v>
      </c>
      <c r="U583" s="505">
        <v>1</v>
      </c>
      <c r="V583" s="505">
        <v>2</v>
      </c>
      <c r="W583" s="505">
        <v>3</v>
      </c>
      <c r="X583" s="505">
        <v>1</v>
      </c>
      <c r="Y583" s="505">
        <v>2</v>
      </c>
      <c r="Z583" s="505">
        <v>3</v>
      </c>
      <c r="AA583" s="505">
        <v>1</v>
      </c>
      <c r="AB583" s="505">
        <v>2</v>
      </c>
      <c r="AC583" s="505">
        <v>3</v>
      </c>
      <c r="AD583" s="505">
        <v>1</v>
      </c>
      <c r="AE583" s="505">
        <v>2</v>
      </c>
      <c r="AF583" s="505">
        <v>3</v>
      </c>
      <c r="AG583" s="505">
        <v>1</v>
      </c>
      <c r="AH583" s="505">
        <v>2</v>
      </c>
      <c r="AI583" s="505">
        <v>3</v>
      </c>
      <c r="AJ583" s="505">
        <v>1</v>
      </c>
      <c r="AK583" s="505">
        <v>2</v>
      </c>
      <c r="AL583" s="505">
        <v>3</v>
      </c>
      <c r="AM583" s="505">
        <v>1</v>
      </c>
      <c r="AN583" s="505">
        <v>2</v>
      </c>
      <c r="AO583" s="505">
        <v>3</v>
      </c>
      <c r="AP583" s="505">
        <v>1</v>
      </c>
      <c r="AQ583" s="505">
        <v>2</v>
      </c>
      <c r="AR583" s="505">
        <v>3</v>
      </c>
      <c r="AS583" s="505">
        <v>1</v>
      </c>
      <c r="AT583" s="505">
        <v>2</v>
      </c>
      <c r="AU583" s="505">
        <v>3</v>
      </c>
      <c r="AV583" s="505">
        <v>1</v>
      </c>
      <c r="AW583" s="505">
        <v>2</v>
      </c>
      <c r="AX583" s="505">
        <v>3</v>
      </c>
    </row>
    <row r="584" spans="1:50" ht="18" customHeight="1" x14ac:dyDescent="0.25">
      <c r="A584" s="385"/>
      <c r="C584" s="503" t="str">
        <f>"Comb_Maq_"&amp;C583&amp;"_"&amp;C581</f>
        <v>Comb_Maq_1_2007</v>
      </c>
      <c r="D584" s="503" t="str">
        <f t="shared" ref="D584:F584" si="90">"Comb_Maq_"&amp;D583&amp;"_"&amp;D581</f>
        <v>Comb_Maq_2_2007</v>
      </c>
      <c r="E584" s="503" t="str">
        <f t="shared" si="90"/>
        <v>Comb_Maq_3_2007</v>
      </c>
      <c r="F584" s="503" t="str">
        <f t="shared" si="90"/>
        <v>Comb_Maq_1_2008</v>
      </c>
      <c r="G584" s="503" t="str">
        <f t="shared" ref="G584" si="91">"Comb_Maq_"&amp;G583&amp;"_"&amp;G581</f>
        <v>Comb_Maq_2_2008</v>
      </c>
      <c r="H584" s="503" t="str">
        <f t="shared" ref="H584:I584" si="92">"Comb_Maq_"&amp;H583&amp;"_"&amp;H581</f>
        <v>Comb_Maq_3_2008</v>
      </c>
      <c r="I584" s="503" t="str">
        <f t="shared" si="92"/>
        <v>Comb_Maq_1_2009</v>
      </c>
      <c r="J584" s="503" t="str">
        <f t="shared" ref="J584" si="93">"Comb_Maq_"&amp;J583&amp;"_"&amp;J581</f>
        <v>Comb_Maq_2_2009</v>
      </c>
      <c r="K584" s="503" t="str">
        <f t="shared" ref="K584:L584" si="94">"Comb_Maq_"&amp;K583&amp;"_"&amp;K581</f>
        <v>Comb_Maq_3_2009</v>
      </c>
      <c r="L584" s="503" t="str">
        <f t="shared" si="94"/>
        <v>Comb_Maq_1_2010</v>
      </c>
      <c r="M584" s="503" t="str">
        <f t="shared" ref="M584" si="95">"Comb_Maq_"&amp;M583&amp;"_"&amp;M581</f>
        <v>Comb_Maq_2_2010</v>
      </c>
      <c r="N584" s="503" t="str">
        <f t="shared" ref="N584:O584" si="96">"Comb_Maq_"&amp;N583&amp;"_"&amp;N581</f>
        <v>Comb_Maq_3_2010</v>
      </c>
      <c r="O584" s="503" t="str">
        <f t="shared" si="96"/>
        <v>Comb_Maq_1_2011</v>
      </c>
      <c r="P584" s="503" t="str">
        <f t="shared" ref="P584" si="97">"Comb_Maq_"&amp;P583&amp;"_"&amp;P581</f>
        <v>Comb_Maq_2_2011</v>
      </c>
      <c r="Q584" s="503" t="str">
        <f t="shared" ref="Q584:R584" si="98">"Comb_Maq_"&amp;Q583&amp;"_"&amp;Q581</f>
        <v>Comb_Maq_3_2011</v>
      </c>
      <c r="R584" s="503" t="str">
        <f t="shared" si="98"/>
        <v>Comb_Maq_1_2012</v>
      </c>
      <c r="S584" s="503" t="str">
        <f t="shared" ref="S584" si="99">"Comb_Maq_"&amp;S583&amp;"_"&amp;S581</f>
        <v>Comb_Maq_2_2012</v>
      </c>
      <c r="T584" s="503" t="str">
        <f t="shared" ref="T584:U584" si="100">"Comb_Maq_"&amp;T583&amp;"_"&amp;T581</f>
        <v>Comb_Maq_3_2012</v>
      </c>
      <c r="U584" s="503" t="str">
        <f t="shared" si="100"/>
        <v>Comb_Maq_1_2013</v>
      </c>
      <c r="V584" s="503" t="str">
        <f t="shared" ref="V584" si="101">"Comb_Maq_"&amp;V583&amp;"_"&amp;V581</f>
        <v>Comb_Maq_2_2013</v>
      </c>
      <c r="W584" s="503" t="str">
        <f t="shared" ref="W584:X584" si="102">"Comb_Maq_"&amp;W583&amp;"_"&amp;W581</f>
        <v>Comb_Maq_3_2013</v>
      </c>
      <c r="X584" s="503" t="str">
        <f t="shared" si="102"/>
        <v>Comb_Maq_1_2014</v>
      </c>
      <c r="Y584" s="503" t="str">
        <f t="shared" ref="Y584" si="103">"Comb_Maq_"&amp;Y583&amp;"_"&amp;Y581</f>
        <v>Comb_Maq_2_2014</v>
      </c>
      <c r="Z584" s="503" t="str">
        <f t="shared" ref="Z584:AA584" si="104">"Comb_Maq_"&amp;Z583&amp;"_"&amp;Z581</f>
        <v>Comb_Maq_3_2014</v>
      </c>
      <c r="AA584" s="503" t="str">
        <f t="shared" si="104"/>
        <v>Comb_Maq_1_2015</v>
      </c>
      <c r="AB584" s="503" t="str">
        <f t="shared" ref="AB584" si="105">"Comb_Maq_"&amp;AB583&amp;"_"&amp;AB581</f>
        <v>Comb_Maq_2_2015</v>
      </c>
      <c r="AC584" s="503" t="str">
        <f t="shared" ref="AC584:AD584" si="106">"Comb_Maq_"&amp;AC583&amp;"_"&amp;AC581</f>
        <v>Comb_Maq_3_2015</v>
      </c>
      <c r="AD584" s="503" t="str">
        <f t="shared" si="106"/>
        <v>Comb_Maq_1_2016</v>
      </c>
      <c r="AE584" s="503" t="str">
        <f t="shared" ref="AE584" si="107">"Comb_Maq_"&amp;AE583&amp;"_"&amp;AE581</f>
        <v>Comb_Maq_2_2016</v>
      </c>
      <c r="AF584" s="503" t="str">
        <f t="shared" ref="AF584:AG584" si="108">"Comb_Maq_"&amp;AF583&amp;"_"&amp;AF581</f>
        <v>Comb_Maq_3_2016</v>
      </c>
      <c r="AG584" s="503" t="str">
        <f t="shared" si="108"/>
        <v>Comb_Maq_1_2017</v>
      </c>
      <c r="AH584" s="503" t="str">
        <f t="shared" ref="AH584" si="109">"Comb_Maq_"&amp;AH583&amp;"_"&amp;AH581</f>
        <v>Comb_Maq_2_2017</v>
      </c>
      <c r="AI584" s="503" t="str">
        <f t="shared" ref="AI584:AJ584" si="110">"Comb_Maq_"&amp;AI583&amp;"_"&amp;AI581</f>
        <v>Comb_Maq_3_2017</v>
      </c>
      <c r="AJ584" s="503" t="str">
        <f t="shared" si="110"/>
        <v>Comb_Maq_1_2018</v>
      </c>
      <c r="AK584" s="503" t="str">
        <f t="shared" ref="AK584" si="111">"Comb_Maq_"&amp;AK583&amp;"_"&amp;AK581</f>
        <v>Comb_Maq_2_2018</v>
      </c>
      <c r="AL584" s="503" t="str">
        <f t="shared" ref="AL584:AM584" si="112">"Comb_Maq_"&amp;AL583&amp;"_"&amp;AL581</f>
        <v>Comb_Maq_3_2018</v>
      </c>
      <c r="AM584" s="503" t="str">
        <f t="shared" si="112"/>
        <v>Comb_Maq_1_2019</v>
      </c>
      <c r="AN584" s="503" t="str">
        <f t="shared" ref="AN584" si="113">"Comb_Maq_"&amp;AN583&amp;"_"&amp;AN581</f>
        <v>Comb_Maq_2_2019</v>
      </c>
      <c r="AO584" s="503" t="str">
        <f t="shared" ref="AO584:AP584" si="114">"Comb_Maq_"&amp;AO583&amp;"_"&amp;AO581</f>
        <v>Comb_Maq_3_2019</v>
      </c>
      <c r="AP584" s="503" t="str">
        <f t="shared" si="114"/>
        <v>Comb_Maq_1_2020</v>
      </c>
      <c r="AQ584" s="503" t="str">
        <f t="shared" ref="AQ584" si="115">"Comb_Maq_"&amp;AQ583&amp;"_"&amp;AQ581</f>
        <v>Comb_Maq_2_2020</v>
      </c>
      <c r="AR584" s="503" t="str">
        <f t="shared" ref="AR584" si="116">"Comb_Maq_"&amp;AR583&amp;"_"&amp;AR581</f>
        <v>Comb_Maq_3_2020</v>
      </c>
      <c r="AS584" s="503" t="str">
        <f>"Comb_Maq_"&amp;AS583&amp;"_"&amp;AS581</f>
        <v>Comb_Maq_1_2021</v>
      </c>
      <c r="AT584" s="503" t="str">
        <f t="shared" ref="AT584" si="117">"Comb_Maq_"&amp;AT583&amp;"_"&amp;AT581</f>
        <v>Comb_Maq_2_2021</v>
      </c>
      <c r="AU584" s="503" t="str">
        <f t="shared" ref="AU584" si="118">"Comb_Maq_"&amp;AU583&amp;"_"&amp;AU581</f>
        <v>Comb_Maq_3_2021</v>
      </c>
      <c r="AV584" s="503" t="str">
        <f>"Comb_Maq_"&amp;AV583&amp;"_"&amp;AV581</f>
        <v>Comb_Maq_1_2022</v>
      </c>
      <c r="AW584" s="503" t="str">
        <f t="shared" ref="AW584:AX584" si="119">"Comb_Maq_"&amp;AW583&amp;"_"&amp;AW581</f>
        <v>Comb_Maq_2_2022</v>
      </c>
      <c r="AX584" s="503" t="str">
        <f t="shared" si="119"/>
        <v>Comb_Maq_3_2022</v>
      </c>
    </row>
    <row r="585" spans="1:50" ht="18" customHeight="1" x14ac:dyDescent="0.25">
      <c r="A585" s="385"/>
      <c r="C585" s="374" t="s">
        <v>572</v>
      </c>
      <c r="D585" s="374" t="s">
        <v>572</v>
      </c>
      <c r="E585" s="374" t="s">
        <v>572</v>
      </c>
      <c r="F585" s="374" t="s">
        <v>572</v>
      </c>
      <c r="G585" s="374" t="s">
        <v>572</v>
      </c>
      <c r="H585" s="374" t="s">
        <v>572</v>
      </c>
      <c r="I585" s="374" t="s">
        <v>572</v>
      </c>
      <c r="J585" s="374" t="s">
        <v>572</v>
      </c>
      <c r="K585" s="374" t="s">
        <v>572</v>
      </c>
      <c r="L585" s="374" t="s">
        <v>572</v>
      </c>
      <c r="M585" s="374" t="s">
        <v>572</v>
      </c>
      <c r="N585" s="374" t="s">
        <v>572</v>
      </c>
      <c r="O585" s="374" t="s">
        <v>572</v>
      </c>
      <c r="P585" s="374" t="s">
        <v>572</v>
      </c>
      <c r="Q585" s="374" t="s">
        <v>572</v>
      </c>
      <c r="R585" s="374" t="s">
        <v>572</v>
      </c>
      <c r="S585" s="374" t="s">
        <v>572</v>
      </c>
      <c r="T585" s="374" t="s">
        <v>572</v>
      </c>
      <c r="U585" s="374" t="s">
        <v>572</v>
      </c>
      <c r="V585" s="374" t="s">
        <v>572</v>
      </c>
      <c r="W585" s="374" t="s">
        <v>572</v>
      </c>
      <c r="X585" s="374" t="s">
        <v>572</v>
      </c>
      <c r="Y585" s="374" t="s">
        <v>572</v>
      </c>
      <c r="Z585" s="374" t="s">
        <v>572</v>
      </c>
      <c r="AA585" s="374" t="s">
        <v>572</v>
      </c>
      <c r="AB585" s="374" t="s">
        <v>572</v>
      </c>
      <c r="AC585" s="374" t="s">
        <v>572</v>
      </c>
      <c r="AD585" s="374" t="s">
        <v>572</v>
      </c>
      <c r="AE585" s="374" t="s">
        <v>572</v>
      </c>
      <c r="AF585" s="374" t="s">
        <v>572</v>
      </c>
      <c r="AG585" s="374" t="s">
        <v>572</v>
      </c>
      <c r="AH585" s="374" t="s">
        <v>572</v>
      </c>
      <c r="AI585" s="374" t="s">
        <v>572</v>
      </c>
      <c r="AJ585" s="374" t="s">
        <v>572</v>
      </c>
      <c r="AK585" s="374" t="s">
        <v>572</v>
      </c>
      <c r="AL585" s="374" t="s">
        <v>572</v>
      </c>
      <c r="AM585" s="783" t="s">
        <v>572</v>
      </c>
      <c r="AN585" s="280" t="s">
        <v>572</v>
      </c>
      <c r="AO585" s="372" t="s">
        <v>572</v>
      </c>
      <c r="AP585" s="783" t="s">
        <v>572</v>
      </c>
      <c r="AQ585" s="280" t="s">
        <v>572</v>
      </c>
      <c r="AR585" s="372" t="s">
        <v>572</v>
      </c>
      <c r="AS585" s="783" t="s">
        <v>572</v>
      </c>
      <c r="AT585" s="280" t="s">
        <v>572</v>
      </c>
      <c r="AU585" s="372" t="s">
        <v>572</v>
      </c>
      <c r="AV585" s="783" t="s">
        <v>572</v>
      </c>
      <c r="AW585" s="280" t="s">
        <v>572</v>
      </c>
      <c r="AX585" s="372" t="s">
        <v>572</v>
      </c>
    </row>
    <row r="586" spans="1:50" ht="18" customHeight="1" x14ac:dyDescent="0.25">
      <c r="A586" s="385"/>
      <c r="C586" s="374" t="s">
        <v>772</v>
      </c>
      <c r="D586" s="374" t="s">
        <v>772</v>
      </c>
      <c r="E586" s="374" t="s">
        <v>772</v>
      </c>
      <c r="F586" s="374" t="s">
        <v>772</v>
      </c>
      <c r="G586" s="374" t="s">
        <v>772</v>
      </c>
      <c r="H586" s="374" t="s">
        <v>772</v>
      </c>
      <c r="I586" s="374" t="s">
        <v>772</v>
      </c>
      <c r="J586" s="374" t="s">
        <v>772</v>
      </c>
      <c r="K586" s="374" t="s">
        <v>772</v>
      </c>
      <c r="L586" s="374" t="s">
        <v>772</v>
      </c>
      <c r="M586" s="374" t="s">
        <v>772</v>
      </c>
      <c r="N586" s="374" t="s">
        <v>772</v>
      </c>
      <c r="O586" s="374" t="s">
        <v>772</v>
      </c>
      <c r="P586" s="374" t="s">
        <v>772</v>
      </c>
      <c r="Q586" s="374" t="s">
        <v>772</v>
      </c>
      <c r="R586" s="374" t="s">
        <v>772</v>
      </c>
      <c r="S586" s="374" t="s">
        <v>772</v>
      </c>
      <c r="T586" s="374" t="s">
        <v>772</v>
      </c>
      <c r="U586" s="374" t="s">
        <v>772</v>
      </c>
      <c r="V586" s="374" t="s">
        <v>772</v>
      </c>
      <c r="W586" s="374" t="s">
        <v>772</v>
      </c>
      <c r="X586" s="374" t="s">
        <v>772</v>
      </c>
      <c r="Y586" s="374" t="s">
        <v>772</v>
      </c>
      <c r="Z586" s="374" t="s">
        <v>772</v>
      </c>
      <c r="AA586" s="374" t="s">
        <v>772</v>
      </c>
      <c r="AB586" s="374" t="s">
        <v>772</v>
      </c>
      <c r="AC586" s="374" t="s">
        <v>772</v>
      </c>
      <c r="AD586" s="374" t="s">
        <v>772</v>
      </c>
      <c r="AE586" s="374" t="s">
        <v>772</v>
      </c>
      <c r="AF586" s="374" t="s">
        <v>772</v>
      </c>
      <c r="AG586" s="374" t="s">
        <v>772</v>
      </c>
      <c r="AH586" s="374" t="s">
        <v>772</v>
      </c>
      <c r="AI586" s="374" t="s">
        <v>772</v>
      </c>
      <c r="AJ586" s="374" t="s">
        <v>772</v>
      </c>
      <c r="AK586" s="374" t="s">
        <v>772</v>
      </c>
      <c r="AL586" s="374" t="s">
        <v>772</v>
      </c>
      <c r="AM586" s="376" t="s">
        <v>404</v>
      </c>
      <c r="AN586" s="376" t="s">
        <v>404</v>
      </c>
      <c r="AO586" s="308" t="s">
        <v>404</v>
      </c>
      <c r="AP586" s="376" t="s">
        <v>404</v>
      </c>
      <c r="AQ586" s="376" t="s">
        <v>404</v>
      </c>
      <c r="AR586" s="308" t="s">
        <v>404</v>
      </c>
      <c r="AS586" s="376" t="s">
        <v>404</v>
      </c>
      <c r="AT586" s="376" t="s">
        <v>404</v>
      </c>
      <c r="AU586" s="308" t="s">
        <v>404</v>
      </c>
      <c r="AV586" s="376" t="s">
        <v>404</v>
      </c>
      <c r="AW586" s="376" t="s">
        <v>404</v>
      </c>
      <c r="AX586" s="308" t="s">
        <v>404</v>
      </c>
    </row>
    <row r="587" spans="1:50" ht="18" customHeight="1" x14ac:dyDescent="0.25">
      <c r="A587" s="385"/>
      <c r="C587" s="313" t="s">
        <v>715</v>
      </c>
      <c r="D587" s="374" t="s">
        <v>358</v>
      </c>
      <c r="E587" s="374" t="s">
        <v>358</v>
      </c>
      <c r="F587" s="313" t="s">
        <v>715</v>
      </c>
      <c r="G587" s="374" t="s">
        <v>358</v>
      </c>
      <c r="H587" s="374" t="s">
        <v>358</v>
      </c>
      <c r="I587" s="313" t="s">
        <v>715</v>
      </c>
      <c r="J587" s="374" t="s">
        <v>358</v>
      </c>
      <c r="K587" s="374" t="s">
        <v>358</v>
      </c>
      <c r="L587" s="313" t="s">
        <v>715</v>
      </c>
      <c r="M587" s="374" t="s">
        <v>358</v>
      </c>
      <c r="N587" s="374" t="s">
        <v>358</v>
      </c>
      <c r="O587" s="313" t="s">
        <v>715</v>
      </c>
      <c r="P587" s="374" t="s">
        <v>358</v>
      </c>
      <c r="Q587" s="374" t="s">
        <v>358</v>
      </c>
      <c r="R587" s="313" t="s">
        <v>715</v>
      </c>
      <c r="S587" s="374" t="s">
        <v>358</v>
      </c>
      <c r="T587" s="374" t="s">
        <v>358</v>
      </c>
      <c r="U587" s="313" t="s">
        <v>715</v>
      </c>
      <c r="V587" s="374" t="s">
        <v>358</v>
      </c>
      <c r="W587" s="374" t="s">
        <v>358</v>
      </c>
      <c r="X587" s="313" t="s">
        <v>715</v>
      </c>
      <c r="Y587" s="374" t="s">
        <v>358</v>
      </c>
      <c r="Z587" s="374" t="s">
        <v>358</v>
      </c>
      <c r="AA587" s="313" t="s">
        <v>715</v>
      </c>
      <c r="AB587" s="374" t="s">
        <v>358</v>
      </c>
      <c r="AC587" s="374" t="s">
        <v>358</v>
      </c>
      <c r="AD587" s="313" t="s">
        <v>715</v>
      </c>
      <c r="AE587" s="374" t="s">
        <v>358</v>
      </c>
      <c r="AF587" s="374" t="s">
        <v>358</v>
      </c>
      <c r="AG587" s="313" t="s">
        <v>715</v>
      </c>
      <c r="AH587" s="374" t="s">
        <v>358</v>
      </c>
      <c r="AI587" s="374" t="s">
        <v>358</v>
      </c>
      <c r="AJ587" s="313" t="s">
        <v>715</v>
      </c>
      <c r="AK587" s="374" t="s">
        <v>358</v>
      </c>
      <c r="AL587" s="374" t="s">
        <v>358</v>
      </c>
      <c r="AM587" s="376" t="s">
        <v>266</v>
      </c>
      <c r="AN587" s="376" t="s">
        <v>266</v>
      </c>
      <c r="AO587" s="310" t="s">
        <v>266</v>
      </c>
      <c r="AP587" s="376" t="s">
        <v>266</v>
      </c>
      <c r="AQ587" s="376" t="s">
        <v>266</v>
      </c>
      <c r="AR587" s="310" t="s">
        <v>266</v>
      </c>
      <c r="AS587" s="376" t="s">
        <v>266</v>
      </c>
      <c r="AT587" s="376" t="s">
        <v>266</v>
      </c>
      <c r="AU587" s="310" t="s">
        <v>266</v>
      </c>
      <c r="AV587" s="376" t="s">
        <v>266</v>
      </c>
      <c r="AW587" s="376" t="s">
        <v>266</v>
      </c>
      <c r="AX587" s="310" t="s">
        <v>266</v>
      </c>
    </row>
    <row r="588" spans="1:50" ht="18" customHeight="1" x14ac:dyDescent="0.25">
      <c r="A588" s="385"/>
      <c r="B588" s="385"/>
      <c r="C588" s="385"/>
      <c r="D588" s="313" t="s">
        <v>715</v>
      </c>
      <c r="E588" s="313" t="s">
        <v>715</v>
      </c>
      <c r="F588" s="385"/>
      <c r="G588" s="313" t="s">
        <v>715</v>
      </c>
      <c r="H588" s="313" t="s">
        <v>715</v>
      </c>
      <c r="I588" s="385"/>
      <c r="J588" s="313" t="s">
        <v>715</v>
      </c>
      <c r="K588" s="313" t="s">
        <v>715</v>
      </c>
      <c r="L588" s="385"/>
      <c r="M588" s="313" t="s">
        <v>715</v>
      </c>
      <c r="N588" s="313" t="s">
        <v>715</v>
      </c>
      <c r="O588" s="385"/>
      <c r="P588" s="313" t="s">
        <v>715</v>
      </c>
      <c r="Q588" s="313" t="s">
        <v>715</v>
      </c>
      <c r="R588" s="385"/>
      <c r="S588" s="313" t="s">
        <v>715</v>
      </c>
      <c r="T588" s="313" t="s">
        <v>715</v>
      </c>
      <c r="U588" s="385"/>
      <c r="V588" s="313" t="s">
        <v>715</v>
      </c>
      <c r="W588" s="313" t="s">
        <v>715</v>
      </c>
      <c r="X588" s="385"/>
      <c r="Y588" s="313" t="s">
        <v>715</v>
      </c>
      <c r="Z588" s="313" t="s">
        <v>715</v>
      </c>
      <c r="AA588" s="385"/>
      <c r="AB588" s="313" t="s">
        <v>715</v>
      </c>
      <c r="AC588" s="313" t="s">
        <v>715</v>
      </c>
      <c r="AD588" s="385"/>
      <c r="AE588" s="313" t="s">
        <v>715</v>
      </c>
      <c r="AF588" s="313" t="s">
        <v>715</v>
      </c>
      <c r="AG588" s="385"/>
      <c r="AH588" s="313" t="s">
        <v>715</v>
      </c>
      <c r="AI588" s="313" t="s">
        <v>715</v>
      </c>
      <c r="AJ588" s="385"/>
      <c r="AK588" s="313" t="s">
        <v>715</v>
      </c>
      <c r="AL588" s="313" t="s">
        <v>715</v>
      </c>
      <c r="AM588" s="376" t="s">
        <v>547</v>
      </c>
      <c r="AN588" s="376" t="s">
        <v>547</v>
      </c>
      <c r="AO588" s="310" t="s">
        <v>547</v>
      </c>
      <c r="AP588" s="376" t="s">
        <v>547</v>
      </c>
      <c r="AQ588" s="376" t="s">
        <v>547</v>
      </c>
      <c r="AR588" s="310" t="s">
        <v>547</v>
      </c>
      <c r="AS588" s="376" t="s">
        <v>547</v>
      </c>
      <c r="AT588" s="376" t="s">
        <v>547</v>
      </c>
      <c r="AU588" s="310" t="s">
        <v>547</v>
      </c>
      <c r="AV588" s="376" t="s">
        <v>547</v>
      </c>
      <c r="AW588" s="376" t="s">
        <v>547</v>
      </c>
      <c r="AX588" s="310" t="s">
        <v>547</v>
      </c>
    </row>
    <row r="589" spans="1:50" ht="18" customHeight="1" x14ac:dyDescent="0.25">
      <c r="A589" s="385"/>
      <c r="B589" s="402"/>
      <c r="I589" s="369"/>
      <c r="J589" s="369"/>
      <c r="K589" s="369"/>
      <c r="N589" s="369"/>
      <c r="O589" s="369"/>
      <c r="P589" s="369"/>
      <c r="Q589" s="369"/>
      <c r="R589" s="369"/>
      <c r="S589" s="369"/>
      <c r="T589" s="369"/>
      <c r="U589" s="369"/>
      <c r="V589" s="369"/>
      <c r="W589" s="369"/>
      <c r="X589" s="369"/>
      <c r="Y589" s="369"/>
      <c r="Z589" s="369"/>
      <c r="AA589" s="369"/>
      <c r="AB589" s="369"/>
      <c r="AC589" s="369"/>
      <c r="AD589" s="369"/>
      <c r="AE589" s="369"/>
      <c r="AF589" s="369"/>
      <c r="AG589" s="369"/>
      <c r="AH589" s="369"/>
      <c r="AI589" s="369"/>
      <c r="AL589" s="369"/>
      <c r="AM589" s="376" t="s">
        <v>548</v>
      </c>
      <c r="AN589" s="376" t="s">
        <v>548</v>
      </c>
      <c r="AO589" s="376" t="s">
        <v>548</v>
      </c>
      <c r="AP589" s="376" t="s">
        <v>548</v>
      </c>
      <c r="AQ589" s="376" t="s">
        <v>548</v>
      </c>
      <c r="AR589" s="376" t="s">
        <v>548</v>
      </c>
      <c r="AS589" s="376" t="s">
        <v>548</v>
      </c>
      <c r="AT589" s="376" t="s">
        <v>548</v>
      </c>
      <c r="AU589" s="376" t="s">
        <v>548</v>
      </c>
      <c r="AV589" s="376" t="s">
        <v>548</v>
      </c>
      <c r="AW589" s="376" t="s">
        <v>548</v>
      </c>
      <c r="AX589" s="376" t="s">
        <v>548</v>
      </c>
    </row>
    <row r="590" spans="1:50" ht="18" customHeight="1" x14ac:dyDescent="0.25">
      <c r="A590" s="385"/>
      <c r="B590" s="402"/>
      <c r="H590" s="369"/>
      <c r="I590" s="369"/>
      <c r="J590" s="369"/>
      <c r="K590" s="369"/>
      <c r="L590" s="369"/>
      <c r="M590" s="369"/>
      <c r="N590" s="369"/>
      <c r="O590" s="369"/>
      <c r="P590" s="369"/>
      <c r="Q590" s="369"/>
      <c r="R590" s="369"/>
      <c r="S590" s="369"/>
      <c r="T590" s="369"/>
      <c r="U590" s="369"/>
      <c r="V590" s="369"/>
      <c r="W590" s="369"/>
      <c r="X590" s="369"/>
      <c r="Y590" s="369"/>
      <c r="Z590" s="369"/>
      <c r="AA590" s="369"/>
      <c r="AB590" s="369"/>
      <c r="AC590" s="369"/>
      <c r="AD590" s="369"/>
      <c r="AE590" s="369"/>
      <c r="AF590" s="369"/>
      <c r="AG590" s="369"/>
      <c r="AH590" s="369"/>
      <c r="AI590" s="369"/>
      <c r="AJ590" s="369"/>
      <c r="AK590" s="369"/>
      <c r="AL590" s="369"/>
      <c r="AM590" s="790" t="s">
        <v>549</v>
      </c>
      <c r="AN590" s="376" t="s">
        <v>549</v>
      </c>
      <c r="AO590" s="376" t="s">
        <v>549</v>
      </c>
      <c r="AP590" s="790" t="s">
        <v>549</v>
      </c>
      <c r="AQ590" s="376" t="s">
        <v>549</v>
      </c>
      <c r="AR590" s="376" t="s">
        <v>549</v>
      </c>
      <c r="AS590" s="790" t="s">
        <v>549</v>
      </c>
      <c r="AT590" s="376" t="s">
        <v>549</v>
      </c>
      <c r="AU590" s="376" t="s">
        <v>549</v>
      </c>
      <c r="AV590" s="790" t="s">
        <v>549</v>
      </c>
      <c r="AW590" s="376" t="s">
        <v>549</v>
      </c>
      <c r="AX590" s="376" t="s">
        <v>549</v>
      </c>
    </row>
    <row r="591" spans="1:50" ht="18" customHeight="1" x14ac:dyDescent="0.25">
      <c r="A591" s="385"/>
      <c r="B591" s="402"/>
      <c r="P591" s="369"/>
      <c r="Q591" s="369"/>
      <c r="R591" s="369"/>
      <c r="S591" s="369"/>
      <c r="T591" s="369"/>
      <c r="U591" s="369"/>
      <c r="V591" s="369"/>
      <c r="W591" s="369"/>
      <c r="X591" s="369"/>
      <c r="Y591" s="369"/>
      <c r="Z591" s="369"/>
      <c r="AA591" s="369"/>
      <c r="AB591" s="369"/>
      <c r="AC591" s="369"/>
      <c r="AD591" s="369"/>
      <c r="AE591" s="369"/>
      <c r="AF591" s="369"/>
      <c r="AG591" s="369"/>
      <c r="AH591" s="369"/>
      <c r="AI591" s="369"/>
      <c r="AJ591" s="369"/>
      <c r="AK591" s="369"/>
      <c r="AL591" s="369"/>
      <c r="AM591" s="313" t="s">
        <v>715</v>
      </c>
      <c r="AN591" s="789" t="s">
        <v>546</v>
      </c>
      <c r="AO591" s="376" t="s">
        <v>546</v>
      </c>
      <c r="AP591" s="313" t="s">
        <v>715</v>
      </c>
      <c r="AQ591" s="789" t="s">
        <v>546</v>
      </c>
      <c r="AR591" s="376" t="s">
        <v>546</v>
      </c>
      <c r="AS591" s="313" t="s">
        <v>715</v>
      </c>
      <c r="AT591" s="789" t="s">
        <v>546</v>
      </c>
      <c r="AU591" s="376" t="s">
        <v>546</v>
      </c>
      <c r="AV591" s="313" t="s">
        <v>715</v>
      </c>
      <c r="AW591" s="789" t="s">
        <v>546</v>
      </c>
      <c r="AX591" s="376" t="s">
        <v>546</v>
      </c>
    </row>
    <row r="592" spans="1:50" ht="18" customHeight="1" x14ac:dyDescent="0.25">
      <c r="A592" s="385"/>
      <c r="B592" s="402"/>
      <c r="C592" s="176"/>
      <c r="D592" s="176"/>
      <c r="E592" s="176"/>
      <c r="N592" s="369"/>
      <c r="O592" s="369"/>
      <c r="P592" s="369"/>
      <c r="Q592" s="369"/>
      <c r="R592" s="369"/>
      <c r="S592" s="369"/>
      <c r="T592" s="369"/>
      <c r="U592" s="369"/>
      <c r="V592" s="369"/>
      <c r="W592" s="369"/>
      <c r="X592" s="369"/>
      <c r="Y592" s="369"/>
      <c r="Z592" s="369"/>
      <c r="AA592" s="369"/>
      <c r="AB592" s="369"/>
      <c r="AC592" s="369"/>
      <c r="AD592" s="369"/>
      <c r="AE592" s="369"/>
      <c r="AF592" s="369"/>
      <c r="AG592" s="369"/>
      <c r="AH592" s="369"/>
      <c r="AI592" s="369"/>
      <c r="AJ592" s="369"/>
      <c r="AK592" s="369"/>
      <c r="AL592" s="369"/>
      <c r="AM592" s="369"/>
      <c r="AN592" s="308" t="s">
        <v>34</v>
      </c>
      <c r="AO592" s="376" t="s">
        <v>34</v>
      </c>
      <c r="AP592" s="369"/>
      <c r="AQ592" s="308" t="s">
        <v>34</v>
      </c>
      <c r="AR592" s="376" t="s">
        <v>34</v>
      </c>
      <c r="AS592" s="369"/>
      <c r="AT592" s="308" t="s">
        <v>34</v>
      </c>
      <c r="AU592" s="376" t="s">
        <v>34</v>
      </c>
      <c r="AV592" s="369"/>
      <c r="AW592" s="308" t="s">
        <v>34</v>
      </c>
      <c r="AX592" s="376" t="s">
        <v>34</v>
      </c>
    </row>
    <row r="593" spans="1:61" ht="18" customHeight="1" x14ac:dyDescent="0.25">
      <c r="A593" s="385"/>
      <c r="B593" s="402"/>
      <c r="N593" s="369"/>
      <c r="O593" s="369"/>
      <c r="P593" s="369"/>
      <c r="Q593" s="369"/>
      <c r="R593" s="369"/>
      <c r="S593" s="369"/>
      <c r="T593" s="369"/>
      <c r="U593" s="369"/>
      <c r="V593" s="369"/>
      <c r="W593" s="369"/>
      <c r="X593" s="369"/>
      <c r="Y593" s="369"/>
      <c r="Z593" s="369"/>
      <c r="AA593" s="369"/>
      <c r="AB593" s="369"/>
      <c r="AC593" s="369"/>
      <c r="AD593" s="369"/>
      <c r="AE593" s="369"/>
      <c r="AF593" s="369"/>
      <c r="AG593" s="369"/>
      <c r="AH593" s="369"/>
      <c r="AI593" s="369"/>
      <c r="AJ593" s="369"/>
      <c r="AK593" s="369"/>
      <c r="AL593" s="369"/>
      <c r="AM593" s="369"/>
      <c r="AN593" s="310" t="s">
        <v>35</v>
      </c>
      <c r="AO593" s="376" t="s">
        <v>35</v>
      </c>
      <c r="AP593" s="369"/>
      <c r="AQ593" s="310" t="s">
        <v>35</v>
      </c>
      <c r="AR593" s="376" t="s">
        <v>35</v>
      </c>
      <c r="AS593" s="369"/>
      <c r="AT593" s="310" t="s">
        <v>35</v>
      </c>
      <c r="AU593" s="376" t="s">
        <v>35</v>
      </c>
      <c r="AV593" s="369"/>
      <c r="AW593" s="310" t="s">
        <v>35</v>
      </c>
      <c r="AX593" s="376" t="s">
        <v>35</v>
      </c>
    </row>
    <row r="594" spans="1:61" ht="18" customHeight="1" x14ac:dyDescent="0.25">
      <c r="A594" s="385"/>
      <c r="B594" s="402"/>
      <c r="N594" s="369"/>
      <c r="O594" s="369"/>
      <c r="P594" s="369"/>
      <c r="Q594" s="369"/>
      <c r="R594" s="369"/>
      <c r="S594" s="369"/>
      <c r="T594" s="369"/>
      <c r="U594" s="369"/>
      <c r="V594" s="369"/>
      <c r="W594" s="369"/>
      <c r="X594" s="369"/>
      <c r="Y594" s="369"/>
      <c r="Z594" s="369"/>
      <c r="AA594" s="369"/>
      <c r="AB594" s="369"/>
      <c r="AC594" s="369"/>
      <c r="AD594" s="369"/>
      <c r="AE594" s="369"/>
      <c r="AF594" s="369"/>
      <c r="AG594" s="369"/>
      <c r="AH594" s="369"/>
      <c r="AI594" s="369"/>
      <c r="AJ594" s="369"/>
      <c r="AK594" s="369"/>
      <c r="AL594" s="369"/>
      <c r="AM594" s="369"/>
      <c r="AN594" s="420" t="s">
        <v>573</v>
      </c>
      <c r="AO594" s="790" t="s">
        <v>573</v>
      </c>
      <c r="AP594" s="369"/>
      <c r="AQ594" s="420" t="s">
        <v>573</v>
      </c>
      <c r="AR594" s="790" t="s">
        <v>573</v>
      </c>
      <c r="AS594" s="369"/>
      <c r="AT594" s="420" t="s">
        <v>573</v>
      </c>
      <c r="AU594" s="790" t="s">
        <v>573</v>
      </c>
      <c r="AV594" s="369"/>
      <c r="AW594" s="420" t="s">
        <v>573</v>
      </c>
      <c r="AX594" s="790" t="s">
        <v>573</v>
      </c>
    </row>
    <row r="595" spans="1:61" ht="18" customHeight="1" x14ac:dyDescent="0.25">
      <c r="A595" s="385"/>
      <c r="B595" s="402"/>
      <c r="N595" s="369"/>
      <c r="O595" s="369"/>
      <c r="P595" s="369"/>
      <c r="Q595" s="369"/>
      <c r="R595" s="369"/>
      <c r="S595" s="369"/>
      <c r="T595" s="369"/>
      <c r="U595" s="369"/>
      <c r="V595" s="369"/>
      <c r="W595" s="369"/>
      <c r="X595" s="369"/>
      <c r="Y595" s="369"/>
      <c r="Z595" s="369"/>
      <c r="AA595" s="369"/>
      <c r="AB595" s="369"/>
      <c r="AC595" s="369"/>
      <c r="AD595" s="369"/>
      <c r="AE595" s="369"/>
      <c r="AF595" s="369"/>
      <c r="AG595" s="369"/>
      <c r="AH595" s="369"/>
      <c r="AI595" s="369"/>
      <c r="AJ595" s="369"/>
      <c r="AK595" s="369"/>
      <c r="AL595" s="369"/>
      <c r="AN595" s="313" t="s">
        <v>715</v>
      </c>
      <c r="AO595" s="313" t="s">
        <v>715</v>
      </c>
      <c r="AQ595" s="313" t="s">
        <v>715</v>
      </c>
      <c r="AR595" s="313" t="s">
        <v>715</v>
      </c>
      <c r="AT595" s="313" t="s">
        <v>715</v>
      </c>
      <c r="AU595" s="313" t="s">
        <v>715</v>
      </c>
      <c r="AW595" s="313" t="s">
        <v>715</v>
      </c>
      <c r="AX595" s="313" t="s">
        <v>715</v>
      </c>
      <c r="BB595" s="380"/>
      <c r="BC595" s="314"/>
      <c r="BG595" s="314"/>
      <c r="BH595" s="314"/>
      <c r="BI595" s="380"/>
    </row>
    <row r="596" spans="1:61" s="281" customFormat="1" ht="18" customHeight="1" x14ac:dyDescent="0.25">
      <c r="A596" s="217"/>
      <c r="B596" s="401" t="s">
        <v>853</v>
      </c>
      <c r="C596" s="217"/>
      <c r="D596" s="217"/>
      <c r="E596" s="217"/>
      <c r="J596" s="319"/>
      <c r="K596" s="319"/>
    </row>
    <row r="597" spans="1:61" x14ac:dyDescent="0.25">
      <c r="A597" s="278"/>
      <c r="B597" s="278"/>
      <c r="C597" s="278"/>
      <c r="D597" s="281"/>
      <c r="E597" s="281"/>
      <c r="F597" s="281"/>
      <c r="G597" s="281"/>
      <c r="H597" s="281"/>
      <c r="I597" s="316"/>
      <c r="J597" s="317"/>
      <c r="K597" s="317"/>
      <c r="L597" s="317"/>
      <c r="M597" s="317"/>
      <c r="N597" s="317"/>
      <c r="O597" s="317"/>
      <c r="P597" s="316"/>
      <c r="Q597" s="316"/>
      <c r="R597" s="316"/>
      <c r="W597" s="281"/>
      <c r="X597" s="281"/>
      <c r="Y597" s="281"/>
      <c r="Z597" s="281"/>
      <c r="AA597" s="281"/>
      <c r="AB597" s="281"/>
      <c r="AC597" s="281"/>
      <c r="AD597" s="281"/>
      <c r="AE597" s="281"/>
      <c r="AF597" s="281"/>
      <c r="AH597" s="281"/>
      <c r="AI597" s="281"/>
      <c r="AJ597" s="281"/>
      <c r="AK597" s="281"/>
      <c r="AL597" s="281"/>
      <c r="AM597" s="281"/>
      <c r="AN597" s="281"/>
      <c r="AO597" s="281"/>
      <c r="AP597" s="281"/>
    </row>
    <row r="598" spans="1:61" ht="18" customHeight="1" x14ac:dyDescent="0.25">
      <c r="A598" s="217"/>
      <c r="B598" s="281"/>
      <c r="C598" s="1232" t="s">
        <v>977</v>
      </c>
      <c r="D598" s="1232" t="s">
        <v>774</v>
      </c>
      <c r="E598" s="1232" t="s">
        <v>710</v>
      </c>
      <c r="F598" s="1232" t="s">
        <v>711</v>
      </c>
      <c r="G598" s="1234" t="s">
        <v>911</v>
      </c>
      <c r="H598" s="1235"/>
      <c r="I598" s="1236"/>
      <c r="J598" s="1234" t="s">
        <v>912</v>
      </c>
      <c r="K598" s="1235"/>
      <c r="L598" s="1236"/>
      <c r="M598" s="1226" t="s">
        <v>848</v>
      </c>
      <c r="N598" s="1227"/>
      <c r="O598" s="1227"/>
      <c r="P598" s="1228"/>
      <c r="AD598" s="281"/>
      <c r="AE598" s="281"/>
      <c r="AF598" s="281"/>
      <c r="AH598" s="281"/>
      <c r="AI598" s="281"/>
      <c r="AJ598" s="281"/>
      <c r="AK598" s="281"/>
      <c r="AL598" s="281"/>
      <c r="AM598" s="281"/>
      <c r="AN598" s="281"/>
      <c r="AO598" s="281"/>
      <c r="AP598" s="281"/>
      <c r="AQ598" s="281"/>
      <c r="AR598" s="281"/>
      <c r="AS598" s="281"/>
      <c r="AT598" s="281"/>
      <c r="AU598" s="281"/>
      <c r="AV598" s="281"/>
      <c r="AW598" s="281"/>
      <c r="AX598" s="281"/>
      <c r="AY598" s="281"/>
      <c r="AZ598" s="281"/>
      <c r="BA598" s="281"/>
    </row>
    <row r="599" spans="1:61" ht="18" customHeight="1" x14ac:dyDescent="0.25">
      <c r="A599" s="217"/>
      <c r="B599" s="281"/>
      <c r="C599" s="1233"/>
      <c r="D599" s="1233"/>
      <c r="E599" s="1233"/>
      <c r="F599" s="1233"/>
      <c r="G599" s="443" t="s">
        <v>712</v>
      </c>
      <c r="H599" s="443" t="s">
        <v>713</v>
      </c>
      <c r="I599" s="443" t="s">
        <v>714</v>
      </c>
      <c r="J599" s="443" t="s">
        <v>712</v>
      </c>
      <c r="K599" s="443" t="s">
        <v>713</v>
      </c>
      <c r="L599" s="443" t="s">
        <v>714</v>
      </c>
      <c r="M599" s="443" t="s">
        <v>916</v>
      </c>
      <c r="N599" s="443" t="s">
        <v>917</v>
      </c>
      <c r="O599" s="443" t="s">
        <v>918</v>
      </c>
      <c r="P599" s="443" t="s">
        <v>919</v>
      </c>
      <c r="AD599" s="281"/>
      <c r="AE599" s="281"/>
      <c r="AF599" s="281"/>
      <c r="AH599" s="281"/>
      <c r="AI599" s="281"/>
      <c r="AJ599" s="281"/>
      <c r="AK599" s="281"/>
      <c r="AL599" s="281"/>
      <c r="AM599" s="281"/>
      <c r="AN599" s="281"/>
      <c r="AO599" s="281"/>
      <c r="AP599" s="281"/>
      <c r="AQ599" s="281"/>
      <c r="AR599" s="281"/>
      <c r="AS599" s="281"/>
      <c r="AT599" s="281"/>
      <c r="AU599" s="281"/>
      <c r="AV599" s="281"/>
      <c r="AW599" s="281"/>
      <c r="AX599" s="281"/>
      <c r="AY599" s="281"/>
      <c r="AZ599" s="281"/>
      <c r="BA599" s="281"/>
    </row>
    <row r="600" spans="1:61" ht="18" customHeight="1" x14ac:dyDescent="0.25">
      <c r="C600" s="478" t="s">
        <v>274</v>
      </c>
      <c r="D600" s="478"/>
      <c r="E600" s="478"/>
      <c r="F600" s="478"/>
      <c r="G600" s="478"/>
      <c r="H600" s="478"/>
      <c r="I600" s="478"/>
      <c r="J600" s="478"/>
      <c r="K600" s="478"/>
      <c r="L600" s="478"/>
      <c r="M600" s="478"/>
      <c r="N600" s="478"/>
      <c r="O600" s="478"/>
      <c r="P600" s="478" t="s">
        <v>273</v>
      </c>
    </row>
    <row r="601" spans="1:61" ht="18" customHeight="1" x14ac:dyDescent="0.25">
      <c r="A601" s="217"/>
      <c r="B601" s="281"/>
      <c r="C601" s="346" t="str">
        <f>IF(ISTEXT('4. Vehículos y maquinaria'!E141),'4. Vehículos y maquinaria'!E141,"")</f>
        <v/>
      </c>
      <c r="D601" s="346">
        <f>'4. Vehículos y maquinaria'!F141</f>
        <v>0</v>
      </c>
      <c r="E601" s="346">
        <f>'4. Vehículos y maquinaria'!G141</f>
        <v>0</v>
      </c>
      <c r="F601" s="347">
        <f>'4. Vehículos y maquinaria'!H141</f>
        <v>0</v>
      </c>
      <c r="G601" s="347" t="str">
        <f t="shared" ref="G601:I611" si="120">IF($E601="Otro (ud)","-",IFERROR(INDEX($F$533:$BA$563,MATCH($E601&amp;$D601,$E$533:$E$563,0),MATCH($D$6&amp;G$599,$F$532:$BA$532,0)),""))</f>
        <v/>
      </c>
      <c r="H601" s="347" t="str">
        <f t="shared" si="120"/>
        <v/>
      </c>
      <c r="I601" s="347" t="str">
        <f t="shared" si="120"/>
        <v/>
      </c>
      <c r="J601" s="347">
        <f>'4. Vehículos y maquinaria'!L141</f>
        <v>0</v>
      </c>
      <c r="K601" s="347">
        <f>'4. Vehículos y maquinaria'!M141</f>
        <v>0</v>
      </c>
      <c r="L601" s="347">
        <f>'4. Vehículos y maquinaria'!N141</f>
        <v>0</v>
      </c>
      <c r="M601" s="488" t="str">
        <f>IFERROR(IF($E601="Otro (ud)",$F601*$J601,$F601*$G601),"")</f>
        <v/>
      </c>
      <c r="N601" s="488" t="str">
        <f>IFERROR(IF($E601="Otro (ud)",$F601*$K601,$F601*$H601),"")</f>
        <v/>
      </c>
      <c r="O601" s="488" t="str">
        <f>IFERROR(IF($E601="Otro (ud)",$F601*$L601,$F601*$I601),"")</f>
        <v/>
      </c>
      <c r="P601" s="489" t="str">
        <f>IFERROR($M601+$N601*$H$9/1000+$O601*$H$10/1000,"")</f>
        <v/>
      </c>
      <c r="AD601" s="281"/>
      <c r="AE601" s="281"/>
      <c r="AF601" s="281"/>
      <c r="AH601" s="281"/>
      <c r="AI601" s="281"/>
      <c r="AJ601" s="281"/>
      <c r="AK601" s="281"/>
      <c r="AL601" s="281"/>
      <c r="AM601" s="281"/>
      <c r="AN601" s="281"/>
      <c r="AO601" s="281"/>
      <c r="AP601" s="281"/>
      <c r="AQ601" s="281"/>
      <c r="AR601" s="281"/>
      <c r="AS601" s="281"/>
      <c r="AT601" s="281"/>
      <c r="AU601" s="281"/>
      <c r="AV601" s="281"/>
      <c r="AW601" s="281"/>
      <c r="AX601" s="281"/>
      <c r="AY601" s="281"/>
      <c r="AZ601" s="281"/>
      <c r="BA601" s="281"/>
    </row>
    <row r="602" spans="1:61" ht="18" customHeight="1" x14ac:dyDescent="0.25">
      <c r="A602" s="217"/>
      <c r="B602" s="281"/>
      <c r="C602" s="346" t="str">
        <f>IF(ISTEXT('4. Vehículos y maquinaria'!E142),'4. Vehículos y maquinaria'!E142,"")</f>
        <v/>
      </c>
      <c r="D602" s="346">
        <f>'4. Vehículos y maquinaria'!F142</f>
        <v>0</v>
      </c>
      <c r="E602" s="346">
        <f>'4. Vehículos y maquinaria'!G142</f>
        <v>0</v>
      </c>
      <c r="F602" s="347">
        <f>'4. Vehículos y maquinaria'!H142</f>
        <v>0</v>
      </c>
      <c r="G602" s="347" t="str">
        <f t="shared" si="120"/>
        <v/>
      </c>
      <c r="H602" s="347" t="str">
        <f t="shared" si="120"/>
        <v/>
      </c>
      <c r="I602" s="347" t="str">
        <f t="shared" si="120"/>
        <v/>
      </c>
      <c r="J602" s="347">
        <f>'4. Vehículos y maquinaria'!L142</f>
        <v>0</v>
      </c>
      <c r="K602" s="347">
        <f>'4. Vehículos y maquinaria'!M142</f>
        <v>0</v>
      </c>
      <c r="L602" s="347">
        <f>'4. Vehículos y maquinaria'!N142</f>
        <v>0</v>
      </c>
      <c r="M602" s="488" t="str">
        <f>IFERROR(IF($E602="Otro (ud)",$F602*$J602,$F602*$G602),"")</f>
        <v/>
      </c>
      <c r="N602" s="488" t="str">
        <f t="shared" ref="N602:N611" si="121">IFERROR(IF($E602="Otro (ud)",$F602*$K602,$F602*$H602),"")</f>
        <v/>
      </c>
      <c r="O602" s="488" t="str">
        <f t="shared" ref="O602:O611" si="122">IFERROR(IF($E602="Otro (ud)",$F602*$L602,$F602*$I602),"")</f>
        <v/>
      </c>
      <c r="P602" s="489" t="str">
        <f>IFERROR($M602+$N602*$H$9/1000+$O602*$H$10/1000,"")</f>
        <v/>
      </c>
      <c r="AD602" s="281"/>
      <c r="AE602" s="281"/>
      <c r="AF602" s="281"/>
      <c r="AH602" s="281"/>
      <c r="AI602" s="281"/>
      <c r="AJ602" s="281"/>
      <c r="AK602" s="281"/>
      <c r="AL602" s="281"/>
      <c r="AM602" s="281"/>
      <c r="AN602" s="281"/>
      <c r="AO602" s="281"/>
      <c r="AP602" s="281"/>
      <c r="AQ602" s="281"/>
      <c r="AR602" s="281"/>
      <c r="AS602" s="281"/>
      <c r="AT602" s="281"/>
      <c r="AU602" s="281"/>
      <c r="AV602" s="281"/>
      <c r="AW602" s="281"/>
      <c r="AX602" s="281"/>
      <c r="AY602" s="281"/>
      <c r="AZ602" s="281"/>
      <c r="BA602" s="281"/>
    </row>
    <row r="603" spans="1:61" ht="18" customHeight="1" x14ac:dyDescent="0.25">
      <c r="A603" s="217"/>
      <c r="B603" s="281"/>
      <c r="C603" s="346" t="str">
        <f>IF(ISTEXT('4. Vehículos y maquinaria'!E143),'4. Vehículos y maquinaria'!E143,"")</f>
        <v/>
      </c>
      <c r="D603" s="346">
        <f>'4. Vehículos y maquinaria'!F143</f>
        <v>0</v>
      </c>
      <c r="E603" s="346">
        <f>'4. Vehículos y maquinaria'!G143</f>
        <v>0</v>
      </c>
      <c r="F603" s="347">
        <f>'4. Vehículos y maquinaria'!H143</f>
        <v>0</v>
      </c>
      <c r="G603" s="347" t="str">
        <f t="shared" si="120"/>
        <v/>
      </c>
      <c r="H603" s="347" t="str">
        <f t="shared" si="120"/>
        <v/>
      </c>
      <c r="I603" s="347" t="str">
        <f t="shared" si="120"/>
        <v/>
      </c>
      <c r="J603" s="347">
        <f>'4. Vehículos y maquinaria'!L143</f>
        <v>0</v>
      </c>
      <c r="K603" s="347">
        <f>'4. Vehículos y maquinaria'!M143</f>
        <v>0</v>
      </c>
      <c r="L603" s="347">
        <f>'4. Vehículos y maquinaria'!N143</f>
        <v>0</v>
      </c>
      <c r="M603" s="488" t="str">
        <f t="shared" ref="M603:M611" si="123">IFERROR(IF($E603="Otro (ud)",$F603*$J603,$F603*$G603),"")</f>
        <v/>
      </c>
      <c r="N603" s="488" t="str">
        <f t="shared" si="121"/>
        <v/>
      </c>
      <c r="O603" s="488" t="str">
        <f t="shared" si="122"/>
        <v/>
      </c>
      <c r="P603" s="489" t="str">
        <f>IFERROR($M603+$N603*$H$9/1000+$O603*$H$10/1000,"")</f>
        <v/>
      </c>
      <c r="AD603" s="281"/>
      <c r="AE603" s="281"/>
      <c r="AF603" s="281"/>
      <c r="AH603" s="281"/>
      <c r="AI603" s="281"/>
      <c r="AJ603" s="281"/>
      <c r="AK603" s="281"/>
      <c r="AL603" s="281"/>
      <c r="AM603" s="281"/>
      <c r="AN603" s="281"/>
      <c r="AO603" s="281"/>
      <c r="AP603" s="281"/>
      <c r="AQ603" s="281"/>
      <c r="AR603" s="281"/>
      <c r="AS603" s="281"/>
      <c r="AT603" s="281"/>
      <c r="AU603" s="281"/>
      <c r="AV603" s="281"/>
      <c r="AW603" s="281"/>
      <c r="AX603" s="281"/>
      <c r="AY603" s="281"/>
      <c r="AZ603" s="281"/>
      <c r="BA603" s="281"/>
    </row>
    <row r="604" spans="1:61" ht="18" customHeight="1" x14ac:dyDescent="0.25">
      <c r="A604" s="217"/>
      <c r="B604" s="281"/>
      <c r="C604" s="346" t="str">
        <f>IF(ISTEXT('4. Vehículos y maquinaria'!E144),'4. Vehículos y maquinaria'!E144,"")</f>
        <v/>
      </c>
      <c r="D604" s="346">
        <f>'4. Vehículos y maquinaria'!F144</f>
        <v>0</v>
      </c>
      <c r="E604" s="346">
        <f>'4. Vehículos y maquinaria'!G144</f>
        <v>0</v>
      </c>
      <c r="F604" s="347">
        <f>'4. Vehículos y maquinaria'!H144</f>
        <v>0</v>
      </c>
      <c r="G604" s="347" t="str">
        <f t="shared" si="120"/>
        <v/>
      </c>
      <c r="H604" s="347" t="str">
        <f t="shared" si="120"/>
        <v/>
      </c>
      <c r="I604" s="347" t="str">
        <f t="shared" si="120"/>
        <v/>
      </c>
      <c r="J604" s="347">
        <f>'4. Vehículos y maquinaria'!L144</f>
        <v>0</v>
      </c>
      <c r="K604" s="347">
        <f>'4. Vehículos y maquinaria'!M144</f>
        <v>0</v>
      </c>
      <c r="L604" s="347">
        <f>'4. Vehículos y maquinaria'!N144</f>
        <v>0</v>
      </c>
      <c r="M604" s="488" t="str">
        <f t="shared" si="123"/>
        <v/>
      </c>
      <c r="N604" s="488" t="str">
        <f t="shared" si="121"/>
        <v/>
      </c>
      <c r="O604" s="488" t="str">
        <f t="shared" si="122"/>
        <v/>
      </c>
      <c r="P604" s="489" t="str">
        <f>IFERROR($M604+$N604*$H$9/1000+$O604*$H$10/1000,"")</f>
        <v/>
      </c>
      <c r="AD604" s="281"/>
      <c r="AE604" s="281"/>
      <c r="AF604" s="281"/>
      <c r="AH604" s="281"/>
      <c r="AI604" s="281"/>
      <c r="AJ604" s="281"/>
      <c r="AK604" s="281"/>
      <c r="AL604" s="281"/>
      <c r="AM604" s="281"/>
      <c r="AN604" s="281"/>
      <c r="AO604" s="281"/>
      <c r="AP604" s="281"/>
      <c r="AQ604" s="281"/>
      <c r="AR604" s="281"/>
      <c r="AS604" s="281"/>
      <c r="AT604" s="281"/>
      <c r="AU604" s="281"/>
      <c r="AV604" s="281"/>
      <c r="AW604" s="281"/>
      <c r="AX604" s="281"/>
      <c r="AY604" s="281"/>
      <c r="AZ604" s="281"/>
      <c r="BA604" s="281"/>
    </row>
    <row r="605" spans="1:61" ht="18" customHeight="1" x14ac:dyDescent="0.25">
      <c r="A605" s="217"/>
      <c r="B605" s="281"/>
      <c r="C605" s="346" t="str">
        <f>IF(ISTEXT('4. Vehículos y maquinaria'!E145),'4. Vehículos y maquinaria'!E145,"")</f>
        <v/>
      </c>
      <c r="D605" s="346">
        <f>'4. Vehículos y maquinaria'!F145</f>
        <v>0</v>
      </c>
      <c r="E605" s="346">
        <f>'4. Vehículos y maquinaria'!G145</f>
        <v>0</v>
      </c>
      <c r="F605" s="347">
        <f>'4. Vehículos y maquinaria'!H145</f>
        <v>0</v>
      </c>
      <c r="G605" s="347" t="str">
        <f t="shared" si="120"/>
        <v/>
      </c>
      <c r="H605" s="347" t="str">
        <f t="shared" si="120"/>
        <v/>
      </c>
      <c r="I605" s="347" t="str">
        <f t="shared" si="120"/>
        <v/>
      </c>
      <c r="J605" s="347">
        <f>'4. Vehículos y maquinaria'!L145</f>
        <v>0</v>
      </c>
      <c r="K605" s="347">
        <f>'4. Vehículos y maquinaria'!M145</f>
        <v>0</v>
      </c>
      <c r="L605" s="347">
        <f>'4. Vehículos y maquinaria'!N145</f>
        <v>0</v>
      </c>
      <c r="M605" s="488" t="str">
        <f t="shared" si="123"/>
        <v/>
      </c>
      <c r="N605" s="488" t="str">
        <f t="shared" si="121"/>
        <v/>
      </c>
      <c r="O605" s="488" t="str">
        <f t="shared" si="122"/>
        <v/>
      </c>
      <c r="P605" s="489" t="str">
        <f>IFERROR($M605+$N605*$H$9/1000+$O605*$H$10/1000,"")</f>
        <v/>
      </c>
      <c r="AD605" s="281"/>
      <c r="AE605" s="281"/>
      <c r="AF605" s="281"/>
      <c r="AH605" s="281"/>
      <c r="AI605" s="281"/>
      <c r="AJ605" s="281"/>
      <c r="AK605" s="281"/>
      <c r="AL605" s="281"/>
      <c r="AM605" s="281"/>
      <c r="AN605" s="281"/>
      <c r="AO605" s="281"/>
      <c r="AP605" s="281"/>
      <c r="AQ605" s="281"/>
      <c r="AR605" s="281"/>
      <c r="AS605" s="281"/>
      <c r="AT605" s="281"/>
      <c r="AU605" s="281"/>
      <c r="AV605" s="281"/>
      <c r="AW605" s="281"/>
      <c r="AX605" s="281"/>
      <c r="AY605" s="281"/>
      <c r="AZ605" s="281"/>
      <c r="BA605" s="281"/>
    </row>
    <row r="606" spans="1:61" ht="18" customHeight="1" x14ac:dyDescent="0.25">
      <c r="C606" s="346" t="str">
        <f>IF(ISTEXT('4. Vehículos y maquinaria'!E146),'4. Vehículos y maquinaria'!E146,"")</f>
        <v/>
      </c>
      <c r="D606" s="346">
        <f>'4. Vehículos y maquinaria'!F146</f>
        <v>0</v>
      </c>
      <c r="E606" s="346">
        <f>'4. Vehículos y maquinaria'!G146</f>
        <v>0</v>
      </c>
      <c r="F606" s="347">
        <f>'4. Vehículos y maquinaria'!H146</f>
        <v>0</v>
      </c>
      <c r="G606" s="347" t="str">
        <f t="shared" si="120"/>
        <v/>
      </c>
      <c r="H606" s="347" t="str">
        <f t="shared" si="120"/>
        <v/>
      </c>
      <c r="I606" s="347" t="str">
        <f t="shared" si="120"/>
        <v/>
      </c>
      <c r="J606" s="347">
        <f>'4. Vehículos y maquinaria'!L146</f>
        <v>0</v>
      </c>
      <c r="K606" s="347">
        <f>'4. Vehículos y maquinaria'!M146</f>
        <v>0</v>
      </c>
      <c r="L606" s="347">
        <f>'4. Vehículos y maquinaria'!N146</f>
        <v>0</v>
      </c>
      <c r="M606" s="488" t="str">
        <f t="shared" si="123"/>
        <v/>
      </c>
      <c r="N606" s="488" t="str">
        <f t="shared" si="121"/>
        <v/>
      </c>
      <c r="O606" s="488" t="str">
        <f t="shared" si="122"/>
        <v/>
      </c>
      <c r="P606" s="489" t="str">
        <f t="shared" ref="P606:P611" si="124">IFERROR($M606+$N606*$H$9/1000+$O606*$H$10/1000,"")</f>
        <v/>
      </c>
    </row>
    <row r="607" spans="1:61" ht="18" customHeight="1" x14ac:dyDescent="0.25">
      <c r="C607" s="346" t="str">
        <f>IF(ISTEXT('4. Vehículos y maquinaria'!E147),'4. Vehículos y maquinaria'!E147,"")</f>
        <v/>
      </c>
      <c r="D607" s="346">
        <f>'4. Vehículos y maquinaria'!F147</f>
        <v>0</v>
      </c>
      <c r="E607" s="346">
        <f>'4. Vehículos y maquinaria'!G147</f>
        <v>0</v>
      </c>
      <c r="F607" s="347">
        <f>'4. Vehículos y maquinaria'!H147</f>
        <v>0</v>
      </c>
      <c r="G607" s="347" t="str">
        <f t="shared" si="120"/>
        <v/>
      </c>
      <c r="H607" s="347" t="str">
        <f t="shared" si="120"/>
        <v/>
      </c>
      <c r="I607" s="347" t="str">
        <f t="shared" si="120"/>
        <v/>
      </c>
      <c r="J607" s="347">
        <f>'4. Vehículos y maquinaria'!L147</f>
        <v>0</v>
      </c>
      <c r="K607" s="347">
        <f>'4. Vehículos y maquinaria'!M147</f>
        <v>0</v>
      </c>
      <c r="L607" s="347">
        <f>'4. Vehículos y maquinaria'!N147</f>
        <v>0</v>
      </c>
      <c r="M607" s="488" t="str">
        <f>IFERROR(IF($E607="Otro (ud)",$F607*$J607,$F607*$G607),"")</f>
        <v/>
      </c>
      <c r="N607" s="488" t="str">
        <f t="shared" si="121"/>
        <v/>
      </c>
      <c r="O607" s="488" t="str">
        <f t="shared" si="122"/>
        <v/>
      </c>
      <c r="P607" s="489" t="str">
        <f t="shared" si="124"/>
        <v/>
      </c>
    </row>
    <row r="608" spans="1:61" ht="18" customHeight="1" x14ac:dyDescent="0.25">
      <c r="C608" s="346" t="str">
        <f>IF(ISTEXT('4. Vehículos y maquinaria'!E148),'4. Vehículos y maquinaria'!E148,"")</f>
        <v/>
      </c>
      <c r="D608" s="346">
        <f>'4. Vehículos y maquinaria'!F148</f>
        <v>0</v>
      </c>
      <c r="E608" s="346">
        <f>'4. Vehículos y maquinaria'!G148</f>
        <v>0</v>
      </c>
      <c r="F608" s="347">
        <f>'4. Vehículos y maquinaria'!H148</f>
        <v>0</v>
      </c>
      <c r="G608" s="347" t="str">
        <f t="shared" si="120"/>
        <v/>
      </c>
      <c r="H608" s="347" t="str">
        <f t="shared" si="120"/>
        <v/>
      </c>
      <c r="I608" s="347" t="str">
        <f t="shared" si="120"/>
        <v/>
      </c>
      <c r="J608" s="347">
        <f>'4. Vehículos y maquinaria'!L148</f>
        <v>0</v>
      </c>
      <c r="K608" s="347">
        <f>'4. Vehículos y maquinaria'!M148</f>
        <v>0</v>
      </c>
      <c r="L608" s="347">
        <f>'4. Vehículos y maquinaria'!N148</f>
        <v>0</v>
      </c>
      <c r="M608" s="488" t="str">
        <f t="shared" si="123"/>
        <v/>
      </c>
      <c r="N608" s="488" t="str">
        <f>IFERROR(IF($E608="Otro (ud)",$F608*$K608,$F608*$H608),"")</f>
        <v/>
      </c>
      <c r="O608" s="488" t="str">
        <f>IFERROR(IF($E608="Otro (ud)",$F608*$L608,$F608*$I608),"")</f>
        <v/>
      </c>
      <c r="P608" s="489" t="str">
        <f>IFERROR($M608+$N608*$H$9/1000+$O608*$H$10/1000,"")</f>
        <v/>
      </c>
    </row>
    <row r="609" spans="1:53" ht="18" customHeight="1" x14ac:dyDescent="0.25">
      <c r="C609" s="346" t="str">
        <f>IF(ISTEXT('4. Vehículos y maquinaria'!E149),'4. Vehículos y maquinaria'!E149,"")</f>
        <v/>
      </c>
      <c r="D609" s="346">
        <f>'4. Vehículos y maquinaria'!F149</f>
        <v>0</v>
      </c>
      <c r="E609" s="346">
        <f>'4. Vehículos y maquinaria'!G149</f>
        <v>0</v>
      </c>
      <c r="F609" s="347">
        <f>'4. Vehículos y maquinaria'!H149</f>
        <v>0</v>
      </c>
      <c r="G609" s="347" t="str">
        <f t="shared" si="120"/>
        <v/>
      </c>
      <c r="H609" s="347" t="str">
        <f t="shared" si="120"/>
        <v/>
      </c>
      <c r="I609" s="347" t="str">
        <f t="shared" si="120"/>
        <v/>
      </c>
      <c r="J609" s="347">
        <f>'4. Vehículos y maquinaria'!L149</f>
        <v>0</v>
      </c>
      <c r="K609" s="347">
        <f>'4. Vehículos y maquinaria'!M149</f>
        <v>0</v>
      </c>
      <c r="L609" s="347">
        <f>'4. Vehículos y maquinaria'!N149</f>
        <v>0</v>
      </c>
      <c r="M609" s="488" t="str">
        <f t="shared" si="123"/>
        <v/>
      </c>
      <c r="N609" s="488" t="str">
        <f t="shared" si="121"/>
        <v/>
      </c>
      <c r="O609" s="488" t="str">
        <f t="shared" si="122"/>
        <v/>
      </c>
      <c r="P609" s="489" t="str">
        <f t="shared" si="124"/>
        <v/>
      </c>
    </row>
    <row r="610" spans="1:53" ht="18" customHeight="1" x14ac:dyDescent="0.25">
      <c r="C610" s="346" t="str">
        <f>IF(ISTEXT('4. Vehículos y maquinaria'!E150),'4. Vehículos y maquinaria'!E150,"")</f>
        <v/>
      </c>
      <c r="D610" s="346">
        <f>'4. Vehículos y maquinaria'!F150</f>
        <v>0</v>
      </c>
      <c r="E610" s="346">
        <f>'4. Vehículos y maquinaria'!G150</f>
        <v>0</v>
      </c>
      <c r="F610" s="347">
        <f>'4. Vehículos y maquinaria'!H150</f>
        <v>0</v>
      </c>
      <c r="G610" s="347" t="str">
        <f t="shared" si="120"/>
        <v/>
      </c>
      <c r="H610" s="347" t="str">
        <f t="shared" si="120"/>
        <v/>
      </c>
      <c r="I610" s="347" t="str">
        <f t="shared" si="120"/>
        <v/>
      </c>
      <c r="J610" s="347">
        <f>'4. Vehículos y maquinaria'!L150</f>
        <v>0</v>
      </c>
      <c r="K610" s="347">
        <f>'4. Vehículos y maquinaria'!M150</f>
        <v>0</v>
      </c>
      <c r="L610" s="347">
        <f>'4. Vehículos y maquinaria'!N150</f>
        <v>0</v>
      </c>
      <c r="M610" s="488" t="str">
        <f t="shared" si="123"/>
        <v/>
      </c>
      <c r="N610" s="488" t="str">
        <f t="shared" si="121"/>
        <v/>
      </c>
      <c r="O610" s="488" t="str">
        <f t="shared" si="122"/>
        <v/>
      </c>
      <c r="P610" s="489" t="str">
        <f>IFERROR($M610+$N610*$H$9/1000+$O610*$H$10/1000,"")</f>
        <v/>
      </c>
    </row>
    <row r="611" spans="1:53" ht="18" customHeight="1" x14ac:dyDescent="0.25">
      <c r="C611" s="346" t="str">
        <f>IF(ISTEXT('4. Vehículos y maquinaria'!E151),'4. Vehículos y maquinaria'!E151,"")</f>
        <v/>
      </c>
      <c r="D611" s="346">
        <f>'4. Vehículos y maquinaria'!F151</f>
        <v>0</v>
      </c>
      <c r="E611" s="346">
        <f>'4. Vehículos y maquinaria'!G151</f>
        <v>0</v>
      </c>
      <c r="F611" s="347">
        <f>'4. Vehículos y maquinaria'!H151</f>
        <v>0</v>
      </c>
      <c r="G611" s="347" t="str">
        <f t="shared" si="120"/>
        <v/>
      </c>
      <c r="H611" s="347" t="str">
        <f t="shared" si="120"/>
        <v/>
      </c>
      <c r="I611" s="347" t="str">
        <f t="shared" si="120"/>
        <v/>
      </c>
      <c r="J611" s="347">
        <f>'4. Vehículos y maquinaria'!L151</f>
        <v>0</v>
      </c>
      <c r="K611" s="347">
        <f>'4. Vehículos y maquinaria'!M151</f>
        <v>0</v>
      </c>
      <c r="L611" s="347">
        <f>'4. Vehículos y maquinaria'!N151</f>
        <v>0</v>
      </c>
      <c r="M611" s="488" t="str">
        <f t="shared" si="123"/>
        <v/>
      </c>
      <c r="N611" s="488" t="str">
        <f t="shared" si="121"/>
        <v/>
      </c>
      <c r="O611" s="488" t="str">
        <f t="shared" si="122"/>
        <v/>
      </c>
      <c r="P611" s="489" t="str">
        <f t="shared" si="124"/>
        <v/>
      </c>
    </row>
    <row r="612" spans="1:53" ht="18" customHeight="1" x14ac:dyDescent="0.25">
      <c r="G612" s="281"/>
      <c r="H612" s="281"/>
      <c r="I612" s="281"/>
      <c r="J612" s="281"/>
      <c r="K612" s="281"/>
      <c r="L612" s="281"/>
      <c r="M612" s="484">
        <f>SUM(M601:M611)</f>
        <v>0</v>
      </c>
      <c r="N612" s="484">
        <f t="shared" ref="N612:O612" si="125">SUM(N601:N611)</f>
        <v>0</v>
      </c>
      <c r="O612" s="484">
        <f t="shared" si="125"/>
        <v>0</v>
      </c>
      <c r="P612" s="764">
        <f>SUM(P601:P611)</f>
        <v>0</v>
      </c>
    </row>
    <row r="613" spans="1:53" ht="18" customHeight="1" x14ac:dyDescent="0.25">
      <c r="G613" s="281"/>
      <c r="H613" s="281"/>
      <c r="I613" s="281"/>
      <c r="J613" s="281"/>
      <c r="K613" s="281"/>
      <c r="L613" s="281"/>
      <c r="M613" s="791"/>
      <c r="N613" s="791"/>
      <c r="O613" s="791"/>
      <c r="P613" s="791"/>
    </row>
    <row r="614" spans="1:53" ht="18" customHeight="1" x14ac:dyDescent="0.25">
      <c r="C614" s="281"/>
      <c r="D614" s="281"/>
      <c r="E614" s="281"/>
      <c r="L614" s="378"/>
      <c r="M614" s="378"/>
      <c r="N614" s="378"/>
      <c r="O614" s="378"/>
    </row>
    <row r="615" spans="1:53" ht="18" customHeight="1" x14ac:dyDescent="0.25"/>
    <row r="616" spans="1:53" s="282" customFormat="1" ht="18" customHeight="1" x14ac:dyDescent="0.35">
      <c r="A616" s="384" t="s">
        <v>41</v>
      </c>
      <c r="B616" s="388" t="s">
        <v>735</v>
      </c>
      <c r="C616" s="306"/>
      <c r="D616" s="306"/>
      <c r="E616" s="306"/>
      <c r="F616" s="306"/>
      <c r="G616" s="306"/>
      <c r="H616" s="306"/>
      <c r="I616" s="306"/>
      <c r="J616" s="306"/>
      <c r="K616" s="306"/>
      <c r="L616" s="306"/>
      <c r="M616" s="306"/>
      <c r="Q616" s="360"/>
      <c r="AG616" s="360"/>
    </row>
    <row r="617" spans="1:53" ht="18" customHeight="1" x14ac:dyDescent="0.25"/>
    <row r="618" spans="1:53" ht="18" customHeight="1" x14ac:dyDescent="0.25">
      <c r="B618" s="427" t="s">
        <v>889</v>
      </c>
      <c r="C618" s="427"/>
      <c r="D618" s="427"/>
      <c r="E618" s="427"/>
      <c r="F618" s="427"/>
      <c r="G618" s="427"/>
      <c r="H618" s="427"/>
      <c r="I618" s="427"/>
      <c r="J618" s="427"/>
      <c r="K618" s="427"/>
    </row>
    <row r="619" spans="1:53" ht="18" customHeight="1" x14ac:dyDescent="0.25">
      <c r="B619" s="171"/>
      <c r="C619" s="171"/>
      <c r="D619" s="171"/>
      <c r="E619" s="171"/>
      <c r="F619" s="171"/>
      <c r="G619" s="171"/>
      <c r="H619" s="171"/>
      <c r="I619" s="171"/>
      <c r="J619" s="171"/>
      <c r="K619" s="171"/>
      <c r="L619" s="171"/>
      <c r="M619" s="171"/>
      <c r="N619" s="171"/>
      <c r="O619" s="171"/>
      <c r="P619" s="171"/>
      <c r="Q619" s="171"/>
      <c r="R619" s="171"/>
      <c r="S619" s="171"/>
      <c r="T619" s="171"/>
      <c r="U619" s="171"/>
      <c r="V619" s="171"/>
      <c r="W619" s="171"/>
    </row>
    <row r="620" spans="1:53" ht="18" customHeight="1" x14ac:dyDescent="0.25">
      <c r="D620" s="470" t="s">
        <v>929</v>
      </c>
      <c r="E620" s="470" t="s">
        <v>930</v>
      </c>
      <c r="F620" s="470" t="s">
        <v>931</v>
      </c>
      <c r="G620" s="470" t="s">
        <v>932</v>
      </c>
    </row>
    <row r="621" spans="1:53" ht="18" customHeight="1" x14ac:dyDescent="0.25">
      <c r="B621" s="280">
        <v>8</v>
      </c>
      <c r="C621" s="417" t="s">
        <v>905</v>
      </c>
      <c r="D621" s="483" t="s">
        <v>164</v>
      </c>
      <c r="E621" s="483" t="s">
        <v>164</v>
      </c>
      <c r="F621" s="483" t="s">
        <v>164</v>
      </c>
      <c r="G621" s="471">
        <f>I698</f>
        <v>0</v>
      </c>
      <c r="J621" s="314"/>
      <c r="K621" s="314"/>
      <c r="Q621" s="280"/>
      <c r="R621" s="281"/>
      <c r="AG621" s="280"/>
      <c r="AH621" s="281"/>
    </row>
    <row r="622" spans="1:53" ht="18" customHeight="1" x14ac:dyDescent="0.25">
      <c r="A622" s="385"/>
      <c r="B622" s="366"/>
      <c r="C622" s="363"/>
      <c r="D622" s="363"/>
      <c r="E622" s="363"/>
      <c r="F622" s="363"/>
      <c r="G622" s="469" t="s">
        <v>974</v>
      </c>
      <c r="H622" s="363"/>
      <c r="J622" s="365"/>
      <c r="K622" s="365"/>
      <c r="L622" s="365"/>
      <c r="M622" s="365"/>
      <c r="N622" s="365"/>
      <c r="O622" s="365"/>
      <c r="P622" s="363"/>
      <c r="Q622" s="363"/>
      <c r="R622" s="363"/>
      <c r="S622" s="363"/>
      <c r="T622" s="363"/>
      <c r="U622" s="363"/>
      <c r="V622" s="365"/>
      <c r="W622" s="365"/>
      <c r="X622" s="365"/>
      <c r="Y622" s="365"/>
      <c r="Z622" s="365"/>
      <c r="AA622" s="365"/>
      <c r="AB622" s="363"/>
      <c r="AC622" s="363"/>
      <c r="AD622" s="363"/>
      <c r="AE622" s="363"/>
      <c r="AF622" s="363"/>
      <c r="AG622" s="363"/>
      <c r="AH622" s="365"/>
      <c r="AI622" s="365"/>
      <c r="AJ622" s="365"/>
      <c r="AK622" s="365"/>
      <c r="AL622" s="365"/>
      <c r="AM622" s="365"/>
      <c r="AN622" s="363"/>
      <c r="AO622" s="363"/>
      <c r="AP622" s="363"/>
      <c r="AQ622" s="363"/>
      <c r="AR622" s="363"/>
      <c r="AS622" s="363"/>
      <c r="AT622" s="365"/>
      <c r="AU622" s="365"/>
      <c r="AV622" s="365"/>
      <c r="AW622" s="365"/>
      <c r="AX622" s="365"/>
      <c r="AY622" s="365"/>
      <c r="AZ622" s="363"/>
      <c r="BA622" s="363"/>
    </row>
    <row r="623" spans="1:53" ht="18" customHeight="1" x14ac:dyDescent="0.25">
      <c r="B623" s="171"/>
      <c r="C623" s="171"/>
      <c r="D623" s="171"/>
      <c r="E623" s="171"/>
      <c r="F623" s="171"/>
      <c r="J623" s="314"/>
      <c r="K623" s="314"/>
      <c r="Q623" s="280"/>
      <c r="R623" s="281"/>
      <c r="AG623" s="280"/>
      <c r="AH623" s="281"/>
    </row>
    <row r="624" spans="1:53" x14ac:dyDescent="0.25">
      <c r="A624" s="400"/>
      <c r="B624" s="401" t="s">
        <v>896</v>
      </c>
      <c r="F624" s="429"/>
      <c r="Q624" s="280"/>
      <c r="AG624" s="280"/>
    </row>
    <row r="625" spans="1:33" ht="18" customHeight="1" x14ac:dyDescent="0.25"/>
    <row r="626" spans="1:33" ht="15.75" customHeight="1" x14ac:dyDescent="0.25">
      <c r="A626" s="280"/>
      <c r="C626" s="506" t="s">
        <v>162</v>
      </c>
      <c r="D626" s="506" t="s">
        <v>163</v>
      </c>
      <c r="E626" s="506" t="s">
        <v>725</v>
      </c>
      <c r="G626" s="507" t="s">
        <v>716</v>
      </c>
      <c r="H626" s="508"/>
      <c r="Q626" s="280"/>
      <c r="AG626" s="280"/>
    </row>
    <row r="627" spans="1:33" ht="15.75" customHeight="1" x14ac:dyDescent="0.25">
      <c r="A627" s="280"/>
      <c r="C627" s="431" t="s">
        <v>147</v>
      </c>
      <c r="D627" s="431" t="s">
        <v>594</v>
      </c>
      <c r="E627" s="438">
        <v>12400</v>
      </c>
      <c r="G627" s="431" t="s">
        <v>717</v>
      </c>
      <c r="H627" s="431">
        <v>28</v>
      </c>
      <c r="Q627" s="280"/>
      <c r="AG627" s="280"/>
    </row>
    <row r="628" spans="1:33" ht="15.75" customHeight="1" x14ac:dyDescent="0.25">
      <c r="A628" s="280"/>
      <c r="C628" s="431" t="s">
        <v>148</v>
      </c>
      <c r="D628" s="431" t="s">
        <v>595</v>
      </c>
      <c r="E628" s="438">
        <v>677</v>
      </c>
      <c r="G628" s="431" t="s">
        <v>718</v>
      </c>
      <c r="H628" s="431">
        <v>265</v>
      </c>
      <c r="Q628" s="280"/>
      <c r="AG628" s="280"/>
    </row>
    <row r="629" spans="1:33" ht="15.75" customHeight="1" x14ac:dyDescent="0.25">
      <c r="A629" s="280"/>
      <c r="C629" s="431" t="s">
        <v>149</v>
      </c>
      <c r="D629" s="431" t="s">
        <v>596</v>
      </c>
      <c r="E629" s="438">
        <v>116</v>
      </c>
      <c r="Q629" s="280"/>
      <c r="AG629" s="280"/>
    </row>
    <row r="630" spans="1:33" ht="15.75" customHeight="1" x14ac:dyDescent="0.25">
      <c r="A630" s="280"/>
      <c r="C630" s="431" t="s">
        <v>151</v>
      </c>
      <c r="D630" s="431" t="s">
        <v>597</v>
      </c>
      <c r="E630" s="438">
        <v>3170</v>
      </c>
      <c r="G630" s="506" t="s">
        <v>721</v>
      </c>
      <c r="H630" s="506" t="s">
        <v>722</v>
      </c>
      <c r="I630" s="506" t="s">
        <v>723</v>
      </c>
      <c r="Q630" s="280"/>
      <c r="AG630" s="280"/>
    </row>
    <row r="631" spans="1:33" ht="15.75" customHeight="1" x14ac:dyDescent="0.25">
      <c r="A631" s="280"/>
      <c r="C631" s="431" t="s">
        <v>152</v>
      </c>
      <c r="D631" s="431" t="s">
        <v>598</v>
      </c>
      <c r="E631" s="438">
        <v>1120</v>
      </c>
      <c r="G631" s="432" t="s">
        <v>900</v>
      </c>
      <c r="H631" s="433">
        <v>4</v>
      </c>
      <c r="I631" s="432"/>
      <c r="Q631" s="280"/>
      <c r="AG631" s="280"/>
    </row>
    <row r="632" spans="1:33" ht="15.75" customHeight="1" x14ac:dyDescent="0.25">
      <c r="A632" s="280"/>
      <c r="C632" s="431" t="s">
        <v>153</v>
      </c>
      <c r="D632" s="431" t="s">
        <v>599</v>
      </c>
      <c r="E632" s="438">
        <v>1300</v>
      </c>
      <c r="Q632" s="280"/>
      <c r="AG632" s="280"/>
    </row>
    <row r="633" spans="1:33" ht="15.75" customHeight="1" x14ac:dyDescent="0.25">
      <c r="A633" s="280"/>
      <c r="C633" s="431" t="s">
        <v>155</v>
      </c>
      <c r="D633" s="431" t="s">
        <v>600</v>
      </c>
      <c r="E633" s="438">
        <v>328</v>
      </c>
      <c r="Q633" s="280"/>
      <c r="AG633" s="280"/>
    </row>
    <row r="634" spans="1:33" ht="15.75" customHeight="1" x14ac:dyDescent="0.25">
      <c r="A634" s="280"/>
      <c r="C634" s="431" t="s">
        <v>156</v>
      </c>
      <c r="D634" s="431" t="s">
        <v>601</v>
      </c>
      <c r="E634" s="438">
        <v>4800</v>
      </c>
      <c r="Q634" s="280"/>
      <c r="AG634" s="280"/>
    </row>
    <row r="635" spans="1:33" ht="15.75" customHeight="1" x14ac:dyDescent="0.25">
      <c r="A635" s="280"/>
      <c r="C635" s="431" t="s">
        <v>165</v>
      </c>
      <c r="D635" s="431" t="s">
        <v>602</v>
      </c>
      <c r="E635" s="438">
        <v>16</v>
      </c>
      <c r="Q635" s="280"/>
      <c r="AG635" s="280"/>
    </row>
    <row r="636" spans="1:33" ht="15.75" customHeight="1" x14ac:dyDescent="0.25">
      <c r="A636" s="280"/>
      <c r="C636" s="431" t="s">
        <v>154</v>
      </c>
      <c r="D636" s="431" t="s">
        <v>603</v>
      </c>
      <c r="E636" s="438">
        <v>138</v>
      </c>
      <c r="Q636" s="280"/>
      <c r="AG636" s="280"/>
    </row>
    <row r="637" spans="1:33" ht="15.75" customHeight="1" x14ac:dyDescent="0.25">
      <c r="A637" s="280"/>
      <c r="C637" s="431" t="s">
        <v>166</v>
      </c>
      <c r="D637" s="431" t="s">
        <v>604</v>
      </c>
      <c r="E637" s="438">
        <v>4</v>
      </c>
      <c r="Q637" s="280"/>
      <c r="AG637" s="280"/>
    </row>
    <row r="638" spans="1:33" ht="15.75" customHeight="1" x14ac:dyDescent="0.25">
      <c r="A638" s="280"/>
      <c r="C638" s="431" t="s">
        <v>157</v>
      </c>
      <c r="D638" s="431" t="s">
        <v>605</v>
      </c>
      <c r="E638" s="438">
        <v>3350</v>
      </c>
      <c r="Q638" s="280"/>
      <c r="AG638" s="280"/>
    </row>
    <row r="639" spans="1:33" ht="15.75" customHeight="1" x14ac:dyDescent="0.25">
      <c r="A639" s="280"/>
      <c r="C639" s="431" t="s">
        <v>160</v>
      </c>
      <c r="D639" s="431" t="s">
        <v>606</v>
      </c>
      <c r="E639" s="438">
        <v>1210</v>
      </c>
      <c r="Q639" s="280"/>
      <c r="AG639" s="280"/>
    </row>
    <row r="640" spans="1:33" ht="15.75" customHeight="1" x14ac:dyDescent="0.25">
      <c r="A640" s="280"/>
      <c r="C640" s="431" t="s">
        <v>161</v>
      </c>
      <c r="D640" s="431" t="s">
        <v>607</v>
      </c>
      <c r="E640" s="438">
        <v>1330</v>
      </c>
      <c r="Q640" s="280"/>
      <c r="AG640" s="280"/>
    </row>
    <row r="641" spans="1:33" ht="15.75" customHeight="1" x14ac:dyDescent="0.25">
      <c r="A641" s="280"/>
      <c r="C641" s="431" t="s">
        <v>158</v>
      </c>
      <c r="D641" s="431" t="s">
        <v>608</v>
      </c>
      <c r="E641" s="438">
        <v>8060</v>
      </c>
      <c r="Q641" s="280"/>
      <c r="AG641" s="280"/>
    </row>
    <row r="642" spans="1:33" ht="15.75" customHeight="1" x14ac:dyDescent="0.25">
      <c r="A642" s="280"/>
      <c r="C642" s="431" t="s">
        <v>159</v>
      </c>
      <c r="D642" s="431" t="s">
        <v>609</v>
      </c>
      <c r="E642" s="438">
        <v>716</v>
      </c>
      <c r="Q642" s="280"/>
      <c r="AG642" s="280"/>
    </row>
    <row r="643" spans="1:33" ht="15.75" customHeight="1" x14ac:dyDescent="0.25">
      <c r="A643" s="280"/>
      <c r="C643" s="431" t="s">
        <v>464</v>
      </c>
      <c r="D643" s="431" t="s">
        <v>609</v>
      </c>
      <c r="E643" s="438">
        <v>858</v>
      </c>
      <c r="Q643" s="280"/>
      <c r="AG643" s="280"/>
    </row>
    <row r="644" spans="1:33" ht="15.75" customHeight="1" x14ac:dyDescent="0.25">
      <c r="A644" s="280"/>
      <c r="C644" s="431" t="s">
        <v>465</v>
      </c>
      <c r="D644" s="431" t="s">
        <v>610</v>
      </c>
      <c r="E644" s="438">
        <v>804</v>
      </c>
      <c r="Q644" s="280"/>
      <c r="AG644" s="280"/>
    </row>
    <row r="645" spans="1:33" ht="15.75" customHeight="1" thickBot="1" x14ac:dyDescent="0.3">
      <c r="A645" s="280"/>
      <c r="C645" s="766" t="s">
        <v>150</v>
      </c>
      <c r="D645" s="766" t="s">
        <v>611</v>
      </c>
      <c r="E645" s="767">
        <v>1650</v>
      </c>
      <c r="Q645" s="280"/>
      <c r="AG645" s="280"/>
    </row>
    <row r="646" spans="1:33" ht="15.75" customHeight="1" x14ac:dyDescent="0.25">
      <c r="A646" s="280"/>
      <c r="C646" s="768" t="s">
        <v>74</v>
      </c>
      <c r="D646" s="769" t="s">
        <v>95</v>
      </c>
      <c r="E646" s="770">
        <v>3942.8</v>
      </c>
      <c r="Q646" s="280"/>
      <c r="AG646" s="280"/>
    </row>
    <row r="647" spans="1:33" ht="15.75" customHeight="1" x14ac:dyDescent="0.25">
      <c r="A647" s="280"/>
      <c r="C647" s="771" t="s">
        <v>75</v>
      </c>
      <c r="D647" s="772" t="s">
        <v>96</v>
      </c>
      <c r="E647" s="773">
        <v>1923.4</v>
      </c>
      <c r="Q647" s="280"/>
      <c r="AG647" s="280"/>
    </row>
    <row r="648" spans="1:33" ht="15.75" customHeight="1" x14ac:dyDescent="0.25">
      <c r="A648" s="280"/>
      <c r="C648" s="771" t="s">
        <v>76</v>
      </c>
      <c r="D648" s="772" t="s">
        <v>97</v>
      </c>
      <c r="E648" s="773">
        <v>2546.6999999999998</v>
      </c>
      <c r="Q648" s="280"/>
      <c r="AG648" s="280"/>
    </row>
    <row r="649" spans="1:33" ht="15.75" customHeight="1" x14ac:dyDescent="0.25">
      <c r="A649" s="280"/>
      <c r="C649" s="771" t="s">
        <v>77</v>
      </c>
      <c r="D649" s="772" t="s">
        <v>98</v>
      </c>
      <c r="E649" s="773">
        <v>1624.21</v>
      </c>
      <c r="Q649" s="280"/>
      <c r="AG649" s="280"/>
    </row>
    <row r="650" spans="1:33" ht="15.75" customHeight="1" x14ac:dyDescent="0.25">
      <c r="A650" s="280"/>
      <c r="C650" s="771" t="s">
        <v>78</v>
      </c>
      <c r="D650" s="772" t="s">
        <v>99</v>
      </c>
      <c r="E650" s="773">
        <v>1674.1</v>
      </c>
      <c r="Q650" s="280"/>
      <c r="AG650" s="280"/>
    </row>
    <row r="651" spans="1:33" ht="15.75" customHeight="1" x14ac:dyDescent="0.25">
      <c r="A651" s="280"/>
      <c r="C651" s="771" t="s">
        <v>79</v>
      </c>
      <c r="D651" s="772" t="s">
        <v>100</v>
      </c>
      <c r="E651" s="773">
        <v>1923.5</v>
      </c>
      <c r="Q651" s="280"/>
      <c r="AG651" s="280"/>
    </row>
    <row r="652" spans="1:33" ht="15.75" customHeight="1" x14ac:dyDescent="0.25">
      <c r="A652" s="280"/>
      <c r="C652" s="771" t="s">
        <v>80</v>
      </c>
      <c r="D652" s="772" t="s">
        <v>101</v>
      </c>
      <c r="E652" s="773">
        <v>2048.15</v>
      </c>
      <c r="Q652" s="280"/>
      <c r="AG652" s="280"/>
    </row>
    <row r="653" spans="1:33" ht="15.75" customHeight="1" x14ac:dyDescent="0.25">
      <c r="A653" s="280"/>
      <c r="C653" s="771" t="s">
        <v>81</v>
      </c>
      <c r="D653" s="772" t="s">
        <v>102</v>
      </c>
      <c r="E653" s="773">
        <v>1945</v>
      </c>
      <c r="Q653" s="280"/>
      <c r="AG653" s="280"/>
    </row>
    <row r="654" spans="1:33" ht="15.75" customHeight="1" x14ac:dyDescent="0.25">
      <c r="A654" s="280"/>
      <c r="C654" s="771" t="s">
        <v>82</v>
      </c>
      <c r="D654" s="772" t="s">
        <v>103</v>
      </c>
      <c r="E654" s="773">
        <v>2127.2200000000003</v>
      </c>
      <c r="Q654" s="280"/>
      <c r="AG654" s="280"/>
    </row>
    <row r="655" spans="1:33" ht="15.75" customHeight="1" x14ac:dyDescent="0.25">
      <c r="A655" s="280"/>
      <c r="C655" s="771" t="s">
        <v>83</v>
      </c>
      <c r="D655" s="772" t="s">
        <v>104</v>
      </c>
      <c r="E655" s="773">
        <v>2741.55</v>
      </c>
      <c r="Q655" s="280"/>
      <c r="AG655" s="280"/>
    </row>
    <row r="656" spans="1:33" ht="15.75" customHeight="1" x14ac:dyDescent="0.25">
      <c r="A656" s="280"/>
      <c r="C656" s="771" t="s">
        <v>84</v>
      </c>
      <c r="D656" s="772" t="s">
        <v>105</v>
      </c>
      <c r="E656" s="773">
        <v>2847.17</v>
      </c>
      <c r="Q656" s="280"/>
      <c r="AG656" s="280"/>
    </row>
    <row r="657" spans="1:34" ht="15.75" customHeight="1" x14ac:dyDescent="0.25">
      <c r="A657" s="280"/>
      <c r="C657" s="771" t="s">
        <v>85</v>
      </c>
      <c r="D657" s="772" t="s">
        <v>106</v>
      </c>
      <c r="E657" s="773">
        <v>2473.1699999999996</v>
      </c>
      <c r="Q657" s="280"/>
      <c r="AG657" s="280"/>
    </row>
    <row r="658" spans="1:34" ht="15.75" customHeight="1" x14ac:dyDescent="0.25">
      <c r="A658" s="280"/>
      <c r="C658" s="771" t="s">
        <v>86</v>
      </c>
      <c r="D658" s="772" t="s">
        <v>107</v>
      </c>
      <c r="E658" s="773">
        <v>2211.85</v>
      </c>
      <c r="Q658" s="280"/>
      <c r="AG658" s="280"/>
    </row>
    <row r="659" spans="1:34" ht="15.75" customHeight="1" x14ac:dyDescent="0.25">
      <c r="A659" s="280"/>
      <c r="C659" s="771" t="s">
        <v>87</v>
      </c>
      <c r="D659" s="772" t="s">
        <v>108</v>
      </c>
      <c r="E659" s="773">
        <v>1370.67</v>
      </c>
      <c r="Q659" s="280"/>
      <c r="AG659" s="280"/>
    </row>
    <row r="660" spans="1:34" ht="15.75" customHeight="1" x14ac:dyDescent="0.25">
      <c r="A660" s="280"/>
      <c r="C660" s="771" t="s">
        <v>88</v>
      </c>
      <c r="D660" s="772" t="s">
        <v>109</v>
      </c>
      <c r="E660" s="773">
        <v>2024.05</v>
      </c>
      <c r="Q660" s="280"/>
      <c r="AG660" s="280"/>
    </row>
    <row r="661" spans="1:34" ht="15.75" customHeight="1" x14ac:dyDescent="0.25">
      <c r="A661" s="280"/>
      <c r="C661" s="771" t="s">
        <v>89</v>
      </c>
      <c r="D661" s="772" t="s">
        <v>110</v>
      </c>
      <c r="E661" s="773">
        <v>3416.75</v>
      </c>
      <c r="Q661" s="280"/>
      <c r="AG661" s="280"/>
    </row>
    <row r="662" spans="1:34" ht="15.75" customHeight="1" x14ac:dyDescent="0.25">
      <c r="A662" s="280"/>
      <c r="C662" s="771" t="s">
        <v>90</v>
      </c>
      <c r="D662" s="772" t="s">
        <v>111</v>
      </c>
      <c r="E662" s="773">
        <v>3075.44</v>
      </c>
      <c r="Q662" s="280"/>
      <c r="AG662" s="280"/>
    </row>
    <row r="663" spans="1:34" ht="15.75" customHeight="1" x14ac:dyDescent="0.25">
      <c r="A663" s="280"/>
      <c r="C663" s="771" t="s">
        <v>91</v>
      </c>
      <c r="D663" s="772" t="s">
        <v>112</v>
      </c>
      <c r="E663" s="773">
        <v>1638.65</v>
      </c>
      <c r="Q663" s="280"/>
      <c r="AG663" s="280"/>
    </row>
    <row r="664" spans="1:34" ht="15.75" customHeight="1" x14ac:dyDescent="0.25">
      <c r="A664" s="280"/>
      <c r="C664" s="771" t="s">
        <v>92</v>
      </c>
      <c r="D664" s="772" t="s">
        <v>113</v>
      </c>
      <c r="E664" s="773">
        <v>2058.645</v>
      </c>
      <c r="Q664" s="280"/>
      <c r="AG664" s="280"/>
    </row>
    <row r="665" spans="1:34" ht="15.75" customHeight="1" x14ac:dyDescent="0.25">
      <c r="A665" s="280"/>
      <c r="C665" s="771" t="s">
        <v>93</v>
      </c>
      <c r="D665" s="772" t="s">
        <v>114</v>
      </c>
      <c r="E665" s="773">
        <v>1754.2100000000003</v>
      </c>
      <c r="Q665" s="280"/>
      <c r="AG665" s="280"/>
    </row>
    <row r="666" spans="1:34" ht="15.75" customHeight="1" x14ac:dyDescent="0.25">
      <c r="A666" s="280"/>
      <c r="C666" s="771" t="s">
        <v>401</v>
      </c>
      <c r="D666" s="772" t="s">
        <v>402</v>
      </c>
      <c r="E666" s="773">
        <v>1281.6010000000001</v>
      </c>
      <c r="Q666" s="280"/>
      <c r="AG666" s="280"/>
    </row>
    <row r="667" spans="1:34" ht="15.75" customHeight="1" x14ac:dyDescent="0.25">
      <c r="A667" s="280"/>
      <c r="C667" s="777" t="s">
        <v>568</v>
      </c>
      <c r="D667" s="778" t="s">
        <v>569</v>
      </c>
      <c r="E667" s="779">
        <v>1945</v>
      </c>
      <c r="Q667" s="280"/>
      <c r="AG667" s="280"/>
    </row>
    <row r="668" spans="1:34" x14ac:dyDescent="0.25">
      <c r="A668" s="280"/>
      <c r="C668" s="777" t="s">
        <v>567</v>
      </c>
      <c r="D668" s="778" t="s">
        <v>570</v>
      </c>
      <c r="E668" s="779">
        <v>1636</v>
      </c>
      <c r="Q668" s="280"/>
      <c r="AG668" s="280"/>
    </row>
    <row r="669" spans="1:34" x14ac:dyDescent="0.25">
      <c r="A669" s="280"/>
      <c r="C669" s="771" t="s">
        <v>94</v>
      </c>
      <c r="D669" s="772" t="s">
        <v>115</v>
      </c>
      <c r="E669" s="773">
        <v>3985</v>
      </c>
      <c r="Q669" s="280"/>
      <c r="AG669" s="280"/>
    </row>
    <row r="670" spans="1:34" ht="15.75" thickBot="1" x14ac:dyDescent="0.3">
      <c r="A670" s="280"/>
      <c r="C670" s="774" t="s">
        <v>1157</v>
      </c>
      <c r="D670" s="775" t="s">
        <v>164</v>
      </c>
      <c r="E670" s="776" t="s">
        <v>164</v>
      </c>
      <c r="Q670" s="280"/>
      <c r="AG670" s="280"/>
    </row>
    <row r="671" spans="1:34" x14ac:dyDescent="0.25">
      <c r="A671" s="280"/>
      <c r="C671" s="434"/>
      <c r="D671" s="434"/>
      <c r="E671" s="435"/>
      <c r="F671" s="435"/>
      <c r="Q671" s="280"/>
      <c r="AG671" s="280"/>
    </row>
    <row r="672" spans="1:34" ht="18" customHeight="1" x14ac:dyDescent="0.25">
      <c r="B672" s="401" t="s">
        <v>853</v>
      </c>
      <c r="Q672" s="280"/>
      <c r="R672" s="281"/>
      <c r="AG672" s="280"/>
      <c r="AH672" s="281"/>
    </row>
    <row r="673" spans="3:17" ht="18" customHeight="1" x14ac:dyDescent="0.25">
      <c r="Q673" s="280"/>
    </row>
    <row r="674" spans="3:17" ht="18" customHeight="1" x14ac:dyDescent="0.25">
      <c r="C674" s="442" t="s">
        <v>975</v>
      </c>
      <c r="D674" s="440" t="s">
        <v>897</v>
      </c>
      <c r="E674" s="440" t="s">
        <v>116</v>
      </c>
      <c r="F674" s="440" t="s">
        <v>574</v>
      </c>
      <c r="G674" s="441" t="s">
        <v>898</v>
      </c>
      <c r="H674" s="441" t="s">
        <v>899</v>
      </c>
      <c r="I674" s="441" t="s">
        <v>848</v>
      </c>
      <c r="Q674" s="280"/>
    </row>
    <row r="675" spans="3:17" ht="18" customHeight="1" x14ac:dyDescent="0.25">
      <c r="C675" s="478" t="s">
        <v>274</v>
      </c>
      <c r="D675" s="478"/>
      <c r="E675" s="478"/>
      <c r="F675" s="478"/>
      <c r="G675" s="478"/>
      <c r="H675" s="478"/>
      <c r="I675" s="478" t="s">
        <v>273</v>
      </c>
      <c r="Q675" s="280"/>
    </row>
    <row r="676" spans="3:17" ht="18" customHeight="1" x14ac:dyDescent="0.25">
      <c r="C676" s="346" t="str">
        <f>IF(ISTEXT('5. Emisiones Fugitivas'!E22),'5. Emisiones Fugitivas'!E22,"")</f>
        <v/>
      </c>
      <c r="D676" s="346">
        <f>'5. Emisiones Fugitivas'!F22</f>
        <v>0</v>
      </c>
      <c r="E676" s="346" t="str">
        <f t="shared" ref="E676:E697" si="126">IFERROR(VLOOKUP(D676,PCA_1,2,0),"")</f>
        <v/>
      </c>
      <c r="F676" s="413" t="str">
        <f t="shared" ref="F676:F697" si="127">IFERROR(VLOOKUP(D676,PCA_1,3,0),"")</f>
        <v/>
      </c>
      <c r="G676" s="430">
        <f>'5. Emisiones Fugitivas'!J22</f>
        <v>0</v>
      </c>
      <c r="H676" s="430">
        <f>'5. Emisiones Fugitivas'!M22</f>
        <v>0</v>
      </c>
      <c r="I676" s="436" t="str">
        <f>IFERROR(IF(D676="Otro",G676*H676,F676*H676),"")</f>
        <v/>
      </c>
      <c r="Q676" s="280"/>
    </row>
    <row r="677" spans="3:17" ht="18" customHeight="1" x14ac:dyDescent="0.25">
      <c r="C677" s="346" t="str">
        <f>IF(ISTEXT('5. Emisiones Fugitivas'!E23),'5. Emisiones Fugitivas'!E23,"")</f>
        <v/>
      </c>
      <c r="D677" s="346">
        <f>'5. Emisiones Fugitivas'!F23</f>
        <v>0</v>
      </c>
      <c r="E677" s="346" t="str">
        <f t="shared" si="126"/>
        <v/>
      </c>
      <c r="F677" s="413" t="str">
        <f t="shared" si="127"/>
        <v/>
      </c>
      <c r="G677" s="430">
        <f>'5. Emisiones Fugitivas'!J23</f>
        <v>0</v>
      </c>
      <c r="H677" s="430">
        <f>'5. Emisiones Fugitivas'!M23</f>
        <v>0</v>
      </c>
      <c r="I677" s="436" t="str">
        <f t="shared" ref="I677:I697" si="128">IFERROR(IF(D677="Otro",G677*H677,F677*H677),"")</f>
        <v/>
      </c>
      <c r="Q677" s="280"/>
    </row>
    <row r="678" spans="3:17" ht="18" customHeight="1" x14ac:dyDescent="0.25">
      <c r="C678" s="346" t="str">
        <f>IF(ISTEXT('5. Emisiones Fugitivas'!E24),'5. Emisiones Fugitivas'!E24,"")</f>
        <v/>
      </c>
      <c r="D678" s="346">
        <f>'5. Emisiones Fugitivas'!F24</f>
        <v>0</v>
      </c>
      <c r="E678" s="346" t="str">
        <f t="shared" si="126"/>
        <v/>
      </c>
      <c r="F678" s="413" t="str">
        <f t="shared" si="127"/>
        <v/>
      </c>
      <c r="G678" s="430">
        <f>'5. Emisiones Fugitivas'!J24</f>
        <v>0</v>
      </c>
      <c r="H678" s="430">
        <f>'5. Emisiones Fugitivas'!M24</f>
        <v>0</v>
      </c>
      <c r="I678" s="436" t="str">
        <f t="shared" si="128"/>
        <v/>
      </c>
      <c r="Q678" s="280"/>
    </row>
    <row r="679" spans="3:17" ht="18" customHeight="1" x14ac:dyDescent="0.25">
      <c r="C679" s="346" t="str">
        <f>IF(ISTEXT('5. Emisiones Fugitivas'!E25),'5. Emisiones Fugitivas'!E25,"")</f>
        <v/>
      </c>
      <c r="D679" s="346">
        <f>'5. Emisiones Fugitivas'!F25</f>
        <v>0</v>
      </c>
      <c r="E679" s="346" t="str">
        <f t="shared" si="126"/>
        <v/>
      </c>
      <c r="F679" s="413" t="str">
        <f t="shared" si="127"/>
        <v/>
      </c>
      <c r="G679" s="430">
        <f>'5. Emisiones Fugitivas'!J25</f>
        <v>0</v>
      </c>
      <c r="H679" s="430">
        <f>'5. Emisiones Fugitivas'!M25</f>
        <v>0</v>
      </c>
      <c r="I679" s="436" t="str">
        <f t="shared" si="128"/>
        <v/>
      </c>
      <c r="Q679" s="280"/>
    </row>
    <row r="680" spans="3:17" ht="18" customHeight="1" x14ac:dyDescent="0.25">
      <c r="C680" s="346" t="str">
        <f>IF(ISTEXT('5. Emisiones Fugitivas'!E26),'5. Emisiones Fugitivas'!E26,"")</f>
        <v/>
      </c>
      <c r="D680" s="346">
        <f>'5. Emisiones Fugitivas'!F26</f>
        <v>0</v>
      </c>
      <c r="E680" s="346" t="str">
        <f t="shared" si="126"/>
        <v/>
      </c>
      <c r="F680" s="413" t="str">
        <f t="shared" si="127"/>
        <v/>
      </c>
      <c r="G680" s="430">
        <f>'5. Emisiones Fugitivas'!J26</f>
        <v>0</v>
      </c>
      <c r="H680" s="430">
        <f>'5. Emisiones Fugitivas'!M26</f>
        <v>0</v>
      </c>
      <c r="I680" s="436" t="str">
        <f t="shared" si="128"/>
        <v/>
      </c>
      <c r="Q680" s="280"/>
    </row>
    <row r="681" spans="3:17" ht="18" customHeight="1" x14ac:dyDescent="0.25">
      <c r="C681" s="346" t="str">
        <f>IF(ISTEXT('5. Emisiones Fugitivas'!E27),'5. Emisiones Fugitivas'!E27,"")</f>
        <v/>
      </c>
      <c r="D681" s="346">
        <f>'5. Emisiones Fugitivas'!F27</f>
        <v>0</v>
      </c>
      <c r="E681" s="346" t="str">
        <f t="shared" si="126"/>
        <v/>
      </c>
      <c r="F681" s="413" t="str">
        <f t="shared" si="127"/>
        <v/>
      </c>
      <c r="G681" s="430">
        <f>'5. Emisiones Fugitivas'!J27</f>
        <v>0</v>
      </c>
      <c r="H681" s="430">
        <f>'5. Emisiones Fugitivas'!M27</f>
        <v>0</v>
      </c>
      <c r="I681" s="436" t="str">
        <f t="shared" si="128"/>
        <v/>
      </c>
      <c r="Q681" s="280"/>
    </row>
    <row r="682" spans="3:17" ht="18" customHeight="1" x14ac:dyDescent="0.25">
      <c r="C682" s="346" t="str">
        <f>IF(ISTEXT('5. Emisiones Fugitivas'!E28),'5. Emisiones Fugitivas'!E28,"")</f>
        <v/>
      </c>
      <c r="D682" s="346">
        <f>'5. Emisiones Fugitivas'!F28</f>
        <v>0</v>
      </c>
      <c r="E682" s="346" t="str">
        <f t="shared" si="126"/>
        <v/>
      </c>
      <c r="F682" s="413" t="str">
        <f t="shared" si="127"/>
        <v/>
      </c>
      <c r="G682" s="430">
        <f>'5. Emisiones Fugitivas'!J28</f>
        <v>0</v>
      </c>
      <c r="H682" s="430">
        <f>'5. Emisiones Fugitivas'!M28</f>
        <v>0</v>
      </c>
      <c r="I682" s="436" t="str">
        <f t="shared" si="128"/>
        <v/>
      </c>
      <c r="Q682" s="280"/>
    </row>
    <row r="683" spans="3:17" ht="18" customHeight="1" x14ac:dyDescent="0.25">
      <c r="C683" s="346" t="str">
        <f>IF(ISTEXT('5. Emisiones Fugitivas'!E29),'5. Emisiones Fugitivas'!E29,"")</f>
        <v/>
      </c>
      <c r="D683" s="346">
        <f>'5. Emisiones Fugitivas'!F29</f>
        <v>0</v>
      </c>
      <c r="E683" s="346" t="str">
        <f t="shared" si="126"/>
        <v/>
      </c>
      <c r="F683" s="413" t="str">
        <f t="shared" si="127"/>
        <v/>
      </c>
      <c r="G683" s="430">
        <f>'5. Emisiones Fugitivas'!J29</f>
        <v>0</v>
      </c>
      <c r="H683" s="430">
        <f>'5. Emisiones Fugitivas'!M29</f>
        <v>0</v>
      </c>
      <c r="I683" s="436" t="str">
        <f t="shared" si="128"/>
        <v/>
      </c>
      <c r="Q683" s="280"/>
    </row>
    <row r="684" spans="3:17" ht="18" customHeight="1" x14ac:dyDescent="0.25">
      <c r="C684" s="346" t="str">
        <f>IF(ISTEXT('5. Emisiones Fugitivas'!E30),'5. Emisiones Fugitivas'!E30,"")</f>
        <v/>
      </c>
      <c r="D684" s="346">
        <f>'5. Emisiones Fugitivas'!F30</f>
        <v>0</v>
      </c>
      <c r="E684" s="346" t="str">
        <f t="shared" si="126"/>
        <v/>
      </c>
      <c r="F684" s="413" t="str">
        <f t="shared" si="127"/>
        <v/>
      </c>
      <c r="G684" s="430">
        <f>'5. Emisiones Fugitivas'!J30</f>
        <v>0</v>
      </c>
      <c r="H684" s="430">
        <f>'5. Emisiones Fugitivas'!M30</f>
        <v>0</v>
      </c>
      <c r="I684" s="436" t="str">
        <f t="shared" si="128"/>
        <v/>
      </c>
      <c r="Q684" s="280"/>
    </row>
    <row r="685" spans="3:17" ht="18" customHeight="1" x14ac:dyDescent="0.25">
      <c r="C685" s="346" t="str">
        <f>IF(ISTEXT('5. Emisiones Fugitivas'!E31),'5. Emisiones Fugitivas'!E31,"")</f>
        <v/>
      </c>
      <c r="D685" s="346">
        <f>'5. Emisiones Fugitivas'!F31</f>
        <v>0</v>
      </c>
      <c r="E685" s="346" t="str">
        <f t="shared" si="126"/>
        <v/>
      </c>
      <c r="F685" s="413" t="str">
        <f t="shared" si="127"/>
        <v/>
      </c>
      <c r="G685" s="430">
        <f>'5. Emisiones Fugitivas'!J31</f>
        <v>0</v>
      </c>
      <c r="H685" s="430">
        <f>'5. Emisiones Fugitivas'!M31</f>
        <v>0</v>
      </c>
      <c r="I685" s="436" t="str">
        <f t="shared" si="128"/>
        <v/>
      </c>
      <c r="Q685" s="280"/>
    </row>
    <row r="686" spans="3:17" ht="18" customHeight="1" x14ac:dyDescent="0.25">
      <c r="C686" s="346" t="str">
        <f>IF(ISTEXT('5. Emisiones Fugitivas'!E32),'5. Emisiones Fugitivas'!E32,"")</f>
        <v/>
      </c>
      <c r="D686" s="346">
        <f>'5. Emisiones Fugitivas'!F32</f>
        <v>0</v>
      </c>
      <c r="E686" s="346" t="str">
        <f t="shared" si="126"/>
        <v/>
      </c>
      <c r="F686" s="413" t="str">
        <f t="shared" si="127"/>
        <v/>
      </c>
      <c r="G686" s="430">
        <f>'5. Emisiones Fugitivas'!J32</f>
        <v>0</v>
      </c>
      <c r="H686" s="430">
        <f>'5. Emisiones Fugitivas'!M32</f>
        <v>0</v>
      </c>
      <c r="I686" s="436" t="str">
        <f t="shared" si="128"/>
        <v/>
      </c>
      <c r="Q686" s="280"/>
    </row>
    <row r="687" spans="3:17" ht="18" customHeight="1" x14ac:dyDescent="0.25">
      <c r="C687" s="346" t="str">
        <f>IF(ISTEXT('5. Emisiones Fugitivas'!E33),'5. Emisiones Fugitivas'!E33,"")</f>
        <v/>
      </c>
      <c r="D687" s="346">
        <f>'5. Emisiones Fugitivas'!F33</f>
        <v>0</v>
      </c>
      <c r="E687" s="346" t="str">
        <f t="shared" si="126"/>
        <v/>
      </c>
      <c r="F687" s="413" t="str">
        <f t="shared" si="127"/>
        <v/>
      </c>
      <c r="G687" s="430">
        <f>'5. Emisiones Fugitivas'!J33</f>
        <v>0</v>
      </c>
      <c r="H687" s="430">
        <f>'5. Emisiones Fugitivas'!M33</f>
        <v>0</v>
      </c>
      <c r="I687" s="436" t="str">
        <f t="shared" si="128"/>
        <v/>
      </c>
      <c r="Q687" s="280"/>
    </row>
    <row r="688" spans="3:17" ht="18" customHeight="1" x14ac:dyDescent="0.25">
      <c r="C688" s="346" t="str">
        <f>IF(ISTEXT('5. Emisiones Fugitivas'!E34),'5. Emisiones Fugitivas'!E34,"")</f>
        <v/>
      </c>
      <c r="D688" s="346">
        <f>'5. Emisiones Fugitivas'!F34</f>
        <v>0</v>
      </c>
      <c r="E688" s="346" t="str">
        <f t="shared" si="126"/>
        <v/>
      </c>
      <c r="F688" s="413" t="str">
        <f t="shared" si="127"/>
        <v/>
      </c>
      <c r="G688" s="430">
        <f>'5. Emisiones Fugitivas'!J34</f>
        <v>0</v>
      </c>
      <c r="H688" s="430">
        <f>'5. Emisiones Fugitivas'!M34</f>
        <v>0</v>
      </c>
      <c r="I688" s="436" t="str">
        <f t="shared" si="128"/>
        <v/>
      </c>
      <c r="Q688" s="280"/>
    </row>
    <row r="689" spans="1:34" ht="18" customHeight="1" x14ac:dyDescent="0.25">
      <c r="C689" s="346" t="str">
        <f>IF(ISTEXT('5. Emisiones Fugitivas'!E35),'5. Emisiones Fugitivas'!E35,"")</f>
        <v/>
      </c>
      <c r="D689" s="346">
        <f>'5. Emisiones Fugitivas'!F35</f>
        <v>0</v>
      </c>
      <c r="E689" s="346" t="str">
        <f t="shared" si="126"/>
        <v/>
      </c>
      <c r="F689" s="413" t="str">
        <f t="shared" si="127"/>
        <v/>
      </c>
      <c r="G689" s="430">
        <f>'5. Emisiones Fugitivas'!J35</f>
        <v>0</v>
      </c>
      <c r="H689" s="430">
        <f>'5. Emisiones Fugitivas'!M35</f>
        <v>0</v>
      </c>
      <c r="I689" s="436" t="str">
        <f t="shared" si="128"/>
        <v/>
      </c>
      <c r="Q689" s="280"/>
    </row>
    <row r="690" spans="1:34" ht="18" customHeight="1" x14ac:dyDescent="0.25">
      <c r="C690" s="346" t="str">
        <f>IF(ISTEXT('5. Emisiones Fugitivas'!E36),'5. Emisiones Fugitivas'!E36,"")</f>
        <v/>
      </c>
      <c r="D690" s="346">
        <f>'5. Emisiones Fugitivas'!F36</f>
        <v>0</v>
      </c>
      <c r="E690" s="346" t="str">
        <f t="shared" si="126"/>
        <v/>
      </c>
      <c r="F690" s="413" t="str">
        <f t="shared" si="127"/>
        <v/>
      </c>
      <c r="G690" s="430">
        <f>'5. Emisiones Fugitivas'!J36</f>
        <v>0</v>
      </c>
      <c r="H690" s="430">
        <f>'5. Emisiones Fugitivas'!M36</f>
        <v>0</v>
      </c>
      <c r="I690" s="436" t="str">
        <f t="shared" si="128"/>
        <v/>
      </c>
      <c r="Q690" s="280"/>
    </row>
    <row r="691" spans="1:34" ht="18" customHeight="1" x14ac:dyDescent="0.25">
      <c r="C691" s="346" t="str">
        <f>IF(ISTEXT('5. Emisiones Fugitivas'!E37),'5. Emisiones Fugitivas'!E37,"")</f>
        <v/>
      </c>
      <c r="D691" s="346">
        <f>'5. Emisiones Fugitivas'!F37</f>
        <v>0</v>
      </c>
      <c r="E691" s="346" t="str">
        <f t="shared" si="126"/>
        <v/>
      </c>
      <c r="F691" s="413" t="str">
        <f t="shared" si="127"/>
        <v/>
      </c>
      <c r="G691" s="430">
        <f>'5. Emisiones Fugitivas'!J37</f>
        <v>0</v>
      </c>
      <c r="H691" s="430">
        <f>'5. Emisiones Fugitivas'!M37</f>
        <v>0</v>
      </c>
      <c r="I691" s="436" t="str">
        <f t="shared" si="128"/>
        <v/>
      </c>
      <c r="Q691" s="280"/>
    </row>
    <row r="692" spans="1:34" ht="18" customHeight="1" x14ac:dyDescent="0.25">
      <c r="C692" s="346" t="str">
        <f>IF(ISTEXT('5. Emisiones Fugitivas'!E38),'5. Emisiones Fugitivas'!E38,"")</f>
        <v/>
      </c>
      <c r="D692" s="346">
        <f>'5. Emisiones Fugitivas'!F38</f>
        <v>0</v>
      </c>
      <c r="E692" s="346" t="str">
        <f t="shared" si="126"/>
        <v/>
      </c>
      <c r="F692" s="413" t="str">
        <f t="shared" si="127"/>
        <v/>
      </c>
      <c r="G692" s="430">
        <f>'5. Emisiones Fugitivas'!J38</f>
        <v>0</v>
      </c>
      <c r="H692" s="430">
        <f>'5. Emisiones Fugitivas'!M38</f>
        <v>0</v>
      </c>
      <c r="I692" s="436" t="str">
        <f t="shared" si="128"/>
        <v/>
      </c>
      <c r="Q692" s="280"/>
    </row>
    <row r="693" spans="1:34" ht="18" customHeight="1" x14ac:dyDescent="0.25">
      <c r="C693" s="346" t="str">
        <f>IF(ISTEXT('5. Emisiones Fugitivas'!E39),'5. Emisiones Fugitivas'!E39,"")</f>
        <v/>
      </c>
      <c r="D693" s="346">
        <f>'5. Emisiones Fugitivas'!F39</f>
        <v>0</v>
      </c>
      <c r="E693" s="346" t="str">
        <f t="shared" si="126"/>
        <v/>
      </c>
      <c r="F693" s="413" t="str">
        <f t="shared" si="127"/>
        <v/>
      </c>
      <c r="G693" s="430">
        <f>'5. Emisiones Fugitivas'!J39</f>
        <v>0</v>
      </c>
      <c r="H693" s="430">
        <f>'5. Emisiones Fugitivas'!M39</f>
        <v>0</v>
      </c>
      <c r="I693" s="436" t="str">
        <f t="shared" si="128"/>
        <v/>
      </c>
      <c r="Q693" s="280"/>
    </row>
    <row r="694" spans="1:34" ht="18" customHeight="1" x14ac:dyDescent="0.25">
      <c r="C694" s="346" t="str">
        <f>IF(ISTEXT('5. Emisiones Fugitivas'!E40),'5. Emisiones Fugitivas'!E40,"")</f>
        <v/>
      </c>
      <c r="D694" s="346">
        <f>'5. Emisiones Fugitivas'!F40</f>
        <v>0</v>
      </c>
      <c r="E694" s="346" t="str">
        <f t="shared" si="126"/>
        <v/>
      </c>
      <c r="F694" s="413" t="str">
        <f t="shared" si="127"/>
        <v/>
      </c>
      <c r="G694" s="430">
        <f>'5. Emisiones Fugitivas'!J40</f>
        <v>0</v>
      </c>
      <c r="H694" s="430">
        <f>'5. Emisiones Fugitivas'!M40</f>
        <v>0</v>
      </c>
      <c r="I694" s="436" t="str">
        <f t="shared" si="128"/>
        <v/>
      </c>
      <c r="Q694" s="280"/>
    </row>
    <row r="695" spans="1:34" ht="18" customHeight="1" x14ac:dyDescent="0.25">
      <c r="C695" s="346" t="str">
        <f>IF(ISTEXT('5. Emisiones Fugitivas'!E41),'5. Emisiones Fugitivas'!E41,"")</f>
        <v/>
      </c>
      <c r="D695" s="346">
        <f>'5. Emisiones Fugitivas'!F41</f>
        <v>0</v>
      </c>
      <c r="E695" s="346" t="str">
        <f t="shared" si="126"/>
        <v/>
      </c>
      <c r="F695" s="413" t="str">
        <f t="shared" si="127"/>
        <v/>
      </c>
      <c r="G695" s="430">
        <f>'5. Emisiones Fugitivas'!J41</f>
        <v>0</v>
      </c>
      <c r="H695" s="430">
        <f>'5. Emisiones Fugitivas'!M41</f>
        <v>0</v>
      </c>
      <c r="I695" s="436" t="str">
        <f t="shared" si="128"/>
        <v/>
      </c>
      <c r="Q695" s="280"/>
    </row>
    <row r="696" spans="1:34" ht="18" customHeight="1" x14ac:dyDescent="0.25">
      <c r="C696" s="346" t="str">
        <f>IF(ISTEXT('5. Emisiones Fugitivas'!E42),'5. Emisiones Fugitivas'!E42,"")</f>
        <v/>
      </c>
      <c r="D696" s="346">
        <f>'5. Emisiones Fugitivas'!F42</f>
        <v>0</v>
      </c>
      <c r="E696" s="346" t="str">
        <f t="shared" si="126"/>
        <v/>
      </c>
      <c r="F696" s="413" t="str">
        <f t="shared" si="127"/>
        <v/>
      </c>
      <c r="G696" s="430">
        <f>'5. Emisiones Fugitivas'!J42</f>
        <v>0</v>
      </c>
      <c r="H696" s="430">
        <f>'5. Emisiones Fugitivas'!M42</f>
        <v>0</v>
      </c>
      <c r="I696" s="436" t="str">
        <f t="shared" si="128"/>
        <v/>
      </c>
      <c r="Q696" s="280"/>
    </row>
    <row r="697" spans="1:34" ht="18" customHeight="1" x14ac:dyDescent="0.25">
      <c r="C697" s="346" t="str">
        <f>IF(ISTEXT('5. Emisiones Fugitivas'!E43),'5. Emisiones Fugitivas'!E43,"")</f>
        <v/>
      </c>
      <c r="D697" s="346">
        <f>'5. Emisiones Fugitivas'!F43</f>
        <v>0</v>
      </c>
      <c r="E697" s="346" t="str">
        <f t="shared" si="126"/>
        <v/>
      </c>
      <c r="F697" s="413" t="str">
        <f t="shared" si="127"/>
        <v/>
      </c>
      <c r="G697" s="430">
        <f>'5. Emisiones Fugitivas'!J43</f>
        <v>0</v>
      </c>
      <c r="H697" s="430">
        <f>'5. Emisiones Fugitivas'!M43</f>
        <v>0</v>
      </c>
      <c r="I697" s="436" t="str">
        <f t="shared" si="128"/>
        <v/>
      </c>
      <c r="Q697" s="280"/>
    </row>
    <row r="698" spans="1:34" ht="18" customHeight="1" x14ac:dyDescent="0.25">
      <c r="C698" s="280" t="s">
        <v>1592</v>
      </c>
      <c r="D698" s="510"/>
      <c r="E698" s="510"/>
      <c r="F698" s="511"/>
      <c r="G698" s="512"/>
      <c r="H698" s="512"/>
      <c r="I698" s="487">
        <f>SUM(I676:I697)</f>
        <v>0</v>
      </c>
      <c r="Q698" s="280"/>
    </row>
    <row r="699" spans="1:34" ht="18" customHeight="1" x14ac:dyDescent="0.25">
      <c r="C699" s="510"/>
      <c r="D699" s="510"/>
      <c r="E699" s="511"/>
      <c r="F699" s="512"/>
      <c r="G699" s="512"/>
      <c r="H699" s="513"/>
      <c r="Q699" s="280"/>
    </row>
    <row r="700" spans="1:34" x14ac:dyDescent="0.25">
      <c r="A700" s="280"/>
      <c r="F700" s="429"/>
      <c r="Q700" s="280"/>
      <c r="AG700" s="280"/>
    </row>
    <row r="701" spans="1:34" ht="18" customHeight="1" x14ac:dyDescent="0.25">
      <c r="B701" s="427" t="s">
        <v>890</v>
      </c>
      <c r="C701" s="427"/>
      <c r="D701" s="427"/>
      <c r="E701" s="427"/>
      <c r="F701" s="427"/>
      <c r="G701" s="427"/>
      <c r="H701" s="427"/>
      <c r="I701" s="427"/>
      <c r="J701" s="427"/>
      <c r="K701" s="427"/>
    </row>
    <row r="702" spans="1:34" x14ac:dyDescent="0.25">
      <c r="A702" s="400"/>
      <c r="F702" s="429"/>
      <c r="Q702" s="280"/>
      <c r="AG702" s="280"/>
    </row>
    <row r="703" spans="1:34" ht="18" customHeight="1" x14ac:dyDescent="0.25">
      <c r="D703" s="470" t="s">
        <v>929</v>
      </c>
      <c r="E703" s="470" t="s">
        <v>930</v>
      </c>
      <c r="F703" s="470" t="s">
        <v>931</v>
      </c>
      <c r="G703" s="470" t="s">
        <v>932</v>
      </c>
    </row>
    <row r="704" spans="1:34" ht="18" customHeight="1" x14ac:dyDescent="0.25">
      <c r="B704" s="280">
        <v>9</v>
      </c>
      <c r="C704" s="417" t="s">
        <v>904</v>
      </c>
      <c r="D704" s="471" t="s">
        <v>164</v>
      </c>
      <c r="E704" s="471" t="s">
        <v>164</v>
      </c>
      <c r="F704" s="471" t="s">
        <v>164</v>
      </c>
      <c r="G704" s="471">
        <f>I734</f>
        <v>0</v>
      </c>
      <c r="J704" s="314"/>
      <c r="K704" s="314"/>
      <c r="Q704" s="280"/>
      <c r="R704" s="281"/>
      <c r="AG704" s="280"/>
      <c r="AH704" s="281"/>
    </row>
    <row r="705" spans="1:53" ht="18" customHeight="1" x14ac:dyDescent="0.25">
      <c r="A705" s="385"/>
      <c r="B705" s="366"/>
      <c r="C705" s="363"/>
      <c r="D705" s="363"/>
      <c r="E705" s="363"/>
      <c r="F705" s="363"/>
      <c r="G705" s="469"/>
      <c r="H705" s="363"/>
      <c r="J705" s="365"/>
      <c r="K705" s="365"/>
      <c r="L705" s="365"/>
      <c r="M705" s="365"/>
      <c r="N705" s="365"/>
      <c r="O705" s="365"/>
      <c r="P705" s="363"/>
      <c r="Q705" s="363"/>
      <c r="R705" s="363"/>
      <c r="S705" s="363"/>
      <c r="T705" s="363"/>
      <c r="U705" s="363"/>
      <c r="V705" s="365"/>
      <c r="W705" s="365"/>
      <c r="X705" s="365"/>
      <c r="Y705" s="365"/>
      <c r="Z705" s="365"/>
      <c r="AA705" s="365"/>
      <c r="AB705" s="363"/>
      <c r="AC705" s="363"/>
      <c r="AD705" s="363"/>
      <c r="AE705" s="363"/>
      <c r="AF705" s="363"/>
      <c r="AG705" s="363"/>
      <c r="AH705" s="365"/>
      <c r="AI705" s="365"/>
      <c r="AJ705" s="365"/>
      <c r="AK705" s="365"/>
      <c r="AL705" s="365"/>
      <c r="AM705" s="365"/>
      <c r="AN705" s="363"/>
      <c r="AO705" s="363"/>
      <c r="AP705" s="363"/>
      <c r="AQ705" s="363"/>
      <c r="AR705" s="363"/>
      <c r="AS705" s="363"/>
      <c r="AT705" s="365"/>
      <c r="AU705" s="365"/>
      <c r="AV705" s="365"/>
      <c r="AW705" s="365"/>
      <c r="AX705" s="365"/>
      <c r="AY705" s="365"/>
      <c r="AZ705" s="363"/>
      <c r="BA705" s="363"/>
    </row>
    <row r="706" spans="1:53" ht="18" customHeight="1" x14ac:dyDescent="0.25">
      <c r="B706" s="171"/>
      <c r="C706" s="171"/>
      <c r="D706" s="171"/>
      <c r="J706" s="314"/>
      <c r="K706" s="314"/>
      <c r="Q706" s="280"/>
      <c r="R706" s="281"/>
      <c r="AG706" s="280"/>
      <c r="AH706" s="281"/>
    </row>
    <row r="707" spans="1:53" x14ac:dyDescent="0.25">
      <c r="A707" s="400"/>
      <c r="B707" s="401" t="s">
        <v>896</v>
      </c>
      <c r="F707" s="429"/>
      <c r="Q707" s="280"/>
      <c r="AG707" s="280"/>
    </row>
    <row r="708" spans="1:53" x14ac:dyDescent="0.25">
      <c r="A708" s="400"/>
      <c r="B708" s="401"/>
      <c r="F708" s="429"/>
      <c r="Q708" s="280"/>
      <c r="AG708" s="280"/>
    </row>
    <row r="709" spans="1:53" x14ac:dyDescent="0.25">
      <c r="A709" s="280"/>
      <c r="C709" s="509" t="s">
        <v>893</v>
      </c>
      <c r="D709" s="509" t="s">
        <v>162</v>
      </c>
      <c r="E709" s="509" t="s">
        <v>725</v>
      </c>
      <c r="Q709" s="280"/>
      <c r="AG709" s="280"/>
    </row>
    <row r="710" spans="1:53" ht="18" customHeight="1" x14ac:dyDescent="0.25">
      <c r="A710" s="280"/>
      <c r="C710" s="437" t="s">
        <v>720</v>
      </c>
      <c r="D710" s="437" t="s">
        <v>738</v>
      </c>
      <c r="E710" s="621">
        <v>1</v>
      </c>
      <c r="Q710" s="280"/>
      <c r="AG710" s="280"/>
    </row>
    <row r="711" spans="1:53" ht="18" customHeight="1" x14ac:dyDescent="0.25">
      <c r="A711" s="280"/>
      <c r="C711" s="437" t="s">
        <v>717</v>
      </c>
      <c r="D711" s="437" t="s">
        <v>891</v>
      </c>
      <c r="E711" s="621">
        <v>28</v>
      </c>
      <c r="Q711" s="280"/>
      <c r="AG711" s="280"/>
    </row>
    <row r="712" spans="1:53" ht="18" customHeight="1" x14ac:dyDescent="0.25">
      <c r="A712" s="280"/>
      <c r="C712" s="437" t="s">
        <v>718</v>
      </c>
      <c r="D712" s="437" t="s">
        <v>892</v>
      </c>
      <c r="E712" s="621">
        <v>265</v>
      </c>
      <c r="Q712" s="280"/>
      <c r="AG712" s="280"/>
    </row>
    <row r="713" spans="1:53" ht="18" customHeight="1" x14ac:dyDescent="0.25">
      <c r="A713" s="280"/>
      <c r="C713" s="437" t="s">
        <v>612</v>
      </c>
      <c r="D713" s="437" t="s">
        <v>887</v>
      </c>
      <c r="E713" s="621">
        <v>23500</v>
      </c>
      <c r="Q713" s="280"/>
      <c r="AG713" s="280"/>
    </row>
    <row r="714" spans="1:53" ht="18" customHeight="1" x14ac:dyDescent="0.25">
      <c r="A714" s="280"/>
      <c r="C714" s="437" t="s">
        <v>724</v>
      </c>
      <c r="D714" s="437" t="s">
        <v>888</v>
      </c>
      <c r="E714" s="621">
        <v>16100</v>
      </c>
      <c r="Q714" s="280"/>
      <c r="AG714" s="280"/>
    </row>
    <row r="715" spans="1:53" ht="18" customHeight="1" x14ac:dyDescent="0.25">
      <c r="A715" s="280"/>
      <c r="C715" s="437" t="s">
        <v>740</v>
      </c>
      <c r="D715" s="437" t="s">
        <v>739</v>
      </c>
      <c r="E715" s="621">
        <v>491</v>
      </c>
      <c r="Q715" s="280"/>
      <c r="AG715" s="280"/>
    </row>
    <row r="716" spans="1:53" ht="18" customHeight="1" x14ac:dyDescent="0.25">
      <c r="A716" s="280"/>
      <c r="C716" s="437" t="s">
        <v>742</v>
      </c>
      <c r="D716" s="437" t="s">
        <v>741</v>
      </c>
      <c r="E716" s="621">
        <v>1790</v>
      </c>
      <c r="Q716" s="280"/>
      <c r="AG716" s="280"/>
    </row>
    <row r="717" spans="1:53" ht="18" customHeight="1" x14ac:dyDescent="0.25">
      <c r="A717" s="280"/>
      <c r="C717" s="437" t="s">
        <v>743</v>
      </c>
      <c r="D717" s="437" t="s">
        <v>894</v>
      </c>
      <c r="E717" s="621">
        <v>216</v>
      </c>
      <c r="Q717" s="280"/>
      <c r="AG717" s="280"/>
    </row>
    <row r="718" spans="1:53" ht="18" customHeight="1" x14ac:dyDescent="0.25">
      <c r="A718" s="280"/>
      <c r="C718" s="437" t="s">
        <v>744</v>
      </c>
      <c r="D718" s="437" t="s">
        <v>895</v>
      </c>
      <c r="E718" s="621">
        <v>11100</v>
      </c>
      <c r="Q718" s="280"/>
      <c r="AG718" s="280"/>
    </row>
    <row r="719" spans="1:53" ht="18" customHeight="1" x14ac:dyDescent="0.25">
      <c r="A719" s="280"/>
      <c r="C719" s="437" t="s">
        <v>933</v>
      </c>
      <c r="D719" s="437" t="s">
        <v>745</v>
      </c>
      <c r="E719" s="621">
        <v>8900</v>
      </c>
      <c r="Q719" s="280"/>
      <c r="AG719" s="280"/>
    </row>
    <row r="720" spans="1:53" ht="18" customHeight="1" x14ac:dyDescent="0.25">
      <c r="C720" s="437" t="s">
        <v>1157</v>
      </c>
      <c r="D720" s="437" t="s">
        <v>164</v>
      </c>
      <c r="E720" s="621" t="s">
        <v>164</v>
      </c>
      <c r="Q720" s="280"/>
      <c r="R720" s="281"/>
      <c r="AG720" s="280"/>
      <c r="AH720" s="281"/>
    </row>
    <row r="721" spans="1:34" ht="18" customHeight="1" x14ac:dyDescent="0.25">
      <c r="C721" s="434"/>
      <c r="D721" s="434"/>
      <c r="E721" s="439"/>
      <c r="Q721" s="280"/>
      <c r="R721" s="281"/>
      <c r="AG721" s="280"/>
      <c r="AH721" s="281"/>
    </row>
    <row r="722" spans="1:34" ht="18" customHeight="1" x14ac:dyDescent="0.25">
      <c r="B722" s="401" t="s">
        <v>853</v>
      </c>
      <c r="Q722" s="280"/>
      <c r="R722" s="281"/>
      <c r="AG722" s="280"/>
      <c r="AH722" s="281"/>
    </row>
    <row r="723" spans="1:34" ht="18" customHeight="1" x14ac:dyDescent="0.25">
      <c r="Q723" s="280"/>
    </row>
    <row r="724" spans="1:34" ht="18" customHeight="1" x14ac:dyDescent="0.25">
      <c r="C724" s="442" t="s">
        <v>975</v>
      </c>
      <c r="D724" s="492" t="s">
        <v>897</v>
      </c>
      <c r="E724" s="492" t="s">
        <v>116</v>
      </c>
      <c r="F724" s="493" t="s">
        <v>574</v>
      </c>
      <c r="G724" s="509" t="s">
        <v>898</v>
      </c>
      <c r="H724" s="509" t="s">
        <v>901</v>
      </c>
      <c r="I724" s="509" t="s">
        <v>848</v>
      </c>
      <c r="Q724" s="280"/>
    </row>
    <row r="725" spans="1:34" ht="18" customHeight="1" x14ac:dyDescent="0.25">
      <c r="C725" s="478" t="s">
        <v>274</v>
      </c>
      <c r="D725" s="478"/>
      <c r="E725" s="478"/>
      <c r="F725" s="478"/>
      <c r="G725" s="478"/>
      <c r="H725" s="478"/>
      <c r="I725" s="478" t="s">
        <v>273</v>
      </c>
      <c r="Q725" s="280"/>
    </row>
    <row r="726" spans="1:34" ht="18" customHeight="1" x14ac:dyDescent="0.25">
      <c r="C726" s="346" t="str">
        <f>IF(ISTEXT('5. Emisiones Fugitivas'!E60),'5. Emisiones Fugitivas'!E60,"")</f>
        <v/>
      </c>
      <c r="D726" s="346">
        <f>'5. Emisiones Fugitivas'!F60</f>
        <v>0</v>
      </c>
      <c r="E726" s="346" t="str">
        <f t="shared" ref="E726:E733" si="129">IFERROR(VLOOKUP(D726,PCA_2,2,0),"")</f>
        <v/>
      </c>
      <c r="F726" s="622" t="str">
        <f t="shared" ref="F726:F733" si="130">IFERROR(VLOOKUP(D726,PCA_2,3,0),"")</f>
        <v/>
      </c>
      <c r="G726" s="430">
        <f>'5. Emisiones Fugitivas'!J60</f>
        <v>0</v>
      </c>
      <c r="H726" s="430">
        <f>'5. Emisiones Fugitivas'!L60</f>
        <v>0</v>
      </c>
      <c r="I726" s="436" t="str">
        <f>IFERROR(IF(D726="Otro",G726*H726,F726*H726),"")</f>
        <v/>
      </c>
      <c r="Q726" s="280"/>
    </row>
    <row r="727" spans="1:34" ht="18" customHeight="1" x14ac:dyDescent="0.25">
      <c r="C727" s="346" t="str">
        <f>IF(ISTEXT('5. Emisiones Fugitivas'!E61),'5. Emisiones Fugitivas'!E61,"")</f>
        <v/>
      </c>
      <c r="D727" s="346">
        <f>'5. Emisiones Fugitivas'!F61</f>
        <v>0</v>
      </c>
      <c r="E727" s="346" t="str">
        <f t="shared" si="129"/>
        <v/>
      </c>
      <c r="F727" s="622" t="str">
        <f t="shared" si="130"/>
        <v/>
      </c>
      <c r="G727" s="430">
        <f>'5. Emisiones Fugitivas'!J61</f>
        <v>0</v>
      </c>
      <c r="H727" s="430">
        <f>'5. Emisiones Fugitivas'!L61</f>
        <v>0</v>
      </c>
      <c r="I727" s="436" t="str">
        <f t="shared" ref="I727:I733" si="131">IFERROR(IF(D727="Otro",G727*H727,F727*H727),"")</f>
        <v/>
      </c>
      <c r="Q727" s="280"/>
    </row>
    <row r="728" spans="1:34" ht="18" customHeight="1" x14ac:dyDescent="0.25">
      <c r="C728" s="346" t="str">
        <f>IF(ISTEXT('5. Emisiones Fugitivas'!E62),'5. Emisiones Fugitivas'!E62,"")</f>
        <v/>
      </c>
      <c r="D728" s="346">
        <f>'5. Emisiones Fugitivas'!F62</f>
        <v>0</v>
      </c>
      <c r="E728" s="346" t="str">
        <f t="shared" si="129"/>
        <v/>
      </c>
      <c r="F728" s="622" t="str">
        <f t="shared" si="130"/>
        <v/>
      </c>
      <c r="G728" s="430">
        <f>'5. Emisiones Fugitivas'!J62</f>
        <v>0</v>
      </c>
      <c r="H728" s="430">
        <f>'5. Emisiones Fugitivas'!L62</f>
        <v>0</v>
      </c>
      <c r="I728" s="436" t="str">
        <f t="shared" si="131"/>
        <v/>
      </c>
      <c r="Q728" s="280"/>
    </row>
    <row r="729" spans="1:34" ht="18" customHeight="1" x14ac:dyDescent="0.25">
      <c r="C729" s="346" t="str">
        <f>IF(ISTEXT('5. Emisiones Fugitivas'!E63),'5. Emisiones Fugitivas'!E63,"")</f>
        <v/>
      </c>
      <c r="D729" s="346">
        <f>'5. Emisiones Fugitivas'!F63</f>
        <v>0</v>
      </c>
      <c r="E729" s="346" t="str">
        <f t="shared" si="129"/>
        <v/>
      </c>
      <c r="F729" s="622" t="str">
        <f t="shared" si="130"/>
        <v/>
      </c>
      <c r="G729" s="430">
        <f>'5. Emisiones Fugitivas'!J63</f>
        <v>0</v>
      </c>
      <c r="H729" s="430">
        <f>'5. Emisiones Fugitivas'!L63</f>
        <v>0</v>
      </c>
      <c r="I729" s="436" t="str">
        <f t="shared" si="131"/>
        <v/>
      </c>
      <c r="Q729" s="280"/>
    </row>
    <row r="730" spans="1:34" ht="18" customHeight="1" x14ac:dyDescent="0.25">
      <c r="C730" s="346" t="str">
        <f>IF(ISTEXT('5. Emisiones Fugitivas'!E64),'5. Emisiones Fugitivas'!E64,"")</f>
        <v/>
      </c>
      <c r="D730" s="346">
        <f>'5. Emisiones Fugitivas'!F64</f>
        <v>0</v>
      </c>
      <c r="E730" s="346" t="str">
        <f t="shared" si="129"/>
        <v/>
      </c>
      <c r="F730" s="622" t="str">
        <f t="shared" si="130"/>
        <v/>
      </c>
      <c r="G730" s="430">
        <f>'5. Emisiones Fugitivas'!J64</f>
        <v>0</v>
      </c>
      <c r="H730" s="430">
        <f>'5. Emisiones Fugitivas'!L64</f>
        <v>0</v>
      </c>
      <c r="I730" s="436" t="str">
        <f t="shared" si="131"/>
        <v/>
      </c>
      <c r="Q730" s="280"/>
    </row>
    <row r="731" spans="1:34" ht="18" customHeight="1" x14ac:dyDescent="0.25">
      <c r="C731" s="346" t="str">
        <f>IF(ISTEXT('5. Emisiones Fugitivas'!E65),'5. Emisiones Fugitivas'!E65,"")</f>
        <v/>
      </c>
      <c r="D731" s="346">
        <f>'5. Emisiones Fugitivas'!F65</f>
        <v>0</v>
      </c>
      <c r="E731" s="346" t="str">
        <f t="shared" si="129"/>
        <v/>
      </c>
      <c r="F731" s="622" t="str">
        <f t="shared" si="130"/>
        <v/>
      </c>
      <c r="G731" s="430">
        <f>'5. Emisiones Fugitivas'!J65</f>
        <v>0</v>
      </c>
      <c r="H731" s="430">
        <f>'5. Emisiones Fugitivas'!L65</f>
        <v>0</v>
      </c>
      <c r="I731" s="436" t="str">
        <f t="shared" si="131"/>
        <v/>
      </c>
      <c r="Q731" s="280"/>
    </row>
    <row r="732" spans="1:34" ht="18" customHeight="1" x14ac:dyDescent="0.25">
      <c r="C732" s="346" t="str">
        <f>IF(ISTEXT('5. Emisiones Fugitivas'!E66),'5. Emisiones Fugitivas'!E66,"")</f>
        <v/>
      </c>
      <c r="D732" s="346">
        <f>'5. Emisiones Fugitivas'!F66</f>
        <v>0</v>
      </c>
      <c r="E732" s="346" t="str">
        <f t="shared" si="129"/>
        <v/>
      </c>
      <c r="F732" s="622" t="str">
        <f t="shared" si="130"/>
        <v/>
      </c>
      <c r="G732" s="430">
        <f>'5. Emisiones Fugitivas'!J66</f>
        <v>0</v>
      </c>
      <c r="H732" s="430">
        <f>'5. Emisiones Fugitivas'!L66</f>
        <v>0</v>
      </c>
      <c r="I732" s="436" t="str">
        <f t="shared" si="131"/>
        <v/>
      </c>
      <c r="Q732" s="280"/>
    </row>
    <row r="733" spans="1:34" ht="18" customHeight="1" x14ac:dyDescent="0.25">
      <c r="C733" s="346" t="str">
        <f>IF(ISTEXT('5. Emisiones Fugitivas'!E67),'5. Emisiones Fugitivas'!E67,"")</f>
        <v/>
      </c>
      <c r="D733" s="346">
        <f>'5. Emisiones Fugitivas'!F67</f>
        <v>0</v>
      </c>
      <c r="E733" s="346" t="str">
        <f t="shared" si="129"/>
        <v/>
      </c>
      <c r="F733" s="622" t="str">
        <f t="shared" si="130"/>
        <v/>
      </c>
      <c r="G733" s="430">
        <f>'5. Emisiones Fugitivas'!J67</f>
        <v>0</v>
      </c>
      <c r="H733" s="430">
        <f>'5. Emisiones Fugitivas'!L67</f>
        <v>0</v>
      </c>
      <c r="I733" s="436" t="str">
        <f t="shared" si="131"/>
        <v/>
      </c>
      <c r="Q733" s="280"/>
    </row>
    <row r="734" spans="1:34" ht="18" customHeight="1" x14ac:dyDescent="0.25">
      <c r="D734" s="510"/>
      <c r="E734" s="510"/>
      <c r="F734" s="511"/>
      <c r="G734" s="512"/>
      <c r="H734" s="512"/>
      <c r="I734" s="487">
        <f>SUM(I726:I733)</f>
        <v>0</v>
      </c>
      <c r="Q734" s="280"/>
    </row>
    <row r="735" spans="1:34" ht="18" customHeight="1" x14ac:dyDescent="0.25"/>
    <row r="736" spans="1:34" ht="18" customHeight="1" x14ac:dyDescent="0.25">
      <c r="A736" s="935"/>
      <c r="B736" s="936" t="s">
        <v>1595</v>
      </c>
      <c r="C736" s="934"/>
      <c r="D736" s="934"/>
      <c r="Q736" s="280"/>
      <c r="R736" s="281"/>
      <c r="AG736" s="280"/>
      <c r="AH736" s="281"/>
    </row>
    <row r="737" spans="3:17" ht="18" customHeight="1" x14ac:dyDescent="0.25">
      <c r="Q737" s="280"/>
    </row>
    <row r="738" spans="3:17" ht="18" customHeight="1" x14ac:dyDescent="0.25">
      <c r="C738" s="442" t="s">
        <v>975</v>
      </c>
      <c r="D738" s="492" t="s">
        <v>897</v>
      </c>
      <c r="E738" s="492" t="s">
        <v>116</v>
      </c>
      <c r="F738" s="493" t="s">
        <v>574</v>
      </c>
      <c r="G738" s="509" t="s">
        <v>898</v>
      </c>
      <c r="H738" s="509" t="s">
        <v>901</v>
      </c>
      <c r="I738" s="509" t="s">
        <v>848</v>
      </c>
      <c r="Q738" s="280"/>
    </row>
    <row r="739" spans="3:17" ht="18" customHeight="1" x14ac:dyDescent="0.25">
      <c r="C739" s="478" t="s">
        <v>274</v>
      </c>
      <c r="D739" s="478"/>
      <c r="E739" s="478"/>
      <c r="F739" s="478"/>
      <c r="G739" s="478"/>
      <c r="H739" s="478"/>
      <c r="I739" s="478" t="s">
        <v>273</v>
      </c>
      <c r="Q739" s="280"/>
    </row>
    <row r="740" spans="3:17" ht="18" customHeight="1" x14ac:dyDescent="0.25">
      <c r="C740" s="346" t="str">
        <f>C676</f>
        <v/>
      </c>
      <c r="D740" s="346">
        <f t="shared" ref="D740:I740" si="132">D676</f>
        <v>0</v>
      </c>
      <c r="E740" s="346" t="str">
        <f t="shared" si="132"/>
        <v/>
      </c>
      <c r="F740" s="346" t="str">
        <f t="shared" si="132"/>
        <v/>
      </c>
      <c r="G740" s="346">
        <f t="shared" si="132"/>
        <v>0</v>
      </c>
      <c r="H740" s="346">
        <f t="shared" si="132"/>
        <v>0</v>
      </c>
      <c r="I740" s="940" t="str">
        <f t="shared" si="132"/>
        <v/>
      </c>
      <c r="Q740" s="280"/>
    </row>
    <row r="741" spans="3:17" ht="18" customHeight="1" x14ac:dyDescent="0.25">
      <c r="C741" s="346" t="str">
        <f t="shared" ref="C741:I761" si="133">C677</f>
        <v/>
      </c>
      <c r="D741" s="346">
        <f t="shared" si="133"/>
        <v>0</v>
      </c>
      <c r="E741" s="346" t="str">
        <f t="shared" si="133"/>
        <v/>
      </c>
      <c r="F741" s="346" t="str">
        <f t="shared" si="133"/>
        <v/>
      </c>
      <c r="G741" s="346">
        <f t="shared" si="133"/>
        <v>0</v>
      </c>
      <c r="H741" s="346">
        <f t="shared" si="133"/>
        <v>0</v>
      </c>
      <c r="I741" s="940" t="str">
        <f t="shared" si="133"/>
        <v/>
      </c>
      <c r="Q741" s="280"/>
    </row>
    <row r="742" spans="3:17" ht="18" customHeight="1" x14ac:dyDescent="0.25">
      <c r="C742" s="346" t="str">
        <f t="shared" si="133"/>
        <v/>
      </c>
      <c r="D742" s="346">
        <f t="shared" si="133"/>
        <v>0</v>
      </c>
      <c r="E742" s="346" t="str">
        <f t="shared" si="133"/>
        <v/>
      </c>
      <c r="F742" s="346" t="str">
        <f t="shared" si="133"/>
        <v/>
      </c>
      <c r="G742" s="346">
        <f t="shared" si="133"/>
        <v>0</v>
      </c>
      <c r="H742" s="346">
        <f t="shared" si="133"/>
        <v>0</v>
      </c>
      <c r="I742" s="940" t="str">
        <f t="shared" si="133"/>
        <v/>
      </c>
      <c r="Q742" s="280"/>
    </row>
    <row r="743" spans="3:17" ht="18" customHeight="1" x14ac:dyDescent="0.25">
      <c r="C743" s="346" t="str">
        <f t="shared" si="133"/>
        <v/>
      </c>
      <c r="D743" s="346">
        <f t="shared" si="133"/>
        <v>0</v>
      </c>
      <c r="E743" s="346" t="str">
        <f t="shared" si="133"/>
        <v/>
      </c>
      <c r="F743" s="346" t="str">
        <f t="shared" si="133"/>
        <v/>
      </c>
      <c r="G743" s="346">
        <f t="shared" si="133"/>
        <v>0</v>
      </c>
      <c r="H743" s="346">
        <f t="shared" si="133"/>
        <v>0</v>
      </c>
      <c r="I743" s="940" t="str">
        <f t="shared" si="133"/>
        <v/>
      </c>
      <c r="Q743" s="280"/>
    </row>
    <row r="744" spans="3:17" ht="18" customHeight="1" x14ac:dyDescent="0.25">
      <c r="C744" s="346" t="str">
        <f t="shared" si="133"/>
        <v/>
      </c>
      <c r="D744" s="346">
        <f t="shared" si="133"/>
        <v>0</v>
      </c>
      <c r="E744" s="346" t="str">
        <f t="shared" si="133"/>
        <v/>
      </c>
      <c r="F744" s="346" t="str">
        <f t="shared" si="133"/>
        <v/>
      </c>
      <c r="G744" s="346">
        <f t="shared" si="133"/>
        <v>0</v>
      </c>
      <c r="H744" s="346">
        <f t="shared" si="133"/>
        <v>0</v>
      </c>
      <c r="I744" s="940" t="str">
        <f t="shared" si="133"/>
        <v/>
      </c>
      <c r="Q744" s="280"/>
    </row>
    <row r="745" spans="3:17" ht="18" customHeight="1" x14ac:dyDescent="0.25">
      <c r="C745" s="346" t="str">
        <f t="shared" si="133"/>
        <v/>
      </c>
      <c r="D745" s="346">
        <f t="shared" si="133"/>
        <v>0</v>
      </c>
      <c r="E745" s="346" t="str">
        <f t="shared" si="133"/>
        <v/>
      </c>
      <c r="F745" s="346" t="str">
        <f t="shared" si="133"/>
        <v/>
      </c>
      <c r="G745" s="346">
        <f t="shared" si="133"/>
        <v>0</v>
      </c>
      <c r="H745" s="346">
        <f t="shared" si="133"/>
        <v>0</v>
      </c>
      <c r="I745" s="940" t="str">
        <f t="shared" si="133"/>
        <v/>
      </c>
      <c r="Q745" s="280"/>
    </row>
    <row r="746" spans="3:17" ht="18" customHeight="1" x14ac:dyDescent="0.25">
      <c r="C746" s="346" t="str">
        <f t="shared" si="133"/>
        <v/>
      </c>
      <c r="D746" s="346">
        <f t="shared" si="133"/>
        <v>0</v>
      </c>
      <c r="E746" s="346" t="str">
        <f t="shared" si="133"/>
        <v/>
      </c>
      <c r="F746" s="346" t="str">
        <f t="shared" si="133"/>
        <v/>
      </c>
      <c r="G746" s="346">
        <f t="shared" si="133"/>
        <v>0</v>
      </c>
      <c r="H746" s="346">
        <f t="shared" si="133"/>
        <v>0</v>
      </c>
      <c r="I746" s="940" t="str">
        <f t="shared" si="133"/>
        <v/>
      </c>
      <c r="Q746" s="280"/>
    </row>
    <row r="747" spans="3:17" ht="18" customHeight="1" x14ac:dyDescent="0.25">
      <c r="C747" s="346" t="str">
        <f t="shared" si="133"/>
        <v/>
      </c>
      <c r="D747" s="346">
        <f t="shared" si="133"/>
        <v>0</v>
      </c>
      <c r="E747" s="346" t="str">
        <f t="shared" si="133"/>
        <v/>
      </c>
      <c r="F747" s="346" t="str">
        <f t="shared" si="133"/>
        <v/>
      </c>
      <c r="G747" s="346">
        <f t="shared" si="133"/>
        <v>0</v>
      </c>
      <c r="H747" s="346">
        <f t="shared" si="133"/>
        <v>0</v>
      </c>
      <c r="I747" s="940" t="str">
        <f t="shared" si="133"/>
        <v/>
      </c>
      <c r="Q747" s="280"/>
    </row>
    <row r="748" spans="3:17" ht="18" customHeight="1" x14ac:dyDescent="0.25">
      <c r="C748" s="346" t="str">
        <f t="shared" si="133"/>
        <v/>
      </c>
      <c r="D748" s="346">
        <f t="shared" si="133"/>
        <v>0</v>
      </c>
      <c r="E748" s="346" t="str">
        <f t="shared" si="133"/>
        <v/>
      </c>
      <c r="F748" s="346" t="str">
        <f t="shared" si="133"/>
        <v/>
      </c>
      <c r="G748" s="346">
        <f t="shared" si="133"/>
        <v>0</v>
      </c>
      <c r="H748" s="346">
        <f t="shared" si="133"/>
        <v>0</v>
      </c>
      <c r="I748" s="940" t="str">
        <f t="shared" si="133"/>
        <v/>
      </c>
      <c r="Q748" s="280"/>
    </row>
    <row r="749" spans="3:17" ht="18" customHeight="1" x14ac:dyDescent="0.25">
      <c r="C749" s="346" t="str">
        <f t="shared" si="133"/>
        <v/>
      </c>
      <c r="D749" s="346">
        <f t="shared" si="133"/>
        <v>0</v>
      </c>
      <c r="E749" s="346" t="str">
        <f t="shared" si="133"/>
        <v/>
      </c>
      <c r="F749" s="346" t="str">
        <f t="shared" si="133"/>
        <v/>
      </c>
      <c r="G749" s="346">
        <f t="shared" si="133"/>
        <v>0</v>
      </c>
      <c r="H749" s="346">
        <f t="shared" si="133"/>
        <v>0</v>
      </c>
      <c r="I749" s="940" t="str">
        <f t="shared" si="133"/>
        <v/>
      </c>
      <c r="Q749" s="280"/>
    </row>
    <row r="750" spans="3:17" ht="18" customHeight="1" x14ac:dyDescent="0.25">
      <c r="C750" s="346" t="str">
        <f t="shared" si="133"/>
        <v/>
      </c>
      <c r="D750" s="346">
        <f t="shared" si="133"/>
        <v>0</v>
      </c>
      <c r="E750" s="346" t="str">
        <f t="shared" si="133"/>
        <v/>
      </c>
      <c r="F750" s="346" t="str">
        <f t="shared" si="133"/>
        <v/>
      </c>
      <c r="G750" s="346">
        <f t="shared" si="133"/>
        <v>0</v>
      </c>
      <c r="H750" s="346">
        <f t="shared" si="133"/>
        <v>0</v>
      </c>
      <c r="I750" s="940" t="str">
        <f t="shared" si="133"/>
        <v/>
      </c>
      <c r="Q750" s="280"/>
    </row>
    <row r="751" spans="3:17" ht="18" customHeight="1" x14ac:dyDescent="0.25">
      <c r="C751" s="346" t="str">
        <f t="shared" si="133"/>
        <v/>
      </c>
      <c r="D751" s="346">
        <f t="shared" si="133"/>
        <v>0</v>
      </c>
      <c r="E751" s="346" t="str">
        <f t="shared" si="133"/>
        <v/>
      </c>
      <c r="F751" s="346" t="str">
        <f t="shared" si="133"/>
        <v/>
      </c>
      <c r="G751" s="346">
        <f t="shared" si="133"/>
        <v>0</v>
      </c>
      <c r="H751" s="346">
        <f t="shared" si="133"/>
        <v>0</v>
      </c>
      <c r="I751" s="940" t="str">
        <f t="shared" si="133"/>
        <v/>
      </c>
      <c r="Q751" s="280"/>
    </row>
    <row r="752" spans="3:17" ht="18" customHeight="1" x14ac:dyDescent="0.25">
      <c r="C752" s="346" t="str">
        <f t="shared" si="133"/>
        <v/>
      </c>
      <c r="D752" s="346">
        <f t="shared" si="133"/>
        <v>0</v>
      </c>
      <c r="E752" s="346" t="str">
        <f t="shared" si="133"/>
        <v/>
      </c>
      <c r="F752" s="346" t="str">
        <f t="shared" si="133"/>
        <v/>
      </c>
      <c r="G752" s="346">
        <f t="shared" si="133"/>
        <v>0</v>
      </c>
      <c r="H752" s="346">
        <f t="shared" si="133"/>
        <v>0</v>
      </c>
      <c r="I752" s="940" t="str">
        <f t="shared" si="133"/>
        <v/>
      </c>
      <c r="Q752" s="280"/>
    </row>
    <row r="753" spans="3:17" ht="18" customHeight="1" x14ac:dyDescent="0.25">
      <c r="C753" s="346" t="str">
        <f t="shared" si="133"/>
        <v/>
      </c>
      <c r="D753" s="346">
        <f t="shared" si="133"/>
        <v>0</v>
      </c>
      <c r="E753" s="346" t="str">
        <f t="shared" si="133"/>
        <v/>
      </c>
      <c r="F753" s="346" t="str">
        <f t="shared" si="133"/>
        <v/>
      </c>
      <c r="G753" s="346">
        <f t="shared" si="133"/>
        <v>0</v>
      </c>
      <c r="H753" s="346">
        <f t="shared" si="133"/>
        <v>0</v>
      </c>
      <c r="I753" s="940" t="str">
        <f t="shared" si="133"/>
        <v/>
      </c>
      <c r="Q753" s="280"/>
    </row>
    <row r="754" spans="3:17" ht="18" customHeight="1" x14ac:dyDescent="0.25">
      <c r="C754" s="346" t="str">
        <f t="shared" si="133"/>
        <v/>
      </c>
      <c r="D754" s="346">
        <f t="shared" si="133"/>
        <v>0</v>
      </c>
      <c r="E754" s="346" t="str">
        <f t="shared" si="133"/>
        <v/>
      </c>
      <c r="F754" s="346" t="str">
        <f t="shared" si="133"/>
        <v/>
      </c>
      <c r="G754" s="346">
        <f t="shared" si="133"/>
        <v>0</v>
      </c>
      <c r="H754" s="346">
        <f t="shared" si="133"/>
        <v>0</v>
      </c>
      <c r="I754" s="940" t="str">
        <f t="shared" si="133"/>
        <v/>
      </c>
      <c r="Q754" s="280"/>
    </row>
    <row r="755" spans="3:17" ht="18" customHeight="1" x14ac:dyDescent="0.25">
      <c r="C755" s="346" t="str">
        <f t="shared" si="133"/>
        <v/>
      </c>
      <c r="D755" s="346">
        <f t="shared" si="133"/>
        <v>0</v>
      </c>
      <c r="E755" s="346" t="str">
        <f t="shared" si="133"/>
        <v/>
      </c>
      <c r="F755" s="346" t="str">
        <f t="shared" si="133"/>
        <v/>
      </c>
      <c r="G755" s="346">
        <f t="shared" si="133"/>
        <v>0</v>
      </c>
      <c r="H755" s="346">
        <f t="shared" si="133"/>
        <v>0</v>
      </c>
      <c r="I755" s="940" t="str">
        <f t="shared" si="133"/>
        <v/>
      </c>
      <c r="Q755" s="280"/>
    </row>
    <row r="756" spans="3:17" ht="18" customHeight="1" x14ac:dyDescent="0.25">
      <c r="C756" s="346" t="str">
        <f t="shared" si="133"/>
        <v/>
      </c>
      <c r="D756" s="346">
        <f t="shared" si="133"/>
        <v>0</v>
      </c>
      <c r="E756" s="346" t="str">
        <f t="shared" si="133"/>
        <v/>
      </c>
      <c r="F756" s="346" t="str">
        <f t="shared" si="133"/>
        <v/>
      </c>
      <c r="G756" s="346">
        <f t="shared" si="133"/>
        <v>0</v>
      </c>
      <c r="H756" s="346">
        <f t="shared" si="133"/>
        <v>0</v>
      </c>
      <c r="I756" s="940" t="str">
        <f t="shared" si="133"/>
        <v/>
      </c>
      <c r="Q756" s="280"/>
    </row>
    <row r="757" spans="3:17" ht="18" customHeight="1" x14ac:dyDescent="0.25">
      <c r="C757" s="346" t="str">
        <f t="shared" si="133"/>
        <v/>
      </c>
      <c r="D757" s="346">
        <f t="shared" si="133"/>
        <v>0</v>
      </c>
      <c r="E757" s="346" t="str">
        <f t="shared" si="133"/>
        <v/>
      </c>
      <c r="F757" s="346" t="str">
        <f t="shared" si="133"/>
        <v/>
      </c>
      <c r="G757" s="346">
        <f t="shared" si="133"/>
        <v>0</v>
      </c>
      <c r="H757" s="346">
        <f t="shared" si="133"/>
        <v>0</v>
      </c>
      <c r="I757" s="940" t="str">
        <f t="shared" si="133"/>
        <v/>
      </c>
      <c r="Q757" s="280"/>
    </row>
    <row r="758" spans="3:17" ht="18" customHeight="1" x14ac:dyDescent="0.25">
      <c r="C758" s="346" t="str">
        <f t="shared" si="133"/>
        <v/>
      </c>
      <c r="D758" s="346">
        <f t="shared" si="133"/>
        <v>0</v>
      </c>
      <c r="E758" s="346" t="str">
        <f t="shared" si="133"/>
        <v/>
      </c>
      <c r="F758" s="346" t="str">
        <f t="shared" si="133"/>
        <v/>
      </c>
      <c r="G758" s="346">
        <f t="shared" si="133"/>
        <v>0</v>
      </c>
      <c r="H758" s="346">
        <f t="shared" si="133"/>
        <v>0</v>
      </c>
      <c r="I758" s="940" t="str">
        <f t="shared" si="133"/>
        <v/>
      </c>
      <c r="Q758" s="280"/>
    </row>
    <row r="759" spans="3:17" ht="18" customHeight="1" x14ac:dyDescent="0.25">
      <c r="C759" s="346" t="str">
        <f t="shared" si="133"/>
        <v/>
      </c>
      <c r="D759" s="346">
        <f t="shared" si="133"/>
        <v>0</v>
      </c>
      <c r="E759" s="346" t="str">
        <f t="shared" si="133"/>
        <v/>
      </c>
      <c r="F759" s="346" t="str">
        <f t="shared" si="133"/>
        <v/>
      </c>
      <c r="G759" s="346">
        <f t="shared" si="133"/>
        <v>0</v>
      </c>
      <c r="H759" s="346">
        <f t="shared" si="133"/>
        <v>0</v>
      </c>
      <c r="I759" s="940" t="str">
        <f t="shared" si="133"/>
        <v/>
      </c>
      <c r="Q759" s="280"/>
    </row>
    <row r="760" spans="3:17" ht="18" customHeight="1" x14ac:dyDescent="0.25">
      <c r="C760" s="346" t="str">
        <f t="shared" si="133"/>
        <v/>
      </c>
      <c r="D760" s="346">
        <f t="shared" si="133"/>
        <v>0</v>
      </c>
      <c r="E760" s="346" t="str">
        <f t="shared" si="133"/>
        <v/>
      </c>
      <c r="F760" s="346" t="str">
        <f t="shared" si="133"/>
        <v/>
      </c>
      <c r="G760" s="346">
        <f t="shared" si="133"/>
        <v>0</v>
      </c>
      <c r="H760" s="346">
        <f t="shared" si="133"/>
        <v>0</v>
      </c>
      <c r="I760" s="940" t="str">
        <f t="shared" si="133"/>
        <v/>
      </c>
      <c r="Q760" s="280"/>
    </row>
    <row r="761" spans="3:17" ht="18" customHeight="1" x14ac:dyDescent="0.25">
      <c r="C761" s="346" t="str">
        <f t="shared" si="133"/>
        <v/>
      </c>
      <c r="D761" s="346">
        <f t="shared" si="133"/>
        <v>0</v>
      </c>
      <c r="E761" s="346" t="str">
        <f t="shared" si="133"/>
        <v/>
      </c>
      <c r="F761" s="346" t="str">
        <f t="shared" si="133"/>
        <v/>
      </c>
      <c r="G761" s="346">
        <f t="shared" si="133"/>
        <v>0</v>
      </c>
      <c r="H761" s="346">
        <f t="shared" si="133"/>
        <v>0</v>
      </c>
      <c r="I761" s="940" t="str">
        <f t="shared" si="133"/>
        <v/>
      </c>
      <c r="Q761" s="280"/>
    </row>
    <row r="762" spans="3:17" ht="18" customHeight="1" x14ac:dyDescent="0.25">
      <c r="C762" s="346" t="str">
        <f>C726</f>
        <v/>
      </c>
      <c r="D762" s="346">
        <f t="shared" ref="D762:I762" si="134">D726</f>
        <v>0</v>
      </c>
      <c r="E762" s="346" t="str">
        <f t="shared" si="134"/>
        <v/>
      </c>
      <c r="F762" s="346" t="str">
        <f t="shared" si="134"/>
        <v/>
      </c>
      <c r="G762" s="346">
        <f t="shared" si="134"/>
        <v>0</v>
      </c>
      <c r="H762" s="346">
        <f t="shared" si="134"/>
        <v>0</v>
      </c>
      <c r="I762" s="940" t="str">
        <f t="shared" si="134"/>
        <v/>
      </c>
      <c r="Q762" s="280"/>
    </row>
    <row r="763" spans="3:17" ht="18" customHeight="1" x14ac:dyDescent="0.25">
      <c r="C763" s="346" t="str">
        <f t="shared" ref="C763:I769" si="135">C727</f>
        <v/>
      </c>
      <c r="D763" s="346">
        <f t="shared" si="135"/>
        <v>0</v>
      </c>
      <c r="E763" s="346" t="str">
        <f t="shared" si="135"/>
        <v/>
      </c>
      <c r="F763" s="346" t="str">
        <f t="shared" si="135"/>
        <v/>
      </c>
      <c r="G763" s="346">
        <f t="shared" si="135"/>
        <v>0</v>
      </c>
      <c r="H763" s="346">
        <f t="shared" si="135"/>
        <v>0</v>
      </c>
      <c r="I763" s="940" t="str">
        <f t="shared" si="135"/>
        <v/>
      </c>
      <c r="Q763" s="280"/>
    </row>
    <row r="764" spans="3:17" ht="18" customHeight="1" x14ac:dyDescent="0.25">
      <c r="C764" s="346" t="str">
        <f t="shared" si="135"/>
        <v/>
      </c>
      <c r="D764" s="346">
        <f t="shared" si="135"/>
        <v>0</v>
      </c>
      <c r="E764" s="346" t="str">
        <f t="shared" si="135"/>
        <v/>
      </c>
      <c r="F764" s="346" t="str">
        <f t="shared" si="135"/>
        <v/>
      </c>
      <c r="G764" s="346">
        <f t="shared" si="135"/>
        <v>0</v>
      </c>
      <c r="H764" s="346">
        <f t="shared" si="135"/>
        <v>0</v>
      </c>
      <c r="I764" s="940" t="str">
        <f t="shared" si="135"/>
        <v/>
      </c>
      <c r="Q764" s="280"/>
    </row>
    <row r="765" spans="3:17" ht="18" customHeight="1" x14ac:dyDescent="0.25">
      <c r="C765" s="346" t="str">
        <f t="shared" si="135"/>
        <v/>
      </c>
      <c r="D765" s="346">
        <f t="shared" si="135"/>
        <v>0</v>
      </c>
      <c r="E765" s="346" t="str">
        <f t="shared" si="135"/>
        <v/>
      </c>
      <c r="F765" s="346" t="str">
        <f t="shared" si="135"/>
        <v/>
      </c>
      <c r="G765" s="346">
        <f t="shared" si="135"/>
        <v>0</v>
      </c>
      <c r="H765" s="346">
        <f t="shared" si="135"/>
        <v>0</v>
      </c>
      <c r="I765" s="940" t="str">
        <f t="shared" si="135"/>
        <v/>
      </c>
      <c r="Q765" s="280"/>
    </row>
    <row r="766" spans="3:17" ht="18" customHeight="1" x14ac:dyDescent="0.25">
      <c r="C766" s="346" t="str">
        <f t="shared" si="135"/>
        <v/>
      </c>
      <c r="D766" s="346">
        <f t="shared" si="135"/>
        <v>0</v>
      </c>
      <c r="E766" s="346" t="str">
        <f t="shared" si="135"/>
        <v/>
      </c>
      <c r="F766" s="346" t="str">
        <f t="shared" si="135"/>
        <v/>
      </c>
      <c r="G766" s="346">
        <f t="shared" si="135"/>
        <v>0</v>
      </c>
      <c r="H766" s="346">
        <f t="shared" si="135"/>
        <v>0</v>
      </c>
      <c r="I766" s="940" t="str">
        <f t="shared" si="135"/>
        <v/>
      </c>
      <c r="Q766" s="280"/>
    </row>
    <row r="767" spans="3:17" ht="18" customHeight="1" x14ac:dyDescent="0.25">
      <c r="C767" s="346" t="str">
        <f t="shared" si="135"/>
        <v/>
      </c>
      <c r="D767" s="346">
        <f t="shared" si="135"/>
        <v>0</v>
      </c>
      <c r="E767" s="346" t="str">
        <f t="shared" si="135"/>
        <v/>
      </c>
      <c r="F767" s="346" t="str">
        <f t="shared" si="135"/>
        <v/>
      </c>
      <c r="G767" s="346">
        <f t="shared" si="135"/>
        <v>0</v>
      </c>
      <c r="H767" s="346">
        <f t="shared" si="135"/>
        <v>0</v>
      </c>
      <c r="I767" s="940" t="str">
        <f t="shared" si="135"/>
        <v/>
      </c>
      <c r="Q767" s="280"/>
    </row>
    <row r="768" spans="3:17" ht="18" customHeight="1" x14ac:dyDescent="0.25">
      <c r="C768" s="346" t="str">
        <f t="shared" si="135"/>
        <v/>
      </c>
      <c r="D768" s="346">
        <f t="shared" si="135"/>
        <v>0</v>
      </c>
      <c r="E768" s="346" t="str">
        <f t="shared" si="135"/>
        <v/>
      </c>
      <c r="F768" s="346" t="str">
        <f t="shared" si="135"/>
        <v/>
      </c>
      <c r="G768" s="346">
        <f t="shared" si="135"/>
        <v>0</v>
      </c>
      <c r="H768" s="346">
        <f t="shared" si="135"/>
        <v>0</v>
      </c>
      <c r="I768" s="940" t="str">
        <f t="shared" si="135"/>
        <v/>
      </c>
      <c r="Q768" s="280"/>
    </row>
    <row r="769" spans="1:53" ht="18" customHeight="1" x14ac:dyDescent="0.25">
      <c r="C769" s="346" t="str">
        <f t="shared" si="135"/>
        <v/>
      </c>
      <c r="D769" s="346">
        <f t="shared" si="135"/>
        <v>0</v>
      </c>
      <c r="E769" s="346" t="str">
        <f t="shared" si="135"/>
        <v/>
      </c>
      <c r="F769" s="346" t="str">
        <f t="shared" si="135"/>
        <v/>
      </c>
      <c r="G769" s="346">
        <f t="shared" si="135"/>
        <v>0</v>
      </c>
      <c r="H769" s="346">
        <f t="shared" si="135"/>
        <v>0</v>
      </c>
      <c r="I769" s="940" t="str">
        <f t="shared" si="135"/>
        <v/>
      </c>
      <c r="Q769" s="280"/>
    </row>
    <row r="770" spans="1:53" ht="18" customHeight="1" x14ac:dyDescent="0.25">
      <c r="C770" s="510"/>
      <c r="D770" s="510"/>
      <c r="E770" s="510"/>
      <c r="F770" s="937"/>
      <c r="G770" s="512"/>
      <c r="H770" s="512"/>
      <c r="I770" s="513"/>
      <c r="Q770" s="280"/>
    </row>
    <row r="771" spans="1:53" ht="18" customHeight="1" x14ac:dyDescent="0.25">
      <c r="C771" s="510"/>
      <c r="D771" s="510"/>
      <c r="E771" s="510"/>
      <c r="F771" s="937"/>
      <c r="G771" s="512"/>
      <c r="H771" s="512"/>
      <c r="I771" s="513"/>
      <c r="Q771" s="280"/>
    </row>
    <row r="772" spans="1:53" s="282" customFormat="1" ht="18" customHeight="1" x14ac:dyDescent="0.35">
      <c r="A772" s="384" t="s">
        <v>42</v>
      </c>
      <c r="B772" s="388" t="s">
        <v>736</v>
      </c>
      <c r="C772" s="306"/>
      <c r="D772" s="306"/>
      <c r="E772" s="306"/>
      <c r="F772" s="306"/>
      <c r="G772" s="306"/>
      <c r="H772" s="306"/>
      <c r="I772" s="306"/>
      <c r="J772" s="306"/>
      <c r="K772" s="306"/>
      <c r="L772" s="306"/>
      <c r="M772" s="306"/>
      <c r="Q772" s="360"/>
      <c r="AG772" s="360"/>
    </row>
    <row r="773" spans="1:53" ht="18" customHeight="1" x14ac:dyDescent="0.25"/>
    <row r="774" spans="1:53" ht="18" customHeight="1" x14ac:dyDescent="0.25">
      <c r="D774" s="470" t="s">
        <v>929</v>
      </c>
      <c r="E774" s="470" t="s">
        <v>930</v>
      </c>
      <c r="F774" s="470" t="s">
        <v>931</v>
      </c>
      <c r="G774" s="470" t="s">
        <v>932</v>
      </c>
    </row>
    <row r="775" spans="1:53" ht="18" customHeight="1" x14ac:dyDescent="0.25">
      <c r="B775" s="280">
        <v>10</v>
      </c>
      <c r="C775" s="417" t="s">
        <v>903</v>
      </c>
      <c r="D775" s="471">
        <f>ROUND(G813,2)</f>
        <v>0</v>
      </c>
      <c r="E775" s="471">
        <f t="shared" ref="E775:G775" si="136">ROUND(H813,2)</f>
        <v>0</v>
      </c>
      <c r="F775" s="471">
        <f t="shared" si="136"/>
        <v>0</v>
      </c>
      <c r="G775" s="471">
        <f t="shared" si="136"/>
        <v>0</v>
      </c>
      <c r="J775" s="314"/>
      <c r="K775" s="314"/>
      <c r="Q775" s="280"/>
      <c r="R775" s="281"/>
      <c r="AG775" s="280"/>
      <c r="AH775" s="281"/>
    </row>
    <row r="776" spans="1:53" ht="18" customHeight="1" x14ac:dyDescent="0.25">
      <c r="A776" s="385"/>
      <c r="B776" s="366"/>
      <c r="C776" s="363"/>
      <c r="D776" s="363"/>
      <c r="E776" s="363"/>
      <c r="F776" s="363"/>
      <c r="G776" s="469">
        <f>D775+E775*$H$9/1000+F775*$H$10/1000</f>
        <v>0</v>
      </c>
      <c r="L776" s="365"/>
      <c r="M776" s="365"/>
      <c r="N776" s="365"/>
      <c r="O776" s="365"/>
      <c r="P776" s="363"/>
      <c r="Q776" s="363"/>
      <c r="R776" s="363"/>
      <c r="S776" s="363"/>
      <c r="T776" s="363"/>
      <c r="U776" s="363"/>
      <c r="V776" s="365"/>
      <c r="W776" s="365"/>
      <c r="X776" s="365"/>
      <c r="Y776" s="365"/>
      <c r="Z776" s="365"/>
      <c r="AA776" s="365"/>
      <c r="AB776" s="363"/>
      <c r="AC776" s="363"/>
      <c r="AD776" s="363"/>
      <c r="AE776" s="363"/>
      <c r="AF776" s="363"/>
      <c r="AG776" s="363"/>
      <c r="AH776" s="365"/>
      <c r="AI776" s="365"/>
      <c r="AJ776" s="365"/>
      <c r="AK776" s="365"/>
      <c r="AL776" s="365"/>
      <c r="AM776" s="365"/>
      <c r="AN776" s="363"/>
      <c r="AO776" s="363"/>
      <c r="AP776" s="363"/>
      <c r="AQ776" s="363"/>
      <c r="AR776" s="363"/>
      <c r="AS776" s="363"/>
      <c r="AT776" s="365"/>
      <c r="AU776" s="365"/>
      <c r="AV776" s="365"/>
      <c r="AW776" s="365"/>
      <c r="AX776" s="365"/>
      <c r="AY776" s="365"/>
      <c r="AZ776" s="363"/>
      <c r="BA776" s="363"/>
    </row>
    <row r="777" spans="1:53" ht="18" customHeight="1" x14ac:dyDescent="0.25">
      <c r="B777" s="401" t="s">
        <v>852</v>
      </c>
      <c r="C777" s="171"/>
      <c r="D777" s="171"/>
      <c r="E777" s="171"/>
      <c r="J777" s="314"/>
      <c r="K777" s="314"/>
      <c r="Q777" s="280"/>
      <c r="R777" s="281"/>
      <c r="AG777" s="280"/>
      <c r="AH777" s="281"/>
    </row>
    <row r="778" spans="1:53" ht="18" customHeight="1" x14ac:dyDescent="0.25">
      <c r="B778" s="401"/>
      <c r="C778" s="171"/>
      <c r="D778" s="171"/>
      <c r="E778" s="171"/>
      <c r="G778" s="176"/>
      <c r="H778" s="176"/>
      <c r="I778" s="176"/>
      <c r="J778" s="314"/>
      <c r="K778" s="314"/>
      <c r="Q778" s="280"/>
      <c r="R778" s="281"/>
      <c r="AG778" s="280"/>
      <c r="AH778" s="281"/>
    </row>
    <row r="779" spans="1:53" ht="18" customHeight="1" x14ac:dyDescent="0.25">
      <c r="B779" s="401"/>
      <c r="C779" s="708" t="s">
        <v>1191</v>
      </c>
      <c r="D779" s="171"/>
      <c r="E779" s="171"/>
      <c r="J779" s="314"/>
      <c r="K779" s="314"/>
      <c r="Q779" s="280"/>
      <c r="R779" s="281"/>
      <c r="AG779" s="280"/>
      <c r="AH779" s="281"/>
    </row>
    <row r="780" spans="1:53" ht="18" customHeight="1" x14ac:dyDescent="0.25">
      <c r="B780" s="401"/>
      <c r="C780" s="709" t="s">
        <v>1192</v>
      </c>
      <c r="D780" s="171"/>
      <c r="E780" s="171"/>
      <c r="G780" s="176"/>
      <c r="H780" s="176"/>
      <c r="I780" s="176"/>
      <c r="J780" s="314"/>
      <c r="K780" s="314"/>
      <c r="Q780" s="280"/>
      <c r="R780" s="281"/>
      <c r="AG780" s="280"/>
      <c r="AH780" s="281"/>
    </row>
    <row r="781" spans="1:53" ht="18" customHeight="1" x14ac:dyDescent="0.25">
      <c r="B781" s="401"/>
      <c r="C781" s="420" t="s">
        <v>1193</v>
      </c>
      <c r="D781" s="171"/>
      <c r="E781" s="171"/>
      <c r="G781" s="176"/>
      <c r="H781" s="176"/>
      <c r="I781" s="176"/>
      <c r="J781" s="314"/>
      <c r="K781" s="314"/>
      <c r="Q781" s="280"/>
      <c r="R781" s="281"/>
      <c r="AG781" s="280"/>
      <c r="AH781" s="281"/>
    </row>
    <row r="782" spans="1:53" ht="18" customHeight="1" x14ac:dyDescent="0.25">
      <c r="B782" s="401"/>
      <c r="C782" s="420" t="s">
        <v>796</v>
      </c>
      <c r="D782" s="171"/>
      <c r="E782" s="171"/>
      <c r="G782" s="176"/>
      <c r="H782" s="176"/>
      <c r="I782" s="176"/>
      <c r="J782" s="314"/>
      <c r="K782" s="314"/>
      <c r="Q782" s="280"/>
      <c r="R782" s="281"/>
      <c r="AG782" s="280"/>
      <c r="AH782" s="281"/>
    </row>
    <row r="783" spans="1:53" ht="18" customHeight="1" x14ac:dyDescent="0.25">
      <c r="B783" s="401"/>
      <c r="C783" s="420" t="s">
        <v>1202</v>
      </c>
      <c r="D783" s="171"/>
      <c r="E783" s="171"/>
      <c r="G783" s="176"/>
      <c r="H783" s="176"/>
      <c r="I783" s="176"/>
      <c r="J783" s="314"/>
      <c r="K783" s="314"/>
      <c r="Q783" s="280"/>
      <c r="R783" s="281"/>
      <c r="AG783" s="280"/>
      <c r="AH783" s="281"/>
    </row>
    <row r="784" spans="1:53" ht="18" customHeight="1" x14ac:dyDescent="0.25">
      <c r="B784" s="401"/>
      <c r="C784" s="420" t="s">
        <v>1194</v>
      </c>
      <c r="D784" s="171"/>
      <c r="E784" s="171"/>
      <c r="G784" s="176"/>
      <c r="H784" s="176"/>
      <c r="I784" s="176"/>
      <c r="J784" s="314"/>
      <c r="K784" s="314"/>
      <c r="Q784" s="280"/>
      <c r="R784" s="281"/>
      <c r="AG784" s="280"/>
      <c r="AH784" s="281"/>
    </row>
    <row r="785" spans="1:53" ht="18" customHeight="1" x14ac:dyDescent="0.25">
      <c r="B785" s="401"/>
      <c r="C785" s="420" t="s">
        <v>1195</v>
      </c>
      <c r="D785" s="171"/>
      <c r="E785" s="171"/>
      <c r="G785" s="176"/>
      <c r="H785" s="176"/>
      <c r="I785" s="176"/>
      <c r="J785" s="314"/>
      <c r="K785" s="314"/>
      <c r="Q785" s="280"/>
      <c r="R785" s="281"/>
      <c r="AG785" s="280"/>
      <c r="AH785" s="281"/>
    </row>
    <row r="786" spans="1:53" ht="18" customHeight="1" x14ac:dyDescent="0.25">
      <c r="B786" s="401"/>
      <c r="C786" s="420" t="s">
        <v>1196</v>
      </c>
      <c r="D786" s="171"/>
      <c r="E786" s="171"/>
      <c r="G786" s="176"/>
      <c r="H786" s="176"/>
      <c r="I786" s="176"/>
      <c r="J786" s="314"/>
      <c r="K786" s="314"/>
      <c r="Q786" s="280"/>
      <c r="R786" s="281"/>
      <c r="AG786" s="280"/>
      <c r="AH786" s="281"/>
    </row>
    <row r="787" spans="1:53" ht="18" customHeight="1" x14ac:dyDescent="0.25">
      <c r="B787" s="401"/>
      <c r="C787" s="420" t="s">
        <v>1197</v>
      </c>
      <c r="D787" s="171"/>
      <c r="E787" s="171"/>
      <c r="G787" s="176"/>
      <c r="H787" s="176"/>
      <c r="I787" s="176"/>
      <c r="J787" s="314"/>
      <c r="K787" s="314"/>
      <c r="Q787" s="280"/>
      <c r="R787" s="281"/>
      <c r="AG787" s="280"/>
      <c r="AH787" s="281"/>
    </row>
    <row r="788" spans="1:53" ht="18" customHeight="1" x14ac:dyDescent="0.25">
      <c r="B788" s="401"/>
      <c r="C788" s="420" t="s">
        <v>1198</v>
      </c>
      <c r="D788" s="171"/>
      <c r="E788" s="171"/>
      <c r="G788" s="176"/>
      <c r="H788" s="176"/>
      <c r="I788" s="176"/>
      <c r="J788" s="314"/>
      <c r="K788" s="314"/>
      <c r="Q788" s="280"/>
      <c r="R788" s="281"/>
      <c r="AG788" s="280"/>
      <c r="AH788" s="281"/>
    </row>
    <row r="789" spans="1:53" ht="18" customHeight="1" x14ac:dyDescent="0.25">
      <c r="B789" s="401"/>
      <c r="C789" s="420" t="s">
        <v>1199</v>
      </c>
      <c r="D789" s="171"/>
      <c r="E789" s="171"/>
      <c r="G789" s="176"/>
      <c r="H789" s="176"/>
      <c r="I789" s="176"/>
      <c r="J789" s="314"/>
      <c r="K789" s="314"/>
      <c r="Q789" s="280"/>
      <c r="R789" s="281"/>
      <c r="AG789" s="280"/>
      <c r="AH789" s="281"/>
    </row>
    <row r="790" spans="1:53" ht="18" customHeight="1" x14ac:dyDescent="0.25">
      <c r="B790" s="401"/>
      <c r="C790" s="420" t="s">
        <v>1200</v>
      </c>
      <c r="D790" s="171"/>
      <c r="E790" s="171"/>
      <c r="G790" s="176"/>
      <c r="H790" s="176"/>
      <c r="I790" s="176"/>
      <c r="J790" s="314"/>
      <c r="K790" s="314"/>
      <c r="Q790" s="280"/>
      <c r="R790" s="281"/>
      <c r="AG790" s="280"/>
      <c r="AH790" s="281"/>
    </row>
    <row r="791" spans="1:53" ht="18" customHeight="1" x14ac:dyDescent="0.25">
      <c r="B791" s="401"/>
      <c r="C791" s="420" t="s">
        <v>1201</v>
      </c>
      <c r="D791" s="171"/>
      <c r="E791" s="171"/>
      <c r="G791" s="176"/>
      <c r="H791" s="176"/>
      <c r="I791" s="176"/>
      <c r="J791" s="314"/>
      <c r="K791" s="314"/>
      <c r="Q791" s="280"/>
      <c r="R791" s="281"/>
      <c r="AG791" s="280"/>
      <c r="AH791" s="281"/>
    </row>
    <row r="792" spans="1:53" ht="18" customHeight="1" x14ac:dyDescent="0.25">
      <c r="B792" s="401"/>
      <c r="C792" s="710" t="s">
        <v>176</v>
      </c>
      <c r="D792" s="171"/>
      <c r="E792" s="171"/>
      <c r="G792" s="176"/>
      <c r="H792" s="176"/>
      <c r="I792" s="176"/>
      <c r="J792" s="314"/>
      <c r="K792" s="314"/>
      <c r="Q792" s="280"/>
      <c r="R792" s="281"/>
      <c r="AG792" s="280"/>
      <c r="AH792" s="281"/>
    </row>
    <row r="793" spans="1:53" ht="18" customHeight="1" x14ac:dyDescent="0.25">
      <c r="B793" s="401"/>
      <c r="C793" s="281"/>
      <c r="D793" s="171"/>
      <c r="E793" s="171"/>
      <c r="G793" s="176"/>
      <c r="H793" s="176"/>
      <c r="I793" s="176"/>
      <c r="J793" s="314"/>
      <c r="K793" s="314"/>
      <c r="Q793" s="280"/>
      <c r="R793" s="281"/>
      <c r="AG793" s="280"/>
      <c r="AH793" s="281"/>
    </row>
    <row r="794" spans="1:53" s="281" customFormat="1" ht="18" customHeight="1" x14ac:dyDescent="0.25">
      <c r="A794" s="711"/>
      <c r="B794" s="712" t="s">
        <v>853</v>
      </c>
      <c r="C794" s="369"/>
      <c r="D794" s="369"/>
      <c r="E794" s="369"/>
      <c r="F794" s="369"/>
      <c r="G794" s="713"/>
      <c r="H794" s="369"/>
      <c r="J794" s="714"/>
      <c r="K794" s="714"/>
      <c r="L794" s="714"/>
      <c r="M794" s="714"/>
      <c r="N794" s="714"/>
      <c r="O794" s="714"/>
      <c r="P794" s="369"/>
      <c r="Q794" s="369"/>
      <c r="R794" s="369"/>
      <c r="S794" s="369"/>
      <c r="T794" s="369"/>
      <c r="U794" s="369"/>
      <c r="V794" s="714"/>
      <c r="W794" s="714"/>
      <c r="X794" s="714"/>
      <c r="Y794" s="714"/>
      <c r="Z794" s="714"/>
      <c r="AA794" s="714"/>
      <c r="AB794" s="369"/>
      <c r="AC794" s="369"/>
      <c r="AD794" s="369"/>
      <c r="AE794" s="369"/>
      <c r="AF794" s="369"/>
      <c r="AG794" s="369"/>
      <c r="AH794" s="714"/>
      <c r="AI794" s="714"/>
      <c r="AJ794" s="714"/>
      <c r="AK794" s="714"/>
      <c r="AL794" s="714"/>
      <c r="AM794" s="714"/>
      <c r="AN794" s="369"/>
      <c r="AO794" s="369"/>
      <c r="AP794" s="369"/>
      <c r="AQ794" s="369"/>
      <c r="AR794" s="369"/>
      <c r="AS794" s="369"/>
      <c r="AT794" s="714"/>
      <c r="AU794" s="714"/>
      <c r="AV794" s="714"/>
      <c r="AW794" s="714"/>
      <c r="AX794" s="714"/>
      <c r="AY794" s="714"/>
      <c r="AZ794" s="369"/>
      <c r="BA794" s="369"/>
    </row>
    <row r="795" spans="1:53" ht="18" customHeight="1" x14ac:dyDescent="0.25">
      <c r="A795" s="385"/>
      <c r="B795" s="366"/>
      <c r="C795" s="363"/>
      <c r="D795" s="363"/>
      <c r="E795" s="363"/>
      <c r="F795" s="363"/>
      <c r="G795" s="1226" t="s">
        <v>848</v>
      </c>
      <c r="H795" s="1227"/>
      <c r="I795" s="1227"/>
      <c r="J795" s="1228"/>
      <c r="N795" s="365"/>
      <c r="O795" s="365"/>
      <c r="P795" s="363"/>
      <c r="Q795" s="363"/>
      <c r="R795" s="363"/>
      <c r="S795" s="363"/>
      <c r="T795" s="363"/>
      <c r="U795" s="363"/>
      <c r="V795" s="365"/>
      <c r="W795" s="365"/>
      <c r="X795" s="365"/>
      <c r="Y795" s="365"/>
      <c r="Z795" s="365"/>
      <c r="AA795" s="365"/>
      <c r="AB795" s="363"/>
      <c r="AC795" s="363"/>
      <c r="AD795" s="363"/>
      <c r="AE795" s="363"/>
      <c r="AF795" s="363"/>
      <c r="AG795" s="363"/>
      <c r="AH795" s="365"/>
      <c r="AI795" s="365"/>
      <c r="AJ795" s="365"/>
      <c r="AK795" s="365"/>
      <c r="AL795" s="365"/>
      <c r="AM795" s="365"/>
      <c r="AN795" s="363"/>
      <c r="AO795" s="363"/>
      <c r="AP795" s="363"/>
      <c r="AQ795" s="363"/>
      <c r="AR795" s="363"/>
      <c r="AS795" s="363"/>
      <c r="AT795" s="365"/>
      <c r="AU795" s="365"/>
      <c r="AV795" s="365"/>
      <c r="AW795" s="365"/>
      <c r="AX795" s="365"/>
      <c r="AY795" s="365"/>
      <c r="AZ795" s="363"/>
      <c r="BA795" s="363"/>
    </row>
    <row r="796" spans="1:53" ht="18" customHeight="1" x14ac:dyDescent="0.25">
      <c r="C796" s="442" t="s">
        <v>975</v>
      </c>
      <c r="D796" s="492" t="s">
        <v>822</v>
      </c>
      <c r="E796" s="492" t="s">
        <v>1023</v>
      </c>
      <c r="F796" s="492" t="s">
        <v>167</v>
      </c>
      <c r="G796" s="443" t="s">
        <v>916</v>
      </c>
      <c r="H796" s="443" t="s">
        <v>917</v>
      </c>
      <c r="I796" s="443" t="s">
        <v>918</v>
      </c>
      <c r="J796" s="443" t="s">
        <v>919</v>
      </c>
      <c r="Q796" s="280"/>
    </row>
    <row r="797" spans="1:53" ht="18" customHeight="1" x14ac:dyDescent="0.25">
      <c r="C797" s="478" t="s">
        <v>274</v>
      </c>
      <c r="D797" s="478"/>
      <c r="E797" s="478"/>
      <c r="F797" s="478"/>
      <c r="G797" s="478"/>
      <c r="H797" s="478"/>
      <c r="I797" s="478"/>
      <c r="J797" s="478" t="s">
        <v>273</v>
      </c>
      <c r="Q797" s="280"/>
    </row>
    <row r="798" spans="1:53" ht="18" customHeight="1" x14ac:dyDescent="0.25">
      <c r="C798" s="346" t="str">
        <f>IF(ISTEXT('6. Emisiones de proceso'!E16),'6. Emisiones de proceso'!E16,"")</f>
        <v/>
      </c>
      <c r="D798" s="346">
        <f>'6. Emisiones de proceso'!F16</f>
        <v>0</v>
      </c>
      <c r="E798" s="346">
        <f>'6. Emisiones de proceso'!G16</f>
        <v>0</v>
      </c>
      <c r="F798" s="346">
        <f>'6. Emisiones de proceso'!H16</f>
        <v>0</v>
      </c>
      <c r="G798" s="347" t="str">
        <f>IF(ISNUMBER('6. Emisiones de proceso'!I16),'6. Emisiones de proceso'!I16,"")</f>
        <v/>
      </c>
      <c r="H798" s="347" t="str">
        <f>IF(ISNUMBER('6. Emisiones de proceso'!J16),'6. Emisiones de proceso'!J16,"")</f>
        <v/>
      </c>
      <c r="I798" s="347" t="str">
        <f>IF(ISNUMBER('6. Emisiones de proceso'!K16),'6. Emisiones de proceso'!K16,"")</f>
        <v/>
      </c>
      <c r="J798" s="489" t="str">
        <f>IFERROR(G798+H798*$H$9/1000+I798*$H$10/1000,G798)</f>
        <v/>
      </c>
      <c r="Q798" s="280"/>
    </row>
    <row r="799" spans="1:53" ht="18" customHeight="1" x14ac:dyDescent="0.25">
      <c r="C799" s="346" t="str">
        <f>IF(ISTEXT('6. Emisiones de proceso'!E17),'6. Emisiones de proceso'!E17,"")</f>
        <v/>
      </c>
      <c r="D799" s="346">
        <f>'6. Emisiones de proceso'!F17</f>
        <v>0</v>
      </c>
      <c r="E799" s="346">
        <f>'6. Emisiones de proceso'!G17</f>
        <v>0</v>
      </c>
      <c r="F799" s="346">
        <f>'6. Emisiones de proceso'!H17</f>
        <v>0</v>
      </c>
      <c r="G799" s="347" t="str">
        <f>IF(ISNUMBER('6. Emisiones de proceso'!I17),'6. Emisiones de proceso'!I17,"")</f>
        <v/>
      </c>
      <c r="H799" s="347" t="str">
        <f>IF(ISNUMBER('6. Emisiones de proceso'!J17),'6. Emisiones de proceso'!J17,"")</f>
        <v/>
      </c>
      <c r="I799" s="347" t="str">
        <f>IF(ISNUMBER('6. Emisiones de proceso'!K17),'6. Emisiones de proceso'!K17,"")</f>
        <v/>
      </c>
      <c r="J799" s="489" t="str">
        <f t="shared" ref="J799:J812" si="137">IFERROR(G799+H799*$H$9/1000+I799*$H$10/1000,G799)</f>
        <v/>
      </c>
      <c r="Q799" s="280"/>
    </row>
    <row r="800" spans="1:53" ht="18" customHeight="1" x14ac:dyDescent="0.25">
      <c r="C800" s="346" t="str">
        <f>IF(ISTEXT('6. Emisiones de proceso'!E18),'6. Emisiones de proceso'!E18,"")</f>
        <v/>
      </c>
      <c r="D800" s="346">
        <f>'6. Emisiones de proceso'!F18</f>
        <v>0</v>
      </c>
      <c r="E800" s="346">
        <f>'6. Emisiones de proceso'!G18</f>
        <v>0</v>
      </c>
      <c r="F800" s="346">
        <f>'6. Emisiones de proceso'!H18</f>
        <v>0</v>
      </c>
      <c r="G800" s="347" t="str">
        <f>IF(ISNUMBER('6. Emisiones de proceso'!I18),'6. Emisiones de proceso'!I18,"")</f>
        <v/>
      </c>
      <c r="H800" s="347" t="str">
        <f>IF(ISNUMBER('6. Emisiones de proceso'!J18),'6. Emisiones de proceso'!J18,"")</f>
        <v/>
      </c>
      <c r="I800" s="347" t="str">
        <f>IF(ISNUMBER('6. Emisiones de proceso'!K18),'6. Emisiones de proceso'!K18,"")</f>
        <v/>
      </c>
      <c r="J800" s="489" t="str">
        <f t="shared" si="137"/>
        <v/>
      </c>
      <c r="Q800" s="280"/>
    </row>
    <row r="801" spans="1:33" ht="18" customHeight="1" x14ac:dyDescent="0.25">
      <c r="C801" s="346" t="str">
        <f>IF(ISTEXT('6. Emisiones de proceso'!E19),'6. Emisiones de proceso'!E19,"")</f>
        <v/>
      </c>
      <c r="D801" s="346">
        <f>'6. Emisiones de proceso'!F19</f>
        <v>0</v>
      </c>
      <c r="E801" s="346">
        <f>'6. Emisiones de proceso'!G19</f>
        <v>0</v>
      </c>
      <c r="F801" s="346">
        <f>'6. Emisiones de proceso'!H19</f>
        <v>0</v>
      </c>
      <c r="G801" s="347" t="str">
        <f>IF(ISNUMBER('6. Emisiones de proceso'!I19),'6. Emisiones de proceso'!I19,"")</f>
        <v/>
      </c>
      <c r="H801" s="347" t="str">
        <f>IF(ISNUMBER('6. Emisiones de proceso'!J19),'6. Emisiones de proceso'!J19,"")</f>
        <v/>
      </c>
      <c r="I801" s="347" t="str">
        <f>IF(ISNUMBER('6. Emisiones de proceso'!K19),'6. Emisiones de proceso'!K19,"")</f>
        <v/>
      </c>
      <c r="J801" s="489" t="str">
        <f t="shared" si="137"/>
        <v/>
      </c>
      <c r="Q801" s="280"/>
    </row>
    <row r="802" spans="1:33" ht="18" customHeight="1" x14ac:dyDescent="0.25">
      <c r="C802" s="346" t="str">
        <f>IF(ISTEXT('6. Emisiones de proceso'!E20),'6. Emisiones de proceso'!E20,"")</f>
        <v/>
      </c>
      <c r="D802" s="346">
        <f>'6. Emisiones de proceso'!F20</f>
        <v>0</v>
      </c>
      <c r="E802" s="346">
        <f>'6. Emisiones de proceso'!G20</f>
        <v>0</v>
      </c>
      <c r="F802" s="346">
        <f>'6. Emisiones de proceso'!H20</f>
        <v>0</v>
      </c>
      <c r="G802" s="347" t="str">
        <f>IF(ISNUMBER('6. Emisiones de proceso'!I20),'6. Emisiones de proceso'!I20,"")</f>
        <v/>
      </c>
      <c r="H802" s="347" t="str">
        <f>IF(ISNUMBER('6. Emisiones de proceso'!J20),'6. Emisiones de proceso'!J20,"")</f>
        <v/>
      </c>
      <c r="I802" s="347" t="str">
        <f>IF(ISNUMBER('6. Emisiones de proceso'!K20),'6. Emisiones de proceso'!K20,"")</f>
        <v/>
      </c>
      <c r="J802" s="489" t="str">
        <f t="shared" si="137"/>
        <v/>
      </c>
      <c r="Q802" s="280"/>
    </row>
    <row r="803" spans="1:33" ht="18" customHeight="1" x14ac:dyDescent="0.25">
      <c r="C803" s="346" t="str">
        <f>IF(ISTEXT('6. Emisiones de proceso'!E21),'6. Emisiones de proceso'!E21,"")</f>
        <v/>
      </c>
      <c r="D803" s="346">
        <f>'6. Emisiones de proceso'!F21</f>
        <v>0</v>
      </c>
      <c r="E803" s="346">
        <f>'6. Emisiones de proceso'!G21</f>
        <v>0</v>
      </c>
      <c r="F803" s="346">
        <f>'6. Emisiones de proceso'!H21</f>
        <v>0</v>
      </c>
      <c r="G803" s="347" t="str">
        <f>IF(ISNUMBER('6. Emisiones de proceso'!I21),'6. Emisiones de proceso'!I21,"")</f>
        <v/>
      </c>
      <c r="H803" s="347" t="str">
        <f>IF(ISNUMBER('6. Emisiones de proceso'!J21),'6. Emisiones de proceso'!J21,"")</f>
        <v/>
      </c>
      <c r="I803" s="347" t="str">
        <f>IF(ISNUMBER('6. Emisiones de proceso'!K21),'6. Emisiones de proceso'!K21,"")</f>
        <v/>
      </c>
      <c r="J803" s="489" t="str">
        <f t="shared" si="137"/>
        <v/>
      </c>
      <c r="Q803" s="280"/>
    </row>
    <row r="804" spans="1:33" ht="18" customHeight="1" x14ac:dyDescent="0.25">
      <c r="C804" s="346" t="str">
        <f>IF(ISTEXT('6. Emisiones de proceso'!E22),'6. Emisiones de proceso'!E22,"")</f>
        <v/>
      </c>
      <c r="D804" s="346">
        <f>'6. Emisiones de proceso'!F22</f>
        <v>0</v>
      </c>
      <c r="E804" s="346">
        <f>'6. Emisiones de proceso'!G22</f>
        <v>0</v>
      </c>
      <c r="F804" s="346">
        <f>'6. Emisiones de proceso'!H22</f>
        <v>0</v>
      </c>
      <c r="G804" s="347" t="str">
        <f>IF(ISNUMBER('6. Emisiones de proceso'!I22),'6. Emisiones de proceso'!I22,"")</f>
        <v/>
      </c>
      <c r="H804" s="347" t="str">
        <f>IF(ISNUMBER('6. Emisiones de proceso'!J22),'6. Emisiones de proceso'!J22,"")</f>
        <v/>
      </c>
      <c r="I804" s="347" t="str">
        <f>IF(ISNUMBER('6. Emisiones de proceso'!K22),'6. Emisiones de proceso'!K22,"")</f>
        <v/>
      </c>
      <c r="J804" s="489" t="str">
        <f t="shared" si="137"/>
        <v/>
      </c>
      <c r="Q804" s="280"/>
    </row>
    <row r="805" spans="1:33" ht="18" customHeight="1" x14ac:dyDescent="0.25">
      <c r="C805" s="346" t="str">
        <f>IF(ISTEXT('6. Emisiones de proceso'!E23),'6. Emisiones de proceso'!E23,"")</f>
        <v/>
      </c>
      <c r="D805" s="346">
        <f>'6. Emisiones de proceso'!F23</f>
        <v>0</v>
      </c>
      <c r="E805" s="346">
        <f>'6. Emisiones de proceso'!G23</f>
        <v>0</v>
      </c>
      <c r="F805" s="346">
        <f>'6. Emisiones de proceso'!H23</f>
        <v>0</v>
      </c>
      <c r="G805" s="347" t="str">
        <f>IF(ISNUMBER('6. Emisiones de proceso'!I23),'6. Emisiones de proceso'!I23,"")</f>
        <v/>
      </c>
      <c r="H805" s="347" t="str">
        <f>IF(ISNUMBER('6. Emisiones de proceso'!J23),'6. Emisiones de proceso'!J23,"")</f>
        <v/>
      </c>
      <c r="I805" s="347" t="str">
        <f>IF(ISNUMBER('6. Emisiones de proceso'!K23),'6. Emisiones de proceso'!K23,"")</f>
        <v/>
      </c>
      <c r="J805" s="489" t="str">
        <f t="shared" si="137"/>
        <v/>
      </c>
      <c r="Q805" s="280"/>
    </row>
    <row r="806" spans="1:33" ht="18" customHeight="1" x14ac:dyDescent="0.25">
      <c r="C806" s="346" t="str">
        <f>IF(ISTEXT('6. Emisiones de proceso'!E24),'6. Emisiones de proceso'!E24,"")</f>
        <v/>
      </c>
      <c r="D806" s="346">
        <f>'6. Emisiones de proceso'!F24</f>
        <v>0</v>
      </c>
      <c r="E806" s="346">
        <f>'6. Emisiones de proceso'!G24</f>
        <v>0</v>
      </c>
      <c r="F806" s="346">
        <f>'6. Emisiones de proceso'!H24</f>
        <v>0</v>
      </c>
      <c r="G806" s="347" t="str">
        <f>IF(ISNUMBER('6. Emisiones de proceso'!I24),'6. Emisiones de proceso'!I24,"")</f>
        <v/>
      </c>
      <c r="H806" s="347" t="str">
        <f>IF(ISNUMBER('6. Emisiones de proceso'!J24),'6. Emisiones de proceso'!J24,"")</f>
        <v/>
      </c>
      <c r="I806" s="347" t="str">
        <f>IF(ISNUMBER('6. Emisiones de proceso'!K24),'6. Emisiones de proceso'!K24,"")</f>
        <v/>
      </c>
      <c r="J806" s="489" t="str">
        <f t="shared" si="137"/>
        <v/>
      </c>
      <c r="Q806" s="280"/>
    </row>
    <row r="807" spans="1:33" ht="18" customHeight="1" x14ac:dyDescent="0.25">
      <c r="C807" s="346" t="str">
        <f>IF(ISTEXT('6. Emisiones de proceso'!E25),'6. Emisiones de proceso'!E25,"")</f>
        <v/>
      </c>
      <c r="D807" s="346">
        <f>'6. Emisiones de proceso'!F25</f>
        <v>0</v>
      </c>
      <c r="E807" s="346">
        <f>'6. Emisiones de proceso'!G25</f>
        <v>0</v>
      </c>
      <c r="F807" s="346">
        <f>'6. Emisiones de proceso'!H25</f>
        <v>0</v>
      </c>
      <c r="G807" s="347" t="str">
        <f>IF(ISNUMBER('6. Emisiones de proceso'!I25),'6. Emisiones de proceso'!I25,"")</f>
        <v/>
      </c>
      <c r="H807" s="347" t="str">
        <f>IF(ISNUMBER('6. Emisiones de proceso'!J25),'6. Emisiones de proceso'!J25,"")</f>
        <v/>
      </c>
      <c r="I807" s="347" t="str">
        <f>IF(ISNUMBER('6. Emisiones de proceso'!K25),'6. Emisiones de proceso'!K25,"")</f>
        <v/>
      </c>
      <c r="J807" s="489" t="str">
        <f t="shared" si="137"/>
        <v/>
      </c>
      <c r="Q807" s="280"/>
    </row>
    <row r="808" spans="1:33" ht="18" customHeight="1" x14ac:dyDescent="0.25">
      <c r="C808" s="346" t="str">
        <f>IF(ISTEXT('6. Emisiones de proceso'!E26),'6. Emisiones de proceso'!E26,"")</f>
        <v/>
      </c>
      <c r="D808" s="346">
        <f>'6. Emisiones de proceso'!F26</f>
        <v>0</v>
      </c>
      <c r="E808" s="346">
        <f>'6. Emisiones de proceso'!G26</f>
        <v>0</v>
      </c>
      <c r="F808" s="346">
        <f>'6. Emisiones de proceso'!H26</f>
        <v>0</v>
      </c>
      <c r="G808" s="347" t="str">
        <f>IF(ISNUMBER('6. Emisiones de proceso'!I26),'6. Emisiones de proceso'!I26,"")</f>
        <v/>
      </c>
      <c r="H808" s="347" t="str">
        <f>IF(ISNUMBER('6. Emisiones de proceso'!J26),'6. Emisiones de proceso'!J26,"")</f>
        <v/>
      </c>
      <c r="I808" s="347" t="str">
        <f>IF(ISNUMBER('6. Emisiones de proceso'!K26),'6. Emisiones de proceso'!K26,"")</f>
        <v/>
      </c>
      <c r="J808" s="489" t="str">
        <f t="shared" si="137"/>
        <v/>
      </c>
      <c r="Q808" s="280"/>
    </row>
    <row r="809" spans="1:33" ht="18" customHeight="1" x14ac:dyDescent="0.25">
      <c r="C809" s="346" t="str">
        <f>IF(ISTEXT('6. Emisiones de proceso'!E27),'6. Emisiones de proceso'!E27,"")</f>
        <v/>
      </c>
      <c r="D809" s="346">
        <f>'6. Emisiones de proceso'!F27</f>
        <v>0</v>
      </c>
      <c r="E809" s="346">
        <f>'6. Emisiones de proceso'!G27</f>
        <v>0</v>
      </c>
      <c r="F809" s="346">
        <f>'6. Emisiones de proceso'!H27</f>
        <v>0</v>
      </c>
      <c r="G809" s="347" t="str">
        <f>IF(ISNUMBER('6. Emisiones de proceso'!I27),'6. Emisiones de proceso'!I27,"")</f>
        <v/>
      </c>
      <c r="H809" s="347" t="str">
        <f>IF(ISNUMBER('6. Emisiones de proceso'!J27),'6. Emisiones de proceso'!J27,"")</f>
        <v/>
      </c>
      <c r="I809" s="347" t="str">
        <f>IF(ISNUMBER('6. Emisiones de proceso'!K27),'6. Emisiones de proceso'!K27,"")</f>
        <v/>
      </c>
      <c r="J809" s="489" t="str">
        <f t="shared" si="137"/>
        <v/>
      </c>
      <c r="Q809" s="280"/>
    </row>
    <row r="810" spans="1:33" ht="18" customHeight="1" x14ac:dyDescent="0.25">
      <c r="C810" s="346" t="str">
        <f>IF(ISTEXT('6. Emisiones de proceso'!E28),'6. Emisiones de proceso'!E28,"")</f>
        <v/>
      </c>
      <c r="D810" s="346">
        <f>'6. Emisiones de proceso'!F28</f>
        <v>0</v>
      </c>
      <c r="E810" s="346">
        <f>'6. Emisiones de proceso'!G28</f>
        <v>0</v>
      </c>
      <c r="F810" s="346">
        <f>'6. Emisiones de proceso'!H28</f>
        <v>0</v>
      </c>
      <c r="G810" s="347" t="str">
        <f>IF(ISNUMBER('6. Emisiones de proceso'!I28),'6. Emisiones de proceso'!I28,"")</f>
        <v/>
      </c>
      <c r="H810" s="347" t="str">
        <f>IF(ISNUMBER('6. Emisiones de proceso'!J28),'6. Emisiones de proceso'!J28,"")</f>
        <v/>
      </c>
      <c r="I810" s="347" t="str">
        <f>IF(ISNUMBER('6. Emisiones de proceso'!K28),'6. Emisiones de proceso'!K28,"")</f>
        <v/>
      </c>
      <c r="J810" s="489" t="str">
        <f t="shared" si="137"/>
        <v/>
      </c>
      <c r="Q810" s="280"/>
    </row>
    <row r="811" spans="1:33" ht="18" customHeight="1" x14ac:dyDescent="0.25">
      <c r="C811" s="346" t="str">
        <f>IF(ISTEXT('6. Emisiones de proceso'!E29),'6. Emisiones de proceso'!E29,"")</f>
        <v/>
      </c>
      <c r="D811" s="346">
        <f>'6. Emisiones de proceso'!F29</f>
        <v>0</v>
      </c>
      <c r="E811" s="346">
        <f>'6. Emisiones de proceso'!G29</f>
        <v>0</v>
      </c>
      <c r="F811" s="346">
        <f>'6. Emisiones de proceso'!H29</f>
        <v>0</v>
      </c>
      <c r="G811" s="347" t="str">
        <f>IF(ISNUMBER('6. Emisiones de proceso'!I29),'6. Emisiones de proceso'!I29,"")</f>
        <v/>
      </c>
      <c r="H811" s="347" t="str">
        <f>IF(ISNUMBER('6. Emisiones de proceso'!J29),'6. Emisiones de proceso'!J29,"")</f>
        <v/>
      </c>
      <c r="I811" s="347" t="str">
        <f>IF(ISNUMBER('6. Emisiones de proceso'!K29),'6. Emisiones de proceso'!K29,"")</f>
        <v/>
      </c>
      <c r="J811" s="489" t="str">
        <f t="shared" si="137"/>
        <v/>
      </c>
      <c r="Q811" s="280"/>
    </row>
    <row r="812" spans="1:33" ht="18" customHeight="1" x14ac:dyDescent="0.25">
      <c r="C812" s="346" t="str">
        <f>IF(ISTEXT('6. Emisiones de proceso'!E30),'6. Emisiones de proceso'!E30,"")</f>
        <v/>
      </c>
      <c r="D812" s="346">
        <f>'6. Emisiones de proceso'!F30</f>
        <v>0</v>
      </c>
      <c r="E812" s="346">
        <f>'6. Emisiones de proceso'!G30</f>
        <v>0</v>
      </c>
      <c r="F812" s="346">
        <f>'6. Emisiones de proceso'!H30</f>
        <v>0</v>
      </c>
      <c r="G812" s="347" t="str">
        <f>IF(ISNUMBER('6. Emisiones de proceso'!I30),'6. Emisiones de proceso'!I30,"")</f>
        <v/>
      </c>
      <c r="H812" s="347" t="str">
        <f>IF(ISNUMBER('6. Emisiones de proceso'!J30),'6. Emisiones de proceso'!J30,"")</f>
        <v/>
      </c>
      <c r="I812" s="347" t="str">
        <f>IF(ISNUMBER('6. Emisiones de proceso'!K30),'6. Emisiones de proceso'!K30,"")</f>
        <v/>
      </c>
      <c r="J812" s="489" t="str">
        <f t="shared" si="137"/>
        <v/>
      </c>
      <c r="Q812" s="280"/>
    </row>
    <row r="813" spans="1:33" ht="18" customHeight="1" x14ac:dyDescent="0.25">
      <c r="G813" s="601">
        <f>SUM(G798:G812)</f>
        <v>0</v>
      </c>
      <c r="H813" s="601">
        <f>SUM(H798:H812)</f>
        <v>0</v>
      </c>
      <c r="I813" s="601">
        <f>SUM(I798:I812)</f>
        <v>0</v>
      </c>
      <c r="J813" s="601">
        <f t="shared" ref="J813" si="138">SUM(J798:J812)</f>
        <v>0</v>
      </c>
    </row>
    <row r="814" spans="1:33" ht="18" customHeight="1" x14ac:dyDescent="0.25"/>
    <row r="815" spans="1:33" s="282" customFormat="1" ht="18" customHeight="1" x14ac:dyDescent="0.35">
      <c r="A815" s="384" t="s">
        <v>43</v>
      </c>
      <c r="B815" s="388" t="s">
        <v>748</v>
      </c>
      <c r="C815" s="306"/>
      <c r="D815" s="306"/>
      <c r="E815" s="306"/>
      <c r="F815" s="306"/>
      <c r="G815" s="306"/>
      <c r="H815" s="306"/>
      <c r="I815" s="306"/>
      <c r="J815" s="306"/>
      <c r="K815" s="306"/>
      <c r="L815" s="306"/>
      <c r="M815" s="306"/>
      <c r="Q815" s="360"/>
      <c r="AG815" s="360"/>
    </row>
    <row r="816" spans="1:33" ht="18" customHeight="1" x14ac:dyDescent="0.25"/>
    <row r="817" spans="1:53" ht="18" customHeight="1" x14ac:dyDescent="0.25">
      <c r="D817" s="470" t="s">
        <v>929</v>
      </c>
      <c r="E817" s="470" t="s">
        <v>930</v>
      </c>
      <c r="F817" s="470" t="s">
        <v>931</v>
      </c>
      <c r="G817" s="470" t="s">
        <v>932</v>
      </c>
    </row>
    <row r="818" spans="1:53" ht="18" customHeight="1" x14ac:dyDescent="0.25">
      <c r="B818" s="280">
        <v>11</v>
      </c>
      <c r="C818" s="417" t="s">
        <v>902</v>
      </c>
      <c r="D818" s="471">
        <v>0</v>
      </c>
      <c r="E818" s="471">
        <v>0</v>
      </c>
      <c r="F818" s="471">
        <v>0</v>
      </c>
      <c r="G818" s="471">
        <v>0</v>
      </c>
      <c r="J818" s="314"/>
      <c r="K818" s="314"/>
      <c r="Q818" s="280"/>
      <c r="R818" s="281"/>
      <c r="AG818" s="280"/>
      <c r="AH818" s="281"/>
    </row>
    <row r="819" spans="1:53" ht="18" customHeight="1" x14ac:dyDescent="0.25">
      <c r="A819" s="385"/>
      <c r="B819" s="366"/>
      <c r="C819" s="363"/>
      <c r="D819" s="363"/>
      <c r="E819" s="363"/>
      <c r="F819" s="363"/>
      <c r="G819" s="469">
        <f>D818+E818*$H$9/1000+F818*$H$10/1000</f>
        <v>0</v>
      </c>
      <c r="H819" s="363"/>
      <c r="J819" s="365"/>
      <c r="K819" s="365"/>
      <c r="L819" s="365"/>
      <c r="M819" s="365"/>
      <c r="N819" s="365"/>
      <c r="O819" s="365"/>
      <c r="P819" s="363"/>
      <c r="Q819" s="363"/>
      <c r="R819" s="363"/>
      <c r="S819" s="363"/>
      <c r="T819" s="363"/>
      <c r="U819" s="363"/>
      <c r="V819" s="365"/>
      <c r="W819" s="365"/>
      <c r="X819" s="365"/>
      <c r="Y819" s="365"/>
      <c r="Z819" s="365"/>
      <c r="AA819" s="365"/>
      <c r="AB819" s="363"/>
      <c r="AC819" s="363"/>
      <c r="AD819" s="363"/>
      <c r="AE819" s="363"/>
      <c r="AF819" s="363"/>
      <c r="AG819" s="363"/>
      <c r="AH819" s="365"/>
      <c r="AI819" s="365"/>
      <c r="AJ819" s="365"/>
      <c r="AK819" s="365"/>
      <c r="AL819" s="365"/>
      <c r="AM819" s="365"/>
      <c r="AN819" s="363"/>
      <c r="AO819" s="363"/>
      <c r="AP819" s="363"/>
      <c r="AQ819" s="363"/>
      <c r="AR819" s="363"/>
      <c r="AS819" s="363"/>
      <c r="AT819" s="365"/>
      <c r="AU819" s="365"/>
      <c r="AV819" s="365"/>
      <c r="AW819" s="365"/>
      <c r="AX819" s="365"/>
      <c r="AY819" s="365"/>
      <c r="AZ819" s="363"/>
      <c r="BA819" s="363"/>
    </row>
    <row r="820" spans="1:53" ht="18" customHeight="1" x14ac:dyDescent="0.25"/>
    <row r="821" spans="1:53" ht="18" customHeight="1" x14ac:dyDescent="0.25">
      <c r="B821" s="401" t="s">
        <v>852</v>
      </c>
    </row>
    <row r="822" spans="1:53" ht="18" customHeight="1" x14ac:dyDescent="0.25">
      <c r="B822" s="401"/>
    </row>
    <row r="823" spans="1:53" ht="18" customHeight="1" x14ac:dyDescent="0.25">
      <c r="C823" s="406" t="s">
        <v>171</v>
      </c>
      <c r="D823" s="280" t="s">
        <v>1161</v>
      </c>
    </row>
    <row r="824" spans="1:53" ht="18" customHeight="1" x14ac:dyDescent="0.25">
      <c r="C824" s="460" t="s">
        <v>172</v>
      </c>
    </row>
    <row r="825" spans="1:53" ht="18" customHeight="1" x14ac:dyDescent="0.25">
      <c r="C825" s="460" t="s">
        <v>174</v>
      </c>
    </row>
    <row r="826" spans="1:53" ht="18" customHeight="1" x14ac:dyDescent="0.25">
      <c r="C826" s="460" t="s">
        <v>175</v>
      </c>
    </row>
    <row r="827" spans="1:53" ht="18" customHeight="1" x14ac:dyDescent="0.25">
      <c r="C827" s="461" t="s">
        <v>173</v>
      </c>
    </row>
    <row r="828" spans="1:53" ht="18" customHeight="1" x14ac:dyDescent="0.25"/>
    <row r="829" spans="1:53" ht="18" customHeight="1" x14ac:dyDescent="0.25">
      <c r="C829" s="325"/>
    </row>
    <row r="830" spans="1:53" ht="18" customHeight="1" x14ac:dyDescent="0.25">
      <c r="C830" s="325"/>
      <c r="D830" s="327"/>
    </row>
    <row r="831" spans="1:53" s="282" customFormat="1" ht="18" customHeight="1" x14ac:dyDescent="0.35">
      <c r="A831" s="384" t="s">
        <v>44</v>
      </c>
      <c r="B831" s="388" t="s">
        <v>820</v>
      </c>
      <c r="C831" s="306"/>
      <c r="D831" s="306"/>
      <c r="E831" s="306"/>
      <c r="F831" s="306"/>
      <c r="G831" s="306"/>
      <c r="H831" s="306"/>
      <c r="I831" s="306"/>
      <c r="J831" s="306"/>
      <c r="K831" s="306"/>
      <c r="L831" s="306"/>
      <c r="M831" s="306"/>
      <c r="O831" s="171"/>
      <c r="P831" s="280"/>
      <c r="Q831" s="280"/>
      <c r="R831" s="280"/>
      <c r="S831" s="280"/>
      <c r="AG831" s="360"/>
    </row>
    <row r="832" spans="1:53" ht="18" customHeight="1" x14ac:dyDescent="0.25">
      <c r="O832" s="171"/>
      <c r="Q832" s="280"/>
      <c r="S832" s="325"/>
    </row>
    <row r="833" spans="1:53" ht="18" customHeight="1" x14ac:dyDescent="0.25">
      <c r="I833" s="314"/>
      <c r="J833" s="314"/>
      <c r="O833" s="171"/>
      <c r="Q833" s="280"/>
      <c r="S833" s="325"/>
    </row>
    <row r="834" spans="1:53" ht="18" customHeight="1" x14ac:dyDescent="0.25">
      <c r="B834" s="427" t="s">
        <v>802</v>
      </c>
      <c r="C834" s="427"/>
      <c r="D834" s="427"/>
      <c r="E834" s="427"/>
      <c r="F834" s="427"/>
      <c r="G834" s="427"/>
      <c r="H834" s="427"/>
      <c r="I834" s="427"/>
      <c r="J834" s="427"/>
      <c r="K834" s="427"/>
      <c r="O834" s="171"/>
      <c r="Q834" s="280"/>
      <c r="S834" s="325"/>
    </row>
    <row r="835" spans="1:53" ht="18" customHeight="1" x14ac:dyDescent="0.25">
      <c r="B835" s="171"/>
      <c r="C835" s="171"/>
      <c r="D835" s="171"/>
      <c r="E835" s="171"/>
      <c r="F835" s="171"/>
      <c r="G835" s="171"/>
      <c r="H835" s="171"/>
      <c r="I835" s="171"/>
      <c r="J835" s="171"/>
      <c r="K835" s="171"/>
      <c r="O835" s="171"/>
      <c r="Q835" s="280"/>
      <c r="S835" s="325"/>
    </row>
    <row r="836" spans="1:53" ht="18" customHeight="1" x14ac:dyDescent="0.25">
      <c r="D836" s="470" t="s">
        <v>929</v>
      </c>
      <c r="E836" s="470" t="s">
        <v>930</v>
      </c>
      <c r="F836" s="470" t="s">
        <v>931</v>
      </c>
      <c r="G836" s="470" t="s">
        <v>932</v>
      </c>
    </row>
    <row r="837" spans="1:53" ht="18" customHeight="1" x14ac:dyDescent="0.25">
      <c r="B837" s="280">
        <v>12</v>
      </c>
      <c r="C837" s="417" t="s">
        <v>926</v>
      </c>
      <c r="D837" s="483" t="str">
        <f>IF($D$6&lt;=2020,ROUND(H866,2),"-")</f>
        <v>-</v>
      </c>
      <c r="E837" s="483" t="s">
        <v>164</v>
      </c>
      <c r="F837" s="483" t="s">
        <v>164</v>
      </c>
      <c r="G837" s="471">
        <f ca="1">ROUND(H866,2)</f>
        <v>0</v>
      </c>
      <c r="J837" s="314"/>
      <c r="K837" s="314"/>
      <c r="O837" s="171"/>
      <c r="Q837" s="280"/>
      <c r="S837" s="325"/>
      <c r="AG837" s="280"/>
      <c r="AH837" s="281"/>
    </row>
    <row r="838" spans="1:53" ht="18" customHeight="1" x14ac:dyDescent="0.25">
      <c r="A838" s="385"/>
      <c r="B838" s="366"/>
      <c r="C838" s="363"/>
      <c r="D838" s="363"/>
      <c r="E838" s="363"/>
      <c r="F838" s="363"/>
      <c r="G838" s="469"/>
      <c r="H838" s="363"/>
      <c r="J838" s="365"/>
      <c r="K838" s="365"/>
      <c r="L838" s="365"/>
      <c r="M838" s="365"/>
      <c r="N838" s="365"/>
      <c r="O838" s="365"/>
      <c r="P838" s="363"/>
      <c r="Q838" s="363"/>
      <c r="R838" s="363"/>
      <c r="S838" s="363"/>
      <c r="T838" s="363"/>
      <c r="U838" s="363"/>
      <c r="V838" s="365"/>
      <c r="W838" s="365"/>
      <c r="X838" s="365"/>
      <c r="Y838" s="365"/>
      <c r="Z838" s="365"/>
      <c r="AA838" s="365"/>
      <c r="AB838" s="363"/>
      <c r="AC838" s="363"/>
      <c r="AD838" s="363"/>
      <c r="AE838" s="363"/>
      <c r="AF838" s="363"/>
      <c r="AG838" s="363"/>
      <c r="AH838" s="365"/>
      <c r="AI838" s="365"/>
      <c r="AJ838" s="365"/>
      <c r="AK838" s="365"/>
      <c r="AL838" s="365"/>
      <c r="AM838" s="365"/>
      <c r="AN838" s="363"/>
      <c r="AO838" s="363"/>
      <c r="AP838" s="363"/>
      <c r="AQ838" s="363"/>
      <c r="AR838" s="363"/>
      <c r="AS838" s="363"/>
      <c r="AT838" s="365"/>
      <c r="AU838" s="365"/>
      <c r="AV838" s="365"/>
      <c r="AW838" s="365"/>
      <c r="AX838" s="365"/>
      <c r="AY838" s="365"/>
      <c r="AZ838" s="363"/>
      <c r="BA838" s="363"/>
    </row>
    <row r="839" spans="1:53" ht="18" customHeight="1" x14ac:dyDescent="0.25">
      <c r="J839" s="314"/>
      <c r="K839" s="314"/>
      <c r="O839" s="171"/>
      <c r="Q839" s="280"/>
      <c r="S839" s="325"/>
      <c r="AG839" s="280"/>
      <c r="AH839" s="281"/>
    </row>
    <row r="840" spans="1:53" x14ac:dyDescent="0.25">
      <c r="A840" s="400"/>
      <c r="B840" s="401" t="s">
        <v>922</v>
      </c>
      <c r="F840" s="429"/>
      <c r="O840" s="171"/>
      <c r="Q840" s="280"/>
      <c r="S840" s="325"/>
      <c r="AG840" s="280"/>
      <c r="AS840" s="412" t="s">
        <v>884</v>
      </c>
    </row>
    <row r="841" spans="1:53" ht="18" customHeight="1" x14ac:dyDescent="0.25">
      <c r="G841" s="272" t="s">
        <v>883</v>
      </c>
      <c r="J841" s="412" t="s">
        <v>885</v>
      </c>
      <c r="Q841" s="171"/>
      <c r="S841" s="331"/>
      <c r="T841" s="325"/>
      <c r="U841" s="325"/>
      <c r="W841" s="281"/>
      <c r="AG841" s="280"/>
      <c r="AM841" s="351"/>
    </row>
    <row r="842" spans="1:53" ht="18" customHeight="1" x14ac:dyDescent="0.25">
      <c r="C842" s="383" t="s">
        <v>195</v>
      </c>
      <c r="D842" s="383" t="s">
        <v>270</v>
      </c>
      <c r="E842" s="383" t="s">
        <v>591</v>
      </c>
      <c r="F842" s="383" t="s">
        <v>1138</v>
      </c>
      <c r="G842" s="383" t="s">
        <v>271</v>
      </c>
      <c r="H842" s="383" t="s">
        <v>272</v>
      </c>
      <c r="J842" s="416" t="s">
        <v>219</v>
      </c>
      <c r="K842" s="416" t="s">
        <v>220</v>
      </c>
      <c r="M842" s="406" t="s">
        <v>866</v>
      </c>
      <c r="N842" s="406" t="s">
        <v>867</v>
      </c>
      <c r="O842" s="406" t="s">
        <v>864</v>
      </c>
      <c r="P842" s="406" t="s">
        <v>865</v>
      </c>
      <c r="Q842" s="406" t="s">
        <v>862</v>
      </c>
      <c r="R842" s="406" t="s">
        <v>863</v>
      </c>
      <c r="S842" s="406" t="s">
        <v>860</v>
      </c>
      <c r="T842" s="406" t="s">
        <v>861</v>
      </c>
      <c r="U842" s="406" t="s">
        <v>858</v>
      </c>
      <c r="V842" s="406" t="s">
        <v>859</v>
      </c>
      <c r="W842" s="406" t="s">
        <v>144</v>
      </c>
      <c r="X842" s="406" t="s">
        <v>141</v>
      </c>
      <c r="Y842" s="406" t="s">
        <v>145</v>
      </c>
      <c r="Z842" s="406" t="s">
        <v>127</v>
      </c>
      <c r="AA842" s="406" t="s">
        <v>191</v>
      </c>
      <c r="AB842" s="406" t="s">
        <v>192</v>
      </c>
      <c r="AC842" s="406" t="s">
        <v>225</v>
      </c>
      <c r="AD842" s="406" t="s">
        <v>226</v>
      </c>
      <c r="AE842" s="406" t="s">
        <v>267</v>
      </c>
      <c r="AF842" s="406" t="s">
        <v>268</v>
      </c>
      <c r="AG842" s="406" t="s">
        <v>360</v>
      </c>
      <c r="AH842" s="406" t="s">
        <v>361</v>
      </c>
      <c r="AI842" s="406" t="s">
        <v>410</v>
      </c>
      <c r="AJ842" s="406" t="s">
        <v>411</v>
      </c>
      <c r="AK842" s="406" t="s">
        <v>269</v>
      </c>
      <c r="AL842" s="406" t="s">
        <v>469</v>
      </c>
      <c r="AM842" s="406" t="s">
        <v>585</v>
      </c>
      <c r="AN842" s="406" t="s">
        <v>586</v>
      </c>
      <c r="AO842" s="406" t="s">
        <v>868</v>
      </c>
      <c r="AP842" s="406" t="s">
        <v>869</v>
      </c>
      <c r="AQ842" s="841" t="s">
        <v>1467</v>
      </c>
      <c r="AR842" s="841" t="s">
        <v>1468</v>
      </c>
    </row>
    <row r="843" spans="1:53" ht="18" customHeight="1" x14ac:dyDescent="0.25">
      <c r="C843" s="478" t="s">
        <v>274</v>
      </c>
      <c r="D843" s="478"/>
      <c r="E843" s="478"/>
      <c r="F843" s="478"/>
      <c r="G843" s="478"/>
      <c r="H843" s="478" t="s">
        <v>273</v>
      </c>
      <c r="J843" s="324" t="e">
        <f ca="1">INDIRECT("_Com"&amp;$D$6)</f>
        <v>#REF!</v>
      </c>
      <c r="K843" s="349" t="e">
        <f t="shared" ref="K843:K906" ca="1" si="139">INDIRECT("_Mix"&amp;$D$6)</f>
        <v>#REF!</v>
      </c>
      <c r="M843" s="407" t="s">
        <v>63</v>
      </c>
      <c r="N843" s="409">
        <v>0</v>
      </c>
      <c r="O843" s="407" t="s">
        <v>63</v>
      </c>
      <c r="P843" s="409">
        <v>0</v>
      </c>
      <c r="Q843" s="407" t="s">
        <v>63</v>
      </c>
      <c r="R843" s="409">
        <v>0</v>
      </c>
      <c r="S843" s="407" t="s">
        <v>63</v>
      </c>
      <c r="T843" s="409">
        <v>0</v>
      </c>
      <c r="U843" s="407" t="s">
        <v>63</v>
      </c>
      <c r="V843" s="409">
        <v>0</v>
      </c>
      <c r="W843" s="352" t="s">
        <v>63</v>
      </c>
      <c r="X843" s="353">
        <v>0</v>
      </c>
      <c r="Y843" s="352" t="s">
        <v>63</v>
      </c>
      <c r="Z843" s="353">
        <v>0</v>
      </c>
      <c r="AA843" s="352" t="s">
        <v>63</v>
      </c>
      <c r="AB843" s="354">
        <v>0</v>
      </c>
      <c r="AC843" s="352" t="s">
        <v>63</v>
      </c>
      <c r="AD843" s="355">
        <v>0</v>
      </c>
      <c r="AE843" s="352" t="s">
        <v>63</v>
      </c>
      <c r="AF843" s="355">
        <v>0</v>
      </c>
      <c r="AG843" s="352" t="s">
        <v>379</v>
      </c>
      <c r="AH843" s="355">
        <v>0.34000000357627869</v>
      </c>
      <c r="AI843" s="352" t="s">
        <v>412</v>
      </c>
      <c r="AJ843" s="355">
        <v>0</v>
      </c>
      <c r="AK843" s="352" t="s">
        <v>295</v>
      </c>
      <c r="AL843" s="355">
        <v>0</v>
      </c>
      <c r="AM843" s="356" t="s">
        <v>63</v>
      </c>
      <c r="AN843" s="357">
        <v>0</v>
      </c>
      <c r="AO843" s="352" t="s">
        <v>1206</v>
      </c>
      <c r="AP843" s="355">
        <v>0.25900000000000001</v>
      </c>
      <c r="AQ843" s="352" t="s">
        <v>1206</v>
      </c>
      <c r="AR843" s="907">
        <v>0.27300000000000002</v>
      </c>
    </row>
    <row r="844" spans="1:53" ht="18" customHeight="1" x14ac:dyDescent="0.25">
      <c r="C844" s="322" t="str">
        <f>IF(ISTEXT('8.Electricidad y otras energías'!E27),'8.Electricidad y otras energías'!E27,"")</f>
        <v/>
      </c>
      <c r="D844" s="322" t="str">
        <f>IF(ISTEXT('8.Electricidad y otras energías'!F27),'8.Electricidad y otras energías'!F27,"")</f>
        <v/>
      </c>
      <c r="E844" s="322">
        <f>'8.Electricidad y otras energías'!G27</f>
        <v>0</v>
      </c>
      <c r="F844" s="675">
        <f>'8.Electricidad y otras energías'!H27</f>
        <v>0</v>
      </c>
      <c r="G844" s="735" t="str">
        <f ca="1">IFERROR((IF($E844=$C$897,$D$897,IF($E844=$C$898,$D$898,VLOOKUP(D844,$J$842:$K$1087,2,0)))),"")</f>
        <v/>
      </c>
      <c r="H844" s="350" t="str">
        <f ca="1">IF(ISNUMBER(F844*G844),F844*G844,"")</f>
        <v/>
      </c>
      <c r="J844" s="324" t="e">
        <f t="shared" ref="J844:J907" ca="1" si="140">INDIRECT("_Com"&amp;$D$6)</f>
        <v>#REF!</v>
      </c>
      <c r="K844" s="349" t="e">
        <f t="shared" ca="1" si="139"/>
        <v>#REF!</v>
      </c>
      <c r="M844" s="407" t="s">
        <v>870</v>
      </c>
      <c r="N844" s="409">
        <v>0</v>
      </c>
      <c r="O844" s="407" t="s">
        <v>870</v>
      </c>
      <c r="P844" s="409">
        <v>0</v>
      </c>
      <c r="Q844" s="407" t="s">
        <v>870</v>
      </c>
      <c r="R844" s="409">
        <v>0</v>
      </c>
      <c r="S844" s="408" t="s">
        <v>128</v>
      </c>
      <c r="T844" s="409">
        <v>0.33</v>
      </c>
      <c r="U844" s="407" t="s">
        <v>143</v>
      </c>
      <c r="V844" s="409">
        <v>0.36</v>
      </c>
      <c r="W844" s="352" t="s">
        <v>57</v>
      </c>
      <c r="X844" s="353">
        <v>0.38999998569488525</v>
      </c>
      <c r="Y844" s="352" t="s">
        <v>57</v>
      </c>
      <c r="Z844" s="353">
        <v>0.25</v>
      </c>
      <c r="AA844" s="352" t="s">
        <v>206</v>
      </c>
      <c r="AB844" s="354">
        <v>0.37000000476837158</v>
      </c>
      <c r="AC844" s="352" t="s">
        <v>227</v>
      </c>
      <c r="AD844" s="355">
        <v>0.40000000596046448</v>
      </c>
      <c r="AE844" s="352" t="s">
        <v>295</v>
      </c>
      <c r="AF844" s="355">
        <v>0</v>
      </c>
      <c r="AG844" s="352" t="s">
        <v>63</v>
      </c>
      <c r="AH844" s="355">
        <v>0</v>
      </c>
      <c r="AI844" s="352" t="s">
        <v>63</v>
      </c>
      <c r="AJ844" s="355">
        <v>0</v>
      </c>
      <c r="AK844" s="352" t="s">
        <v>63</v>
      </c>
      <c r="AL844" s="355">
        <v>0</v>
      </c>
      <c r="AM844" s="356" t="s">
        <v>295</v>
      </c>
      <c r="AN844" s="357">
        <v>0</v>
      </c>
      <c r="AO844" s="352" t="s">
        <v>1207</v>
      </c>
      <c r="AP844" s="355">
        <v>6.8000000000000005E-2</v>
      </c>
      <c r="AQ844" s="352" t="s">
        <v>1208</v>
      </c>
      <c r="AR844" s="907">
        <v>0</v>
      </c>
    </row>
    <row r="845" spans="1:53" ht="18" customHeight="1" x14ac:dyDescent="0.25">
      <c r="C845" s="322" t="str">
        <f>IF(ISTEXT('8.Electricidad y otras energías'!E28),'8.Electricidad y otras energías'!E28,"")</f>
        <v/>
      </c>
      <c r="D845" s="322" t="str">
        <f>IF(ISTEXT('8.Electricidad y otras energías'!F28),'8.Electricidad y otras energías'!F28,"")</f>
        <v/>
      </c>
      <c r="E845" s="322">
        <f>'8.Electricidad y otras energías'!G28</f>
        <v>0</v>
      </c>
      <c r="F845" s="675">
        <f>'8.Electricidad y otras energías'!H28</f>
        <v>0</v>
      </c>
      <c r="G845" s="735" t="str">
        <f t="shared" ref="G845:G865" ca="1" si="141">IFERROR((IF($E845=$C$897,$D$897,IF($E845=$C$898,$D$898,VLOOKUP(D845,$J$842:$K$1087,2,0)))),"")</f>
        <v/>
      </c>
      <c r="H845" s="350" t="str">
        <f ca="1">IF(ISNUMBER(F845*G845),F845*G845,"")</f>
        <v/>
      </c>
      <c r="J845" s="324" t="e">
        <f t="shared" ca="1" si="140"/>
        <v>#REF!</v>
      </c>
      <c r="K845" s="349" t="e">
        <f t="shared" ca="1" si="139"/>
        <v>#REF!</v>
      </c>
      <c r="M845" s="408" t="s">
        <v>128</v>
      </c>
      <c r="N845" s="409">
        <v>0.38</v>
      </c>
      <c r="O845" s="407" t="s">
        <v>128</v>
      </c>
      <c r="P845" s="409">
        <v>0.38</v>
      </c>
      <c r="Q845" s="407" t="s">
        <v>128</v>
      </c>
      <c r="R845" s="409">
        <v>0.34000000357627869</v>
      </c>
      <c r="S845" s="408" t="s">
        <v>877</v>
      </c>
      <c r="T845" s="409">
        <v>0.13</v>
      </c>
      <c r="U845" s="407" t="s">
        <v>57</v>
      </c>
      <c r="V845" s="409">
        <v>0.35</v>
      </c>
      <c r="W845" s="352" t="s">
        <v>52</v>
      </c>
      <c r="X845" s="353">
        <v>0.40000000596046448</v>
      </c>
      <c r="Y845" s="352" t="s">
        <v>130</v>
      </c>
      <c r="Z845" s="353">
        <v>2.9999999329447746E-2</v>
      </c>
      <c r="AA845" s="352" t="s">
        <v>207</v>
      </c>
      <c r="AB845" s="354">
        <v>0.28999999165534973</v>
      </c>
      <c r="AC845" s="352" t="s">
        <v>228</v>
      </c>
      <c r="AD845" s="355">
        <v>0</v>
      </c>
      <c r="AE845" s="352" t="s">
        <v>296</v>
      </c>
      <c r="AF845" s="355">
        <v>0.33000001311302185</v>
      </c>
      <c r="AG845" s="352" t="s">
        <v>295</v>
      </c>
      <c r="AH845" s="355">
        <v>7.0000000298023224E-2</v>
      </c>
      <c r="AI845" s="352" t="s">
        <v>295</v>
      </c>
      <c r="AJ845" s="355">
        <v>0</v>
      </c>
      <c r="AK845" s="352" t="s">
        <v>382</v>
      </c>
      <c r="AL845" s="355">
        <v>0.28999999165534973</v>
      </c>
      <c r="AM845" s="356" t="s">
        <v>382</v>
      </c>
      <c r="AN845" s="357">
        <v>0</v>
      </c>
      <c r="AO845" s="352" t="s">
        <v>1208</v>
      </c>
      <c r="AP845" s="355">
        <v>0</v>
      </c>
      <c r="AQ845" s="352" t="s">
        <v>382</v>
      </c>
      <c r="AR845" s="907">
        <v>0.27200000000000002</v>
      </c>
    </row>
    <row r="846" spans="1:53" ht="18" customHeight="1" x14ac:dyDescent="0.25">
      <c r="C846" s="322" t="str">
        <f>IF(ISTEXT('8.Electricidad y otras energías'!E29),'8.Electricidad y otras energías'!E29,"")</f>
        <v/>
      </c>
      <c r="D846" s="322" t="str">
        <f>IF(ISTEXT('8.Electricidad y otras energías'!F29),'8.Electricidad y otras energías'!F29,"")</f>
        <v/>
      </c>
      <c r="E846" s="322">
        <f>'8.Electricidad y otras energías'!G29</f>
        <v>0</v>
      </c>
      <c r="F846" s="675">
        <f>'8.Electricidad y otras energías'!H29</f>
        <v>0</v>
      </c>
      <c r="G846" s="735" t="str">
        <f t="shared" ca="1" si="141"/>
        <v/>
      </c>
      <c r="H846" s="350" t="str">
        <f t="shared" ref="H846:H865" ca="1" si="142">IF(ISNUMBER(F846*G846),F846*G846,"")</f>
        <v/>
      </c>
      <c r="J846" s="324" t="e">
        <f t="shared" ca="1" si="140"/>
        <v>#REF!</v>
      </c>
      <c r="K846" s="349" t="e">
        <f ca="1">INDIRECT("_Mix"&amp;$D$6)</f>
        <v>#REF!</v>
      </c>
      <c r="M846" s="408" t="s">
        <v>871</v>
      </c>
      <c r="N846" s="409">
        <v>0.37</v>
      </c>
      <c r="O846" s="407" t="s">
        <v>877</v>
      </c>
      <c r="P846" s="409">
        <v>0</v>
      </c>
      <c r="Q846" s="407" t="s">
        <v>877</v>
      </c>
      <c r="R846" s="409">
        <v>0.17000000178813934</v>
      </c>
      <c r="S846" s="408" t="s">
        <v>878</v>
      </c>
      <c r="T846" s="409">
        <v>0</v>
      </c>
      <c r="U846" s="407" t="s">
        <v>52</v>
      </c>
      <c r="V846" s="409">
        <v>0.36</v>
      </c>
      <c r="W846" s="352" t="s">
        <v>128</v>
      </c>
      <c r="X846" s="353">
        <v>0.31000000238418579</v>
      </c>
      <c r="Y846" s="352" t="s">
        <v>131</v>
      </c>
      <c r="Z846" s="353">
        <v>0</v>
      </c>
      <c r="AA846" s="352" t="s">
        <v>208</v>
      </c>
      <c r="AB846" s="354">
        <v>0</v>
      </c>
      <c r="AC846" s="352" t="s">
        <v>229</v>
      </c>
      <c r="AD846" s="355">
        <v>0.40000000596046448</v>
      </c>
      <c r="AE846" s="352" t="s">
        <v>297</v>
      </c>
      <c r="AF846" s="355">
        <v>0</v>
      </c>
      <c r="AG846" s="352" t="s">
        <v>382</v>
      </c>
      <c r="AH846" s="355">
        <v>0.43000000715255737</v>
      </c>
      <c r="AI846" s="352" t="s">
        <v>382</v>
      </c>
      <c r="AJ846" s="355">
        <v>0.40999999642372131</v>
      </c>
      <c r="AK846" s="352" t="s">
        <v>296</v>
      </c>
      <c r="AL846" s="355">
        <v>0.11999999731779099</v>
      </c>
      <c r="AM846" s="356" t="s">
        <v>613</v>
      </c>
      <c r="AN846" s="357">
        <v>0</v>
      </c>
      <c r="AO846" s="352" t="s">
        <v>382</v>
      </c>
      <c r="AP846" s="355">
        <v>0</v>
      </c>
      <c r="AQ846" s="352" t="s">
        <v>1210</v>
      </c>
      <c r="AR846" s="907">
        <v>0.27300000000000002</v>
      </c>
    </row>
    <row r="847" spans="1:53" ht="18" customHeight="1" x14ac:dyDescent="0.25">
      <c r="C847" s="322" t="str">
        <f>IF(ISTEXT('8.Electricidad y otras energías'!E30),'8.Electricidad y otras energías'!E30,"")</f>
        <v/>
      </c>
      <c r="D847" s="322" t="str">
        <f>IF(ISTEXT('8.Electricidad y otras energías'!F30),'8.Electricidad y otras energías'!F30,"")</f>
        <v/>
      </c>
      <c r="E847" s="322">
        <f>'8.Electricidad y otras energías'!G30</f>
        <v>0</v>
      </c>
      <c r="F847" s="675">
        <f>'8.Electricidad y otras energías'!H30</f>
        <v>0</v>
      </c>
      <c r="G847" s="735" t="str">
        <f t="shared" ca="1" si="141"/>
        <v/>
      </c>
      <c r="H847" s="350" t="str">
        <f t="shared" ca="1" si="142"/>
        <v/>
      </c>
      <c r="J847" s="324" t="e">
        <f t="shared" ca="1" si="140"/>
        <v>#REF!</v>
      </c>
      <c r="K847" s="349" t="e">
        <f t="shared" ca="1" si="139"/>
        <v>#REF!</v>
      </c>
      <c r="M847" s="408" t="s">
        <v>872</v>
      </c>
      <c r="N847" s="409">
        <v>0.18</v>
      </c>
      <c r="O847" s="407" t="s">
        <v>871</v>
      </c>
      <c r="P847" s="409">
        <v>0.37</v>
      </c>
      <c r="Q847" s="407" t="s">
        <v>878</v>
      </c>
      <c r="R847" s="409">
        <v>9.9999997764825821E-3</v>
      </c>
      <c r="S847" s="408" t="s">
        <v>871</v>
      </c>
      <c r="T847" s="409">
        <v>0.26</v>
      </c>
      <c r="U847" s="408" t="s">
        <v>128</v>
      </c>
      <c r="V847" s="409">
        <v>0.16</v>
      </c>
      <c r="W847" s="352" t="s">
        <v>510</v>
      </c>
      <c r="X847" s="353">
        <v>0.30000001192092896</v>
      </c>
      <c r="Y847" s="352" t="s">
        <v>132</v>
      </c>
      <c r="Z847" s="353">
        <v>0</v>
      </c>
      <c r="AA847" s="352" t="s">
        <v>130</v>
      </c>
      <c r="AB847" s="354">
        <v>0</v>
      </c>
      <c r="AC847" s="352" t="s">
        <v>207</v>
      </c>
      <c r="AD847" s="355">
        <v>0</v>
      </c>
      <c r="AE847" s="352" t="s">
        <v>383</v>
      </c>
      <c r="AF847" s="355">
        <v>0.30000001192092896</v>
      </c>
      <c r="AG847" s="352" t="s">
        <v>296</v>
      </c>
      <c r="AH847" s="355">
        <v>0.38999998569488525</v>
      </c>
      <c r="AI847" s="352" t="s">
        <v>296</v>
      </c>
      <c r="AJ847" s="355">
        <v>0.31000000238418579</v>
      </c>
      <c r="AK847" s="352" t="s">
        <v>522</v>
      </c>
      <c r="AL847" s="355">
        <v>3.9999999105930328E-2</v>
      </c>
      <c r="AM847" s="356" t="s">
        <v>296</v>
      </c>
      <c r="AN847" s="357">
        <v>0</v>
      </c>
      <c r="AO847" s="352" t="s">
        <v>1209</v>
      </c>
      <c r="AP847" s="355">
        <v>0.16900000000000001</v>
      </c>
      <c r="AQ847" s="352" t="s">
        <v>1211</v>
      </c>
      <c r="AR847" s="907">
        <v>0</v>
      </c>
    </row>
    <row r="848" spans="1:53" ht="18" customHeight="1" x14ac:dyDescent="0.25">
      <c r="C848" s="322" t="str">
        <f>IF(ISTEXT('8.Electricidad y otras energías'!E31),'8.Electricidad y otras energías'!E31,"")</f>
        <v/>
      </c>
      <c r="D848" s="322" t="str">
        <f>IF(ISTEXT('8.Electricidad y otras energías'!F31),'8.Electricidad y otras energías'!F31,"")</f>
        <v/>
      </c>
      <c r="E848" s="322">
        <f>'8.Electricidad y otras energías'!G31</f>
        <v>0</v>
      </c>
      <c r="F848" s="675">
        <f>'8.Electricidad y otras energías'!H31</f>
        <v>0</v>
      </c>
      <c r="G848" s="735" t="str">
        <f t="shared" ca="1" si="141"/>
        <v/>
      </c>
      <c r="H848" s="350" t="str">
        <f t="shared" ca="1" si="142"/>
        <v/>
      </c>
      <c r="J848" s="324" t="e">
        <f t="shared" ca="1" si="140"/>
        <v>#REF!</v>
      </c>
      <c r="K848" s="349" t="e">
        <f t="shared" ca="1" si="139"/>
        <v>#REF!</v>
      </c>
      <c r="M848" s="408" t="s">
        <v>59</v>
      </c>
      <c r="N848" s="409">
        <v>0.22</v>
      </c>
      <c r="O848" s="407" t="s">
        <v>59</v>
      </c>
      <c r="P848" s="409">
        <v>0.42</v>
      </c>
      <c r="Q848" s="407" t="s">
        <v>871</v>
      </c>
      <c r="R848" s="409">
        <v>0.2800000011920929</v>
      </c>
      <c r="S848" s="408" t="s">
        <v>62</v>
      </c>
      <c r="T848" s="409">
        <v>0</v>
      </c>
      <c r="U848" s="408" t="s">
        <v>877</v>
      </c>
      <c r="V848" s="409">
        <v>0.21</v>
      </c>
      <c r="W848" s="352" t="s">
        <v>512</v>
      </c>
      <c r="X848" s="353">
        <v>0</v>
      </c>
      <c r="Y848" s="352" t="s">
        <v>52</v>
      </c>
      <c r="Z848" s="353">
        <v>0.34999999403953552</v>
      </c>
      <c r="AA848" s="352" t="s">
        <v>209</v>
      </c>
      <c r="AB848" s="354">
        <v>0</v>
      </c>
      <c r="AC848" s="352" t="s">
        <v>208</v>
      </c>
      <c r="AD848" s="355">
        <v>0.25</v>
      </c>
      <c r="AE848" s="352" t="s">
        <v>227</v>
      </c>
      <c r="AF848" s="355">
        <v>0.36000001430511475</v>
      </c>
      <c r="AG848" s="352" t="s">
        <v>206</v>
      </c>
      <c r="AH848" s="355">
        <v>0.41999998688697815</v>
      </c>
      <c r="AI848" s="352" t="s">
        <v>522</v>
      </c>
      <c r="AJ848" s="355">
        <v>0.34999999403953552</v>
      </c>
      <c r="AK848" s="352" t="s">
        <v>470</v>
      </c>
      <c r="AL848" s="355">
        <v>0</v>
      </c>
      <c r="AM848" s="356" t="s">
        <v>522</v>
      </c>
      <c r="AN848" s="357">
        <v>0</v>
      </c>
      <c r="AO848" s="352" t="s">
        <v>1210</v>
      </c>
      <c r="AP848" s="355">
        <v>0.25900000000000001</v>
      </c>
      <c r="AQ848" s="352" t="s">
        <v>1212</v>
      </c>
      <c r="AR848" s="907">
        <v>1E-3</v>
      </c>
    </row>
    <row r="849" spans="3:44" ht="18" customHeight="1" x14ac:dyDescent="0.25">
      <c r="C849" s="322" t="str">
        <f>IF(ISTEXT('8.Electricidad y otras energías'!E32),'8.Electricidad y otras energías'!E32,"")</f>
        <v/>
      </c>
      <c r="D849" s="322" t="str">
        <f>IF(ISTEXT('8.Electricidad y otras energías'!F32),'8.Electricidad y otras energías'!F32,"")</f>
        <v/>
      </c>
      <c r="E849" s="322">
        <f>'8.Electricidad y otras energías'!G32</f>
        <v>0</v>
      </c>
      <c r="F849" s="675">
        <f>'8.Electricidad y otras energías'!H32</f>
        <v>0</v>
      </c>
      <c r="G849" s="735" t="str">
        <f t="shared" ca="1" si="141"/>
        <v/>
      </c>
      <c r="H849" s="350" t="str">
        <f t="shared" ca="1" si="142"/>
        <v/>
      </c>
      <c r="J849" s="324" t="e">
        <f t="shared" ca="1" si="140"/>
        <v>#REF!</v>
      </c>
      <c r="K849" s="349" t="e">
        <f t="shared" ca="1" si="139"/>
        <v>#REF!</v>
      </c>
      <c r="M849" s="408" t="s">
        <v>60</v>
      </c>
      <c r="N849" s="409">
        <v>0.21</v>
      </c>
      <c r="O849" s="407" t="s">
        <v>60</v>
      </c>
      <c r="P849" s="409">
        <v>0.19</v>
      </c>
      <c r="Q849" s="407" t="s">
        <v>55</v>
      </c>
      <c r="R849" s="409">
        <v>0.25999999046325684</v>
      </c>
      <c r="S849" s="408" t="s">
        <v>880</v>
      </c>
      <c r="T849" s="409">
        <v>0.21</v>
      </c>
      <c r="U849" s="408" t="s">
        <v>882</v>
      </c>
      <c r="V849" s="409">
        <v>0</v>
      </c>
      <c r="W849" s="352" t="s">
        <v>68</v>
      </c>
      <c r="X849" s="353">
        <v>0</v>
      </c>
      <c r="Y849" s="352" t="s">
        <v>510</v>
      </c>
      <c r="Z849" s="353">
        <v>0.25</v>
      </c>
      <c r="AA849" s="352" t="s">
        <v>210</v>
      </c>
      <c r="AB849" s="354">
        <v>0.37000000476837158</v>
      </c>
      <c r="AC849" s="352" t="s">
        <v>130</v>
      </c>
      <c r="AD849" s="355">
        <v>0</v>
      </c>
      <c r="AE849" s="352" t="s">
        <v>228</v>
      </c>
      <c r="AF849" s="355">
        <v>0</v>
      </c>
      <c r="AG849" s="352" t="s">
        <v>297</v>
      </c>
      <c r="AH849" s="355">
        <v>0</v>
      </c>
      <c r="AI849" s="352" t="s">
        <v>206</v>
      </c>
      <c r="AJ849" s="355">
        <v>0.36000001430511475</v>
      </c>
      <c r="AK849" s="352" t="s">
        <v>471</v>
      </c>
      <c r="AL849" s="355">
        <v>0</v>
      </c>
      <c r="AM849" s="356" t="s">
        <v>470</v>
      </c>
      <c r="AN849" s="357">
        <v>0</v>
      </c>
      <c r="AO849" s="352" t="s">
        <v>1211</v>
      </c>
      <c r="AP849" s="355">
        <v>0</v>
      </c>
      <c r="AQ849" s="352" t="s">
        <v>1546</v>
      </c>
      <c r="AR849" s="907">
        <v>0</v>
      </c>
    </row>
    <row r="850" spans="3:44" ht="18" customHeight="1" x14ac:dyDescent="0.25">
      <c r="C850" s="322" t="str">
        <f>IF(ISTEXT('8.Electricidad y otras energías'!E33),'8.Electricidad y otras energías'!E33,"")</f>
        <v/>
      </c>
      <c r="D850" s="322" t="str">
        <f>IF(ISTEXT('8.Electricidad y otras energías'!F33),'8.Electricidad y otras energías'!F33,"")</f>
        <v/>
      </c>
      <c r="E850" s="322">
        <f>'8.Electricidad y otras energías'!G33</f>
        <v>0</v>
      </c>
      <c r="F850" s="675">
        <f>'8.Electricidad y otras energías'!H33</f>
        <v>0</v>
      </c>
      <c r="G850" s="735" t="str">
        <f t="shared" ca="1" si="141"/>
        <v/>
      </c>
      <c r="H850" s="350" t="str">
        <f t="shared" ca="1" si="142"/>
        <v/>
      </c>
      <c r="J850" s="324" t="e">
        <f t="shared" ca="1" si="140"/>
        <v>#REF!</v>
      </c>
      <c r="K850" s="349" t="e">
        <f t="shared" ca="1" si="139"/>
        <v>#REF!</v>
      </c>
      <c r="M850" s="408" t="s">
        <v>873</v>
      </c>
      <c r="N850" s="409">
        <v>0.4</v>
      </c>
      <c r="O850" s="407" t="s">
        <v>874</v>
      </c>
      <c r="P850" s="409">
        <v>0.34</v>
      </c>
      <c r="Q850" s="407" t="s">
        <v>59</v>
      </c>
      <c r="R850" s="409">
        <v>0.14000000059604645</v>
      </c>
      <c r="S850" s="408" t="s">
        <v>59</v>
      </c>
      <c r="T850" s="409">
        <v>0.06</v>
      </c>
      <c r="U850" s="408" t="s">
        <v>68</v>
      </c>
      <c r="V850" s="409">
        <v>0.19</v>
      </c>
      <c r="W850" s="352" t="s">
        <v>390</v>
      </c>
      <c r="X850" s="353">
        <v>0.37000000476837158</v>
      </c>
      <c r="Y850" s="352" t="s">
        <v>133</v>
      </c>
      <c r="Z850" s="353">
        <v>0</v>
      </c>
      <c r="AA850" s="352" t="s">
        <v>132</v>
      </c>
      <c r="AB850" s="354">
        <v>0</v>
      </c>
      <c r="AC850" s="352" t="s">
        <v>230</v>
      </c>
      <c r="AD850" s="355">
        <v>0.38999998569488525</v>
      </c>
      <c r="AE850" s="352" t="s">
        <v>298</v>
      </c>
      <c r="AF850" s="355">
        <v>0</v>
      </c>
      <c r="AG850" s="352" t="s">
        <v>383</v>
      </c>
      <c r="AH850" s="355">
        <v>0.31999999284744263</v>
      </c>
      <c r="AI850" s="352" t="s">
        <v>297</v>
      </c>
      <c r="AJ850" s="355">
        <v>0</v>
      </c>
      <c r="AK850" s="352" t="s">
        <v>206</v>
      </c>
      <c r="AL850" s="355">
        <v>0.27000001072883606</v>
      </c>
      <c r="AM850" s="356" t="s">
        <v>471</v>
      </c>
      <c r="AN850" s="357">
        <v>0</v>
      </c>
      <c r="AO850" s="352" t="s">
        <v>1212</v>
      </c>
      <c r="AP850" s="355">
        <v>0</v>
      </c>
      <c r="AQ850" s="352" t="s">
        <v>1214</v>
      </c>
      <c r="AR850" s="907">
        <v>0.215</v>
      </c>
    </row>
    <row r="851" spans="3:44" ht="18" customHeight="1" x14ac:dyDescent="0.25">
      <c r="C851" s="322" t="str">
        <f>IF(ISTEXT('8.Electricidad y otras energías'!E34),'8.Electricidad y otras energías'!E34,"")</f>
        <v/>
      </c>
      <c r="D851" s="322" t="str">
        <f>IF(ISTEXT('8.Electricidad y otras energías'!F34),'8.Electricidad y otras energías'!F34,"")</f>
        <v/>
      </c>
      <c r="E851" s="322">
        <f>'8.Electricidad y otras energías'!G34</f>
        <v>0</v>
      </c>
      <c r="F851" s="675">
        <f>'8.Electricidad y otras energías'!H34</f>
        <v>0</v>
      </c>
      <c r="G851" s="735" t="str">
        <f t="shared" ca="1" si="141"/>
        <v/>
      </c>
      <c r="H851" s="350" t="str">
        <f t="shared" ca="1" si="142"/>
        <v/>
      </c>
      <c r="J851" s="324" t="e">
        <f t="shared" ca="1" si="140"/>
        <v>#REF!</v>
      </c>
      <c r="K851" s="349" t="e">
        <f t="shared" ca="1" si="139"/>
        <v>#REF!</v>
      </c>
      <c r="M851" s="408" t="s">
        <v>874</v>
      </c>
      <c r="N851" s="409">
        <v>0.35</v>
      </c>
      <c r="O851" s="407" t="s">
        <v>875</v>
      </c>
      <c r="P851" s="409">
        <v>0.04</v>
      </c>
      <c r="Q851" s="407" t="s">
        <v>60</v>
      </c>
      <c r="R851" s="409">
        <v>0.14000000059604645</v>
      </c>
      <c r="S851" s="408" t="s">
        <v>60</v>
      </c>
      <c r="T851" s="409">
        <v>0.05</v>
      </c>
      <c r="U851" s="408" t="s">
        <v>871</v>
      </c>
      <c r="V851" s="409">
        <v>0.33</v>
      </c>
      <c r="W851" s="352" t="s">
        <v>62</v>
      </c>
      <c r="X851" s="353">
        <v>0</v>
      </c>
      <c r="Y851" s="352" t="s">
        <v>68</v>
      </c>
      <c r="Z851" s="353">
        <v>0</v>
      </c>
      <c r="AA851" s="352" t="s">
        <v>52</v>
      </c>
      <c r="AB851" s="354">
        <v>0.36000001430511475</v>
      </c>
      <c r="AC851" s="352" t="s">
        <v>209</v>
      </c>
      <c r="AD851" s="355">
        <v>0</v>
      </c>
      <c r="AE851" s="352" t="s">
        <v>229</v>
      </c>
      <c r="AF851" s="355">
        <v>0.36000001430511475</v>
      </c>
      <c r="AG851" s="352" t="s">
        <v>227</v>
      </c>
      <c r="AH851" s="355">
        <v>0.41999998688697815</v>
      </c>
      <c r="AI851" s="352" t="s">
        <v>413</v>
      </c>
      <c r="AJ851" s="355">
        <v>0.40999999642372131</v>
      </c>
      <c r="AK851" s="352" t="s">
        <v>297</v>
      </c>
      <c r="AL851" s="355">
        <v>0</v>
      </c>
      <c r="AM851" s="356" t="s">
        <v>206</v>
      </c>
      <c r="AN851" s="357">
        <v>0.18</v>
      </c>
      <c r="AO851" s="352" t="s">
        <v>1213</v>
      </c>
      <c r="AP851" s="355">
        <v>0</v>
      </c>
      <c r="AQ851" s="352" t="s">
        <v>472</v>
      </c>
      <c r="AR851" s="907">
        <v>0.252</v>
      </c>
    </row>
    <row r="852" spans="3:44" ht="18" customHeight="1" x14ac:dyDescent="0.25">
      <c r="C852" s="322" t="str">
        <f>IF(ISTEXT('8.Electricidad y otras energías'!E35),'8.Electricidad y otras energías'!E35,"")</f>
        <v/>
      </c>
      <c r="D852" s="322" t="str">
        <f>IF(ISTEXT('8.Electricidad y otras energías'!F35),'8.Electricidad y otras energías'!F35,"")</f>
        <v/>
      </c>
      <c r="E852" s="322">
        <f>'8.Electricidad y otras energías'!G35</f>
        <v>0</v>
      </c>
      <c r="F852" s="675">
        <f>'8.Electricidad y otras energías'!H35</f>
        <v>0</v>
      </c>
      <c r="G852" s="735" t="str">
        <f t="shared" ca="1" si="141"/>
        <v/>
      </c>
      <c r="H852" s="350" t="str">
        <f t="shared" ca="1" si="142"/>
        <v/>
      </c>
      <c r="J852" s="324" t="e">
        <f t="shared" ca="1" si="140"/>
        <v>#REF!</v>
      </c>
      <c r="K852" s="349" t="e">
        <f t="shared" ca="1" si="139"/>
        <v>#REF!</v>
      </c>
      <c r="M852" s="408" t="s">
        <v>875</v>
      </c>
      <c r="N852" s="409">
        <v>0</v>
      </c>
      <c r="O852" s="407" t="s">
        <v>142</v>
      </c>
      <c r="P852" s="409">
        <v>0.35</v>
      </c>
      <c r="Q852" s="407" t="s">
        <v>879</v>
      </c>
      <c r="R852" s="409">
        <v>0.27000001072883606</v>
      </c>
      <c r="S852" s="408" t="s">
        <v>65</v>
      </c>
      <c r="T852" s="409">
        <v>0</v>
      </c>
      <c r="U852" s="408" t="s">
        <v>62</v>
      </c>
      <c r="V852" s="409">
        <v>0</v>
      </c>
      <c r="W852" s="352" t="s">
        <v>55</v>
      </c>
      <c r="X852" s="353">
        <v>0.25</v>
      </c>
      <c r="Y852" s="352" t="s">
        <v>390</v>
      </c>
      <c r="Z852" s="353">
        <v>0.31000000238418579</v>
      </c>
      <c r="AA852" s="352" t="s">
        <v>386</v>
      </c>
      <c r="AB852" s="354">
        <v>0</v>
      </c>
      <c r="AC852" s="352" t="s">
        <v>132</v>
      </c>
      <c r="AD852" s="355">
        <v>0</v>
      </c>
      <c r="AE852" s="352" t="s">
        <v>207</v>
      </c>
      <c r="AF852" s="355">
        <v>0</v>
      </c>
      <c r="AG852" s="352" t="s">
        <v>57</v>
      </c>
      <c r="AH852" s="355">
        <v>5.9999998658895493E-2</v>
      </c>
      <c r="AI852" s="352" t="s">
        <v>383</v>
      </c>
      <c r="AJ852" s="355">
        <v>0.30000001192092896</v>
      </c>
      <c r="AK852" s="352" t="s">
        <v>413</v>
      </c>
      <c r="AL852" s="355">
        <v>0.31000000238418579</v>
      </c>
      <c r="AM852" s="356" t="s">
        <v>297</v>
      </c>
      <c r="AN852" s="357">
        <v>0</v>
      </c>
      <c r="AO852" s="352" t="s">
        <v>1214</v>
      </c>
      <c r="AP852" s="355">
        <v>0</v>
      </c>
      <c r="AQ852" s="352" t="s">
        <v>1103</v>
      </c>
      <c r="AR852" s="907">
        <v>0.27200000000000002</v>
      </c>
    </row>
    <row r="853" spans="3:44" ht="18" customHeight="1" x14ac:dyDescent="0.25">
      <c r="C853" s="322" t="str">
        <f>IF(ISTEXT('8.Electricidad y otras energías'!E36),'8.Electricidad y otras energías'!E36,"")</f>
        <v/>
      </c>
      <c r="D853" s="322" t="str">
        <f>IF(ISTEXT('8.Electricidad y otras energías'!F36),'8.Electricidad y otras energías'!F36,"")</f>
        <v/>
      </c>
      <c r="E853" s="322">
        <f>'8.Electricidad y otras energías'!G36</f>
        <v>0</v>
      </c>
      <c r="F853" s="675">
        <f>'8.Electricidad y otras energías'!H36</f>
        <v>0</v>
      </c>
      <c r="G853" s="735" t="str">
        <f t="shared" ca="1" si="141"/>
        <v/>
      </c>
      <c r="H853" s="350" t="str">
        <f t="shared" ca="1" si="142"/>
        <v/>
      </c>
      <c r="J853" s="324" t="e">
        <f t="shared" ca="1" si="140"/>
        <v>#REF!</v>
      </c>
      <c r="K853" s="349" t="e">
        <f t="shared" ca="1" si="139"/>
        <v>#REF!</v>
      </c>
      <c r="M853" s="408" t="s">
        <v>142</v>
      </c>
      <c r="N853" s="409">
        <v>0.35</v>
      </c>
      <c r="O853" s="407" t="s">
        <v>58</v>
      </c>
      <c r="P853" s="409">
        <v>0.36</v>
      </c>
      <c r="Q853" s="407" t="s">
        <v>65</v>
      </c>
      <c r="R853" s="409">
        <v>0</v>
      </c>
      <c r="S853" s="408" t="s">
        <v>874</v>
      </c>
      <c r="T853" s="409">
        <v>0.21</v>
      </c>
      <c r="U853" s="408" t="s">
        <v>880</v>
      </c>
      <c r="V853" s="409">
        <v>0.23</v>
      </c>
      <c r="W853" s="352" t="s">
        <v>59</v>
      </c>
      <c r="X853" s="353">
        <v>0.14000000059604645</v>
      </c>
      <c r="Y853" s="352" t="s">
        <v>134</v>
      </c>
      <c r="Z853" s="353">
        <v>0.2800000011920929</v>
      </c>
      <c r="AA853" s="352" t="s">
        <v>510</v>
      </c>
      <c r="AB853" s="354">
        <v>0.27000001072883606</v>
      </c>
      <c r="AC853" s="352" t="s">
        <v>52</v>
      </c>
      <c r="AD853" s="355">
        <v>0.40000000596046448</v>
      </c>
      <c r="AE853" s="352" t="s">
        <v>208</v>
      </c>
      <c r="AF853" s="355">
        <v>0.15000000596046448</v>
      </c>
      <c r="AG853" s="352" t="s">
        <v>228</v>
      </c>
      <c r="AH853" s="355">
        <v>1.9999999552965164E-2</v>
      </c>
      <c r="AI853" s="352" t="s">
        <v>227</v>
      </c>
      <c r="AJ853" s="355">
        <v>0.40000000596046448</v>
      </c>
      <c r="AK853" s="352" t="s">
        <v>472</v>
      </c>
      <c r="AL853" s="355">
        <v>0</v>
      </c>
      <c r="AM853" s="356" t="s">
        <v>413</v>
      </c>
      <c r="AN853" s="357">
        <v>0.25</v>
      </c>
      <c r="AO853" s="352" t="s">
        <v>472</v>
      </c>
      <c r="AP853" s="355">
        <v>0</v>
      </c>
      <c r="AQ853" s="352" t="s">
        <v>1216</v>
      </c>
      <c r="AR853" s="907">
        <v>0.27200000000000002</v>
      </c>
    </row>
    <row r="854" spans="3:44" ht="18" customHeight="1" x14ac:dyDescent="0.25">
      <c r="C854" s="322" t="str">
        <f>IF(ISTEXT('8.Electricidad y otras energías'!E37),'8.Electricidad y otras energías'!E37,"")</f>
        <v/>
      </c>
      <c r="D854" s="322" t="str">
        <f>IF(ISTEXT('8.Electricidad y otras energías'!F37),'8.Electricidad y otras energías'!F37,"")</f>
        <v/>
      </c>
      <c r="E854" s="322">
        <f>'8.Electricidad y otras energías'!G37</f>
        <v>0</v>
      </c>
      <c r="F854" s="675">
        <f>'8.Electricidad y otras energías'!H37</f>
        <v>0</v>
      </c>
      <c r="G854" s="735" t="str">
        <f t="shared" ca="1" si="141"/>
        <v/>
      </c>
      <c r="H854" s="350" t="str">
        <f t="shared" ca="1" si="142"/>
        <v/>
      </c>
      <c r="J854" s="324" t="e">
        <f t="shared" ca="1" si="140"/>
        <v>#REF!</v>
      </c>
      <c r="K854" s="349" t="e">
        <f t="shared" ca="1" si="139"/>
        <v>#REF!</v>
      </c>
      <c r="M854" s="408" t="s">
        <v>876</v>
      </c>
      <c r="N854" s="409">
        <v>0.4</v>
      </c>
      <c r="O854" s="358" t="s">
        <v>117</v>
      </c>
      <c r="P854" s="410">
        <v>0.42</v>
      </c>
      <c r="Q854" s="407" t="s">
        <v>874</v>
      </c>
      <c r="R854" s="409">
        <v>0.23999999463558197</v>
      </c>
      <c r="S854" s="408" t="s">
        <v>67</v>
      </c>
      <c r="T854" s="409">
        <v>0.28000000000000003</v>
      </c>
      <c r="U854" s="408" t="s">
        <v>59</v>
      </c>
      <c r="V854" s="409">
        <v>0.08</v>
      </c>
      <c r="W854" s="352" t="s">
        <v>60</v>
      </c>
      <c r="X854" s="353">
        <v>0.12999999523162842</v>
      </c>
      <c r="Y854" s="352" t="s">
        <v>135</v>
      </c>
      <c r="Z854" s="353">
        <v>0.36000001430511475</v>
      </c>
      <c r="AA854" s="352" t="s">
        <v>133</v>
      </c>
      <c r="AB854" s="354">
        <v>0.25999999046325684</v>
      </c>
      <c r="AC854" s="352" t="s">
        <v>231</v>
      </c>
      <c r="AD854" s="355">
        <v>0.40000000596046448</v>
      </c>
      <c r="AE854" s="352" t="s">
        <v>130</v>
      </c>
      <c r="AF854" s="355">
        <v>0</v>
      </c>
      <c r="AG854" s="352" t="s">
        <v>366</v>
      </c>
      <c r="AH854" s="355">
        <v>0</v>
      </c>
      <c r="AI854" s="352" t="s">
        <v>414</v>
      </c>
      <c r="AJ854" s="355">
        <v>0</v>
      </c>
      <c r="AK854" s="352" t="s">
        <v>532</v>
      </c>
      <c r="AL854" s="355">
        <v>0.31000000238418579</v>
      </c>
      <c r="AM854" s="356" t="s">
        <v>472</v>
      </c>
      <c r="AN854" s="357">
        <v>0</v>
      </c>
      <c r="AO854" s="352" t="s">
        <v>614</v>
      </c>
      <c r="AP854" s="355">
        <v>0</v>
      </c>
      <c r="AQ854" s="352" t="s">
        <v>1217</v>
      </c>
      <c r="AR854" s="907">
        <v>0</v>
      </c>
    </row>
    <row r="855" spans="3:44" ht="18" customHeight="1" x14ac:dyDescent="0.25">
      <c r="C855" s="322" t="str">
        <f>IF(ISTEXT('8.Electricidad y otras energías'!E38),'8.Electricidad y otras energías'!E38,"")</f>
        <v/>
      </c>
      <c r="D855" s="322" t="str">
        <f>IF(ISTEXT('8.Electricidad y otras energías'!F38),'8.Electricidad y otras energías'!F38,"")</f>
        <v/>
      </c>
      <c r="E855" s="322">
        <f>'8.Electricidad y otras energías'!G38</f>
        <v>0</v>
      </c>
      <c r="F855" s="675">
        <f>'8.Electricidad y otras energías'!H38</f>
        <v>0</v>
      </c>
      <c r="G855" s="735" t="str">
        <f t="shared" ca="1" si="141"/>
        <v/>
      </c>
      <c r="H855" s="350" t="str">
        <f t="shared" ca="1" si="142"/>
        <v/>
      </c>
      <c r="J855" s="324" t="e">
        <f t="shared" ca="1" si="140"/>
        <v>#REF!</v>
      </c>
      <c r="K855" s="349" t="e">
        <f t="shared" ca="1" si="139"/>
        <v>#REF!</v>
      </c>
      <c r="M855" s="408" t="s">
        <v>58</v>
      </c>
      <c r="N855" s="409">
        <v>0.31</v>
      </c>
      <c r="O855" s="358" t="s">
        <v>0</v>
      </c>
      <c r="P855" s="410">
        <v>0.42</v>
      </c>
      <c r="Q855" s="407" t="s">
        <v>53</v>
      </c>
      <c r="R855" s="409">
        <v>0.12999999523162842</v>
      </c>
      <c r="S855" s="408" t="s">
        <v>881</v>
      </c>
      <c r="T855" s="409">
        <v>0</v>
      </c>
      <c r="U855" s="408" t="s">
        <v>60</v>
      </c>
      <c r="V855" s="409">
        <v>0.08</v>
      </c>
      <c r="W855" s="352" t="s">
        <v>56</v>
      </c>
      <c r="X855" s="353">
        <v>9.9999997764825821E-3</v>
      </c>
      <c r="Y855" s="352" t="s">
        <v>136</v>
      </c>
      <c r="Z855" s="353">
        <v>0.31999999284744263</v>
      </c>
      <c r="AA855" s="352" t="s">
        <v>68</v>
      </c>
      <c r="AB855" s="354">
        <v>0</v>
      </c>
      <c r="AC855" s="352" t="s">
        <v>232</v>
      </c>
      <c r="AD855" s="355">
        <v>0</v>
      </c>
      <c r="AE855" s="352" t="s">
        <v>230</v>
      </c>
      <c r="AF855" s="355">
        <v>0</v>
      </c>
      <c r="AG855" s="352" t="s">
        <v>298</v>
      </c>
      <c r="AH855" s="355">
        <v>0</v>
      </c>
      <c r="AI855" s="352" t="s">
        <v>57</v>
      </c>
      <c r="AJ855" s="355">
        <v>0.11999999731779099</v>
      </c>
      <c r="AK855" s="352" t="s">
        <v>383</v>
      </c>
      <c r="AL855" s="355">
        <v>0</v>
      </c>
      <c r="AM855" s="356" t="s">
        <v>532</v>
      </c>
      <c r="AN855" s="357">
        <v>0.22</v>
      </c>
      <c r="AO855" s="352" t="s">
        <v>615</v>
      </c>
      <c r="AP855" s="355">
        <v>0.25900000000000001</v>
      </c>
      <c r="AQ855" s="352" t="s">
        <v>1547</v>
      </c>
      <c r="AR855" s="907">
        <v>0</v>
      </c>
    </row>
    <row r="856" spans="3:44" ht="18" customHeight="1" x14ac:dyDescent="0.25">
      <c r="C856" s="322" t="str">
        <f>IF(ISTEXT('8.Electricidad y otras energías'!E39),'8.Electricidad y otras energías'!E39,"")</f>
        <v/>
      </c>
      <c r="D856" s="322" t="str">
        <f>IF(ISTEXT('8.Electricidad y otras energías'!F39),'8.Electricidad y otras energías'!F39,"")</f>
        <v/>
      </c>
      <c r="E856" s="322">
        <f>'8.Electricidad y otras energías'!G39</f>
        <v>0</v>
      </c>
      <c r="F856" s="675">
        <f>'8.Electricidad y otras energías'!H39</f>
        <v>0</v>
      </c>
      <c r="G856" s="735" t="str">
        <f t="shared" ca="1" si="141"/>
        <v/>
      </c>
      <c r="H856" s="350" t="str">
        <f t="shared" ca="1" si="142"/>
        <v/>
      </c>
      <c r="J856" s="324" t="e">
        <f t="shared" ca="1" si="140"/>
        <v>#REF!</v>
      </c>
      <c r="K856" s="349" t="e">
        <f t="shared" ca="1" si="139"/>
        <v>#REF!</v>
      </c>
      <c r="M856" s="358" t="s">
        <v>117</v>
      </c>
      <c r="N856" s="410">
        <v>0.45</v>
      </c>
      <c r="Q856" s="408" t="s">
        <v>142</v>
      </c>
      <c r="R856" s="409">
        <v>0.28999999165534973</v>
      </c>
      <c r="S856" s="408" t="s">
        <v>53</v>
      </c>
      <c r="T856" s="409">
        <v>0.1</v>
      </c>
      <c r="U856" s="408" t="s">
        <v>56</v>
      </c>
      <c r="V856" s="409">
        <v>0</v>
      </c>
      <c r="W856" s="352" t="s">
        <v>64</v>
      </c>
      <c r="X856" s="353">
        <v>0</v>
      </c>
      <c r="Y856" s="352" t="s">
        <v>62</v>
      </c>
      <c r="Z856" s="353">
        <v>0</v>
      </c>
      <c r="AA856" s="352" t="s">
        <v>390</v>
      </c>
      <c r="AB856" s="354">
        <v>0.33000001311302185</v>
      </c>
      <c r="AC856" s="352" t="s">
        <v>233</v>
      </c>
      <c r="AD856" s="355">
        <v>0</v>
      </c>
      <c r="AE856" s="352" t="s">
        <v>299</v>
      </c>
      <c r="AF856" s="355">
        <v>0</v>
      </c>
      <c r="AG856" s="352" t="s">
        <v>381</v>
      </c>
      <c r="AH856" s="355">
        <v>0</v>
      </c>
      <c r="AI856" s="352" t="s">
        <v>228</v>
      </c>
      <c r="AJ856" s="355">
        <v>0.34999999403953552</v>
      </c>
      <c r="AK856" s="352" t="s">
        <v>227</v>
      </c>
      <c r="AL856" s="355">
        <v>0.30000001192092896</v>
      </c>
      <c r="AM856" s="356" t="s">
        <v>614</v>
      </c>
      <c r="AN856" s="357">
        <v>0</v>
      </c>
      <c r="AO856" s="352" t="s">
        <v>1103</v>
      </c>
      <c r="AP856" s="355">
        <v>7.0000000000000001E-3</v>
      </c>
      <c r="AQ856" s="352" t="s">
        <v>1219</v>
      </c>
      <c r="AR856" s="907">
        <v>0.26900000000000002</v>
      </c>
    </row>
    <row r="857" spans="3:44" ht="18" customHeight="1" x14ac:dyDescent="0.25">
      <c r="C857" s="322" t="str">
        <f>IF(ISTEXT('8.Electricidad y otras energías'!E40),'8.Electricidad y otras energías'!E40,"")</f>
        <v/>
      </c>
      <c r="D857" s="322" t="str">
        <f>IF(ISTEXT('8.Electricidad y otras energías'!F40),'8.Electricidad y otras energías'!F40,"")</f>
        <v/>
      </c>
      <c r="E857" s="322">
        <f>'8.Electricidad y otras energías'!G40</f>
        <v>0</v>
      </c>
      <c r="F857" s="675">
        <f>'8.Electricidad y otras energías'!H40</f>
        <v>0</v>
      </c>
      <c r="G857" s="735" t="str">
        <f t="shared" ca="1" si="141"/>
        <v/>
      </c>
      <c r="H857" s="350" t="str">
        <f t="shared" ca="1" si="142"/>
        <v/>
      </c>
      <c r="J857" s="324" t="e">
        <f t="shared" ca="1" si="140"/>
        <v>#REF!</v>
      </c>
      <c r="K857" s="349" t="e">
        <f t="shared" ca="1" si="139"/>
        <v>#REF!</v>
      </c>
      <c r="M857" s="358" t="s">
        <v>0</v>
      </c>
      <c r="N857" s="410">
        <v>0.45</v>
      </c>
      <c r="Q857" s="408" t="s">
        <v>876</v>
      </c>
      <c r="R857" s="409">
        <v>0.27000001072883606</v>
      </c>
      <c r="S857" s="408" t="s">
        <v>142</v>
      </c>
      <c r="T857" s="409">
        <v>0.23</v>
      </c>
      <c r="U857" s="408" t="s">
        <v>65</v>
      </c>
      <c r="V857" s="409">
        <v>0</v>
      </c>
      <c r="W857" s="352" t="s">
        <v>65</v>
      </c>
      <c r="X857" s="353">
        <v>0</v>
      </c>
      <c r="Y857" s="352" t="s">
        <v>55</v>
      </c>
      <c r="Z857" s="353">
        <v>0.23999999463558197</v>
      </c>
      <c r="AA857" s="352" t="s">
        <v>134</v>
      </c>
      <c r="AB857" s="354">
        <v>0</v>
      </c>
      <c r="AC857" s="352" t="s">
        <v>386</v>
      </c>
      <c r="AD857" s="355">
        <v>2.9999999329447746E-2</v>
      </c>
      <c r="AE857" s="352" t="s">
        <v>300</v>
      </c>
      <c r="AF857" s="355">
        <v>0.18000000715255737</v>
      </c>
      <c r="AG857" s="352" t="s">
        <v>229</v>
      </c>
      <c r="AH857" s="355">
        <v>0.40999999642372131</v>
      </c>
      <c r="AI857" s="352" t="s">
        <v>298</v>
      </c>
      <c r="AJ857" s="355">
        <v>0</v>
      </c>
      <c r="AK857" s="352" t="s">
        <v>533</v>
      </c>
      <c r="AL857" s="355">
        <v>0</v>
      </c>
      <c r="AM857" s="356" t="s">
        <v>615</v>
      </c>
      <c r="AN857" s="357">
        <v>0</v>
      </c>
      <c r="AO857" s="352" t="s">
        <v>227</v>
      </c>
      <c r="AP857" s="355">
        <v>0</v>
      </c>
      <c r="AQ857" s="352" t="s">
        <v>1220</v>
      </c>
      <c r="AR857" s="907">
        <v>0.27300000000000002</v>
      </c>
    </row>
    <row r="858" spans="3:44" ht="18" customHeight="1" x14ac:dyDescent="0.25">
      <c r="C858" s="322" t="str">
        <f>IF(ISTEXT('8.Electricidad y otras energías'!E41),'8.Electricidad y otras energías'!E41,"")</f>
        <v/>
      </c>
      <c r="D858" s="322" t="str">
        <f>IF(ISTEXT('8.Electricidad y otras energías'!F41),'8.Electricidad y otras energías'!F41,"")</f>
        <v/>
      </c>
      <c r="E858" s="322">
        <f>'8.Electricidad y otras energías'!G41</f>
        <v>0</v>
      </c>
      <c r="F858" s="675">
        <f>'8.Electricidad y otras energías'!H41</f>
        <v>0</v>
      </c>
      <c r="G858" s="735" t="str">
        <f t="shared" ca="1" si="141"/>
        <v/>
      </c>
      <c r="H858" s="350" t="str">
        <f t="shared" ca="1" si="142"/>
        <v/>
      </c>
      <c r="J858" s="324" t="e">
        <f t="shared" ca="1" si="140"/>
        <v>#REF!</v>
      </c>
      <c r="K858" s="349" t="e">
        <f t="shared" ca="1" si="139"/>
        <v>#REF!</v>
      </c>
      <c r="M858" s="325"/>
      <c r="N858" s="325"/>
      <c r="O858" s="325"/>
      <c r="Q858" s="408" t="s">
        <v>58</v>
      </c>
      <c r="R858" s="409">
        <v>0.30000001192092896</v>
      </c>
      <c r="S858" s="408" t="s">
        <v>876</v>
      </c>
      <c r="T858" s="409">
        <v>0.28000000000000003</v>
      </c>
      <c r="U858" s="408" t="s">
        <v>874</v>
      </c>
      <c r="V858" s="409">
        <v>0.23</v>
      </c>
      <c r="W858" s="352" t="s">
        <v>513</v>
      </c>
      <c r="X858" s="353">
        <v>0.23999999463558197</v>
      </c>
      <c r="Y858" s="352" t="s">
        <v>514</v>
      </c>
      <c r="Z858" s="353">
        <v>0.34999999403953552</v>
      </c>
      <c r="AA858" s="352" t="s">
        <v>211</v>
      </c>
      <c r="AB858" s="354">
        <v>0</v>
      </c>
      <c r="AC858" s="352" t="s">
        <v>234</v>
      </c>
      <c r="AD858" s="355">
        <v>1.9999999552965164E-2</v>
      </c>
      <c r="AE858" s="352" t="s">
        <v>209</v>
      </c>
      <c r="AF858" s="355">
        <v>0</v>
      </c>
      <c r="AG858" s="352" t="s">
        <v>207</v>
      </c>
      <c r="AH858" s="355">
        <v>0</v>
      </c>
      <c r="AI858" s="352" t="s">
        <v>381</v>
      </c>
      <c r="AJ858" s="355">
        <v>0</v>
      </c>
      <c r="AK858" s="352" t="s">
        <v>57</v>
      </c>
      <c r="AL858" s="355">
        <v>0.18000000715255737</v>
      </c>
      <c r="AM858" s="356" t="s">
        <v>383</v>
      </c>
      <c r="AN858" s="357">
        <v>0</v>
      </c>
      <c r="AO858" s="352" t="s">
        <v>1215</v>
      </c>
      <c r="AP858" s="355">
        <v>0</v>
      </c>
      <c r="AQ858" s="352" t="s">
        <v>1548</v>
      </c>
      <c r="AR858" s="907">
        <v>0</v>
      </c>
    </row>
    <row r="859" spans="3:44" ht="18" customHeight="1" x14ac:dyDescent="0.25">
      <c r="C859" s="322" t="str">
        <f>IF(ISTEXT('8.Electricidad y otras energías'!E42),'8.Electricidad y otras energías'!E42,"")</f>
        <v/>
      </c>
      <c r="D859" s="322" t="str">
        <f>IF(ISTEXT('8.Electricidad y otras energías'!F42),'8.Electricidad y otras energías'!F42,"")</f>
        <v/>
      </c>
      <c r="E859" s="322">
        <f>'8.Electricidad y otras energías'!G42</f>
        <v>0</v>
      </c>
      <c r="F859" s="675">
        <f>'8.Electricidad y otras energías'!H42</f>
        <v>0</v>
      </c>
      <c r="G859" s="735" t="str">
        <f t="shared" ca="1" si="141"/>
        <v/>
      </c>
      <c r="H859" s="350" t="str">
        <f t="shared" ca="1" si="142"/>
        <v/>
      </c>
      <c r="J859" s="324" t="e">
        <f t="shared" ca="1" si="140"/>
        <v>#REF!</v>
      </c>
      <c r="K859" s="349" t="e">
        <f t="shared" ca="1" si="139"/>
        <v>#REF!</v>
      </c>
      <c r="M859" s="325"/>
      <c r="N859" s="325"/>
      <c r="O859" s="325"/>
      <c r="Q859" s="358" t="s">
        <v>117</v>
      </c>
      <c r="R859" s="410">
        <v>0.33</v>
      </c>
      <c r="S859" s="408" t="s">
        <v>66</v>
      </c>
      <c r="T859" s="409">
        <v>0</v>
      </c>
      <c r="U859" s="408" t="s">
        <v>67</v>
      </c>
      <c r="V859" s="409">
        <v>0.33</v>
      </c>
      <c r="W859" s="352" t="s">
        <v>67</v>
      </c>
      <c r="X859" s="353">
        <v>0</v>
      </c>
      <c r="Y859" s="352" t="s">
        <v>59</v>
      </c>
      <c r="Z859" s="353">
        <v>0.23000000417232513</v>
      </c>
      <c r="AA859" s="352" t="s">
        <v>135</v>
      </c>
      <c r="AB859" s="354">
        <v>0.31000000238418579</v>
      </c>
      <c r="AC859" s="352" t="s">
        <v>510</v>
      </c>
      <c r="AD859" s="355">
        <v>0.34000000357627869</v>
      </c>
      <c r="AE859" s="352" t="s">
        <v>132</v>
      </c>
      <c r="AF859" s="355">
        <v>0</v>
      </c>
      <c r="AG859" s="352" t="s">
        <v>367</v>
      </c>
      <c r="AH859" s="355">
        <v>0</v>
      </c>
      <c r="AI859" s="352" t="s">
        <v>229</v>
      </c>
      <c r="AJ859" s="355">
        <v>0.28999999165534973</v>
      </c>
      <c r="AK859" s="352" t="s">
        <v>228</v>
      </c>
      <c r="AL859" s="355">
        <v>0</v>
      </c>
      <c r="AM859" s="356" t="s">
        <v>227</v>
      </c>
      <c r="AN859" s="357">
        <v>0</v>
      </c>
      <c r="AO859" s="352" t="s">
        <v>1216</v>
      </c>
      <c r="AP859" s="355">
        <v>0.25900000000000001</v>
      </c>
      <c r="AQ859" s="352" t="s">
        <v>1222</v>
      </c>
      <c r="AR859" s="907">
        <v>0.27200000000000002</v>
      </c>
    </row>
    <row r="860" spans="3:44" ht="18" customHeight="1" x14ac:dyDescent="0.25">
      <c r="C860" s="322" t="str">
        <f>IF(ISTEXT('8.Electricidad y otras energías'!E43),'8.Electricidad y otras energías'!E43,"")</f>
        <v/>
      </c>
      <c r="D860" s="322" t="str">
        <f>IF(ISTEXT('8.Electricidad y otras energías'!F43),'8.Electricidad y otras energías'!F43,"")</f>
        <v/>
      </c>
      <c r="E860" s="322">
        <f>'8.Electricidad y otras energías'!G43</f>
        <v>0</v>
      </c>
      <c r="F860" s="675">
        <f>'8.Electricidad y otras energías'!H43</f>
        <v>0</v>
      </c>
      <c r="G860" s="735" t="str">
        <f t="shared" ca="1" si="141"/>
        <v/>
      </c>
      <c r="H860" s="350" t="str">
        <f t="shared" ca="1" si="142"/>
        <v/>
      </c>
      <c r="J860" s="324" t="e">
        <f t="shared" ca="1" si="140"/>
        <v>#REF!</v>
      </c>
      <c r="K860" s="349" t="e">
        <f t="shared" ca="1" si="139"/>
        <v>#REF!</v>
      </c>
      <c r="M860" s="325"/>
      <c r="N860" s="325"/>
      <c r="O860" s="325"/>
      <c r="Q860" s="358" t="s">
        <v>0</v>
      </c>
      <c r="R860" s="410">
        <v>0.33</v>
      </c>
      <c r="S860" s="408" t="s">
        <v>58</v>
      </c>
      <c r="T860" s="409">
        <v>0.26</v>
      </c>
      <c r="U860" s="408" t="s">
        <v>53</v>
      </c>
      <c r="V860" s="409">
        <v>0.17</v>
      </c>
      <c r="W860" s="352" t="s">
        <v>53</v>
      </c>
      <c r="X860" s="353">
        <v>0.23999999463558197</v>
      </c>
      <c r="Y860" s="352" t="s">
        <v>60</v>
      </c>
      <c r="Z860" s="353">
        <v>0.23000000417232513</v>
      </c>
      <c r="AA860" s="352" t="s">
        <v>62</v>
      </c>
      <c r="AB860" s="354">
        <v>0</v>
      </c>
      <c r="AC860" s="352" t="s">
        <v>235</v>
      </c>
      <c r="AD860" s="355">
        <v>0</v>
      </c>
      <c r="AE860" s="352" t="s">
        <v>301</v>
      </c>
      <c r="AF860" s="355">
        <v>0</v>
      </c>
      <c r="AG860" s="352" t="s">
        <v>208</v>
      </c>
      <c r="AH860" s="355">
        <v>0.10999999940395355</v>
      </c>
      <c r="AI860" s="352" t="s">
        <v>207</v>
      </c>
      <c r="AJ860" s="355">
        <v>0</v>
      </c>
      <c r="AK860" s="352" t="s">
        <v>298</v>
      </c>
      <c r="AL860" s="355">
        <v>0</v>
      </c>
      <c r="AM860" s="356" t="s">
        <v>616</v>
      </c>
      <c r="AN860" s="357">
        <v>0</v>
      </c>
      <c r="AO860" s="352" t="s">
        <v>617</v>
      </c>
      <c r="AP860" s="355">
        <v>0</v>
      </c>
      <c r="AQ860" s="352" t="s">
        <v>1223</v>
      </c>
      <c r="AR860" s="907">
        <v>0</v>
      </c>
    </row>
    <row r="861" spans="3:44" ht="18" customHeight="1" x14ac:dyDescent="0.25">
      <c r="C861" s="322" t="str">
        <f>IF(ISTEXT('8.Electricidad y otras energías'!E44),'8.Electricidad y otras energías'!E44,"")</f>
        <v/>
      </c>
      <c r="D861" s="322" t="str">
        <f>IF(ISTEXT('8.Electricidad y otras energías'!F44),'8.Electricidad y otras energías'!F44,"")</f>
        <v/>
      </c>
      <c r="E861" s="322">
        <f>'8.Electricidad y otras energías'!G44</f>
        <v>0</v>
      </c>
      <c r="F861" s="675">
        <f>'8.Electricidad y otras energías'!H44</f>
        <v>0</v>
      </c>
      <c r="G861" s="735" t="str">
        <f t="shared" ca="1" si="141"/>
        <v/>
      </c>
      <c r="H861" s="350" t="str">
        <f t="shared" ca="1" si="142"/>
        <v/>
      </c>
      <c r="J861" s="324" t="e">
        <f t="shared" ca="1" si="140"/>
        <v>#REF!</v>
      </c>
      <c r="K861" s="349" t="e">
        <f t="shared" ca="1" si="139"/>
        <v>#REF!</v>
      </c>
      <c r="M861" s="325"/>
      <c r="N861" s="325"/>
      <c r="O861" s="325"/>
      <c r="Q861" s="280"/>
      <c r="S861" s="358" t="s">
        <v>117</v>
      </c>
      <c r="T861" s="410">
        <v>0.31</v>
      </c>
      <c r="U861" s="408" t="s">
        <v>142</v>
      </c>
      <c r="V861" s="409">
        <v>0.26</v>
      </c>
      <c r="W861" s="352" t="s">
        <v>54</v>
      </c>
      <c r="X861" s="353">
        <v>0.34999999403953552</v>
      </c>
      <c r="Y861" s="352" t="s">
        <v>56</v>
      </c>
      <c r="Z861" s="353">
        <v>0.31999999284744263</v>
      </c>
      <c r="AA861" s="352" t="s">
        <v>55</v>
      </c>
      <c r="AB861" s="354">
        <v>0.27000001072883606</v>
      </c>
      <c r="AC861" s="352" t="s">
        <v>236</v>
      </c>
      <c r="AD861" s="355">
        <v>0</v>
      </c>
      <c r="AE861" s="352" t="s">
        <v>52</v>
      </c>
      <c r="AF861" s="355">
        <v>5.000000074505806E-2</v>
      </c>
      <c r="AG861" s="352" t="s">
        <v>130</v>
      </c>
      <c r="AH861" s="355">
        <v>0</v>
      </c>
      <c r="AI861" s="352" t="s">
        <v>367</v>
      </c>
      <c r="AJ861" s="355">
        <v>0</v>
      </c>
      <c r="AK861" s="352" t="s">
        <v>381</v>
      </c>
      <c r="AL861" s="355">
        <v>0</v>
      </c>
      <c r="AM861" s="356" t="s">
        <v>57</v>
      </c>
      <c r="AN861" s="357">
        <v>0.14000000000000001</v>
      </c>
      <c r="AO861" s="352" t="s">
        <v>1217</v>
      </c>
      <c r="AP861" s="355">
        <v>0</v>
      </c>
      <c r="AQ861" s="352" t="s">
        <v>1224</v>
      </c>
      <c r="AR861" s="907">
        <v>0.20399999999999999</v>
      </c>
    </row>
    <row r="862" spans="3:44" ht="18" customHeight="1" x14ac:dyDescent="0.25">
      <c r="C862" s="322" t="str">
        <f>IF(ISTEXT('8.Electricidad y otras energías'!E45),'8.Electricidad y otras energías'!E45,"")</f>
        <v/>
      </c>
      <c r="D862" s="322" t="str">
        <f>IF(ISTEXT('8.Electricidad y otras energías'!F45),'8.Electricidad y otras energías'!F45,"")</f>
        <v/>
      </c>
      <c r="E862" s="322">
        <f>'8.Electricidad y otras energías'!G45</f>
        <v>0</v>
      </c>
      <c r="F862" s="675">
        <f>'8.Electricidad y otras energías'!H45</f>
        <v>0</v>
      </c>
      <c r="G862" s="735" t="str">
        <f t="shared" ca="1" si="141"/>
        <v/>
      </c>
      <c r="H862" s="350" t="str">
        <f t="shared" ca="1" si="142"/>
        <v/>
      </c>
      <c r="J862" s="324" t="e">
        <f t="shared" ca="1" si="140"/>
        <v>#REF!</v>
      </c>
      <c r="K862" s="349" t="e">
        <f t="shared" ca="1" si="139"/>
        <v>#REF!</v>
      </c>
      <c r="M862" s="325"/>
      <c r="N862" s="325"/>
      <c r="O862" s="325"/>
      <c r="Q862" s="280"/>
      <c r="S862" s="358" t="s">
        <v>0</v>
      </c>
      <c r="T862" s="410">
        <v>0.31</v>
      </c>
      <c r="U862" s="408" t="s">
        <v>876</v>
      </c>
      <c r="V862" s="409">
        <v>0.36</v>
      </c>
      <c r="W862" s="352" t="s">
        <v>61</v>
      </c>
      <c r="X862" s="353">
        <v>0.25</v>
      </c>
      <c r="Y862" s="352" t="s">
        <v>64</v>
      </c>
      <c r="Z862" s="353">
        <v>0</v>
      </c>
      <c r="AA862" s="352" t="s">
        <v>514</v>
      </c>
      <c r="AB862" s="354">
        <v>0.31999999284744263</v>
      </c>
      <c r="AC862" s="352" t="s">
        <v>133</v>
      </c>
      <c r="AD862" s="355">
        <v>0.33000001311302185</v>
      </c>
      <c r="AE862" s="352" t="s">
        <v>232</v>
      </c>
      <c r="AF862" s="355">
        <v>0</v>
      </c>
      <c r="AG862" s="352" t="s">
        <v>230</v>
      </c>
      <c r="AH862" s="355">
        <v>0</v>
      </c>
      <c r="AI862" s="352" t="s">
        <v>208</v>
      </c>
      <c r="AJ862" s="355">
        <v>0.25</v>
      </c>
      <c r="AK862" s="352" t="s">
        <v>534</v>
      </c>
      <c r="AL862" s="355">
        <v>0.2800000011920929</v>
      </c>
      <c r="AM862" s="356" t="s">
        <v>617</v>
      </c>
      <c r="AN862" s="357">
        <v>0</v>
      </c>
      <c r="AO862" s="352" t="s">
        <v>1218</v>
      </c>
      <c r="AP862" s="355">
        <v>0.23799999999999999</v>
      </c>
      <c r="AQ862" s="352" t="s">
        <v>1225</v>
      </c>
      <c r="AR862" s="907">
        <v>0.26400000000000001</v>
      </c>
    </row>
    <row r="863" spans="3:44" ht="18" customHeight="1" x14ac:dyDescent="0.25">
      <c r="C863" s="322" t="str">
        <f>IF(ISTEXT('8.Electricidad y otras energías'!E46),'8.Electricidad y otras energías'!E46,"")</f>
        <v/>
      </c>
      <c r="D863" s="322" t="str">
        <f>IF(ISTEXT('8.Electricidad y otras energías'!F46),'8.Electricidad y otras energías'!F46,"")</f>
        <v/>
      </c>
      <c r="E863" s="322">
        <f>'8.Electricidad y otras energías'!G46</f>
        <v>0</v>
      </c>
      <c r="F863" s="675">
        <f>'8.Electricidad y otras energías'!H46</f>
        <v>0</v>
      </c>
      <c r="G863" s="735" t="str">
        <f t="shared" ca="1" si="141"/>
        <v/>
      </c>
      <c r="H863" s="350" t="str">
        <f t="shared" ca="1" si="142"/>
        <v/>
      </c>
      <c r="J863" s="324" t="e">
        <f t="shared" ca="1" si="140"/>
        <v>#REF!</v>
      </c>
      <c r="K863" s="349" t="e">
        <f t="shared" ca="1" si="139"/>
        <v>#REF!</v>
      </c>
      <c r="M863" s="325"/>
      <c r="N863" s="325"/>
      <c r="O863" s="325"/>
      <c r="Q863" s="280"/>
      <c r="U863" s="408" t="s">
        <v>66</v>
      </c>
      <c r="V863" s="409">
        <v>0</v>
      </c>
      <c r="W863" s="352" t="s">
        <v>511</v>
      </c>
      <c r="X863" s="353">
        <v>0.30000001192092896</v>
      </c>
      <c r="Y863" s="352" t="s">
        <v>65</v>
      </c>
      <c r="Z863" s="353">
        <v>0</v>
      </c>
      <c r="AA863" s="352" t="s">
        <v>59</v>
      </c>
      <c r="AB863" s="354">
        <v>0.28999999165534973</v>
      </c>
      <c r="AC863" s="352" t="s">
        <v>237</v>
      </c>
      <c r="AD863" s="355">
        <v>0</v>
      </c>
      <c r="AE863" s="352" t="s">
        <v>302</v>
      </c>
      <c r="AF863" s="355">
        <v>1.9999999552965164E-2</v>
      </c>
      <c r="AG863" s="352" t="s">
        <v>209</v>
      </c>
      <c r="AH863" s="355">
        <v>0</v>
      </c>
      <c r="AI863" s="352" t="s">
        <v>130</v>
      </c>
      <c r="AJ863" s="355">
        <v>0</v>
      </c>
      <c r="AK863" s="352" t="s">
        <v>229</v>
      </c>
      <c r="AL863" s="355">
        <v>0</v>
      </c>
      <c r="AM863" s="356" t="s">
        <v>228</v>
      </c>
      <c r="AN863" s="357">
        <v>0</v>
      </c>
      <c r="AO863" s="352" t="s">
        <v>1219</v>
      </c>
      <c r="AP863" s="355">
        <v>0.25800000000000001</v>
      </c>
      <c r="AQ863" s="352" t="s">
        <v>1549</v>
      </c>
      <c r="AR863" s="907">
        <v>3.5999999999999997E-2</v>
      </c>
    </row>
    <row r="864" spans="3:44" ht="18" customHeight="1" x14ac:dyDescent="0.25">
      <c r="C864" s="322" t="str">
        <f>IF(ISTEXT('8.Electricidad y otras energías'!E47),'8.Electricidad y otras energías'!E47,"")</f>
        <v/>
      </c>
      <c r="D864" s="322" t="str">
        <f>IF(ISTEXT('8.Electricidad y otras energías'!F47),'8.Electricidad y otras energías'!F47,"")</f>
        <v/>
      </c>
      <c r="E864" s="322">
        <f>'8.Electricidad y otras energías'!G47</f>
        <v>0</v>
      </c>
      <c r="F864" s="675">
        <f>'8.Electricidad y otras energías'!H47</f>
        <v>0</v>
      </c>
      <c r="G864" s="735" t="str">
        <f t="shared" ca="1" si="141"/>
        <v/>
      </c>
      <c r="H864" s="350" t="str">
        <f t="shared" ca="1" si="142"/>
        <v/>
      </c>
      <c r="J864" s="324" t="e">
        <f t="shared" ca="1" si="140"/>
        <v>#REF!</v>
      </c>
      <c r="K864" s="349" t="e">
        <f t="shared" ca="1" si="139"/>
        <v>#REF!</v>
      </c>
      <c r="M864" s="325"/>
      <c r="N864" s="325"/>
      <c r="O864" s="325"/>
      <c r="Q864" s="280"/>
      <c r="U864" s="408" t="s">
        <v>69</v>
      </c>
      <c r="V864" s="409">
        <v>0</v>
      </c>
      <c r="W864" s="352" t="s">
        <v>66</v>
      </c>
      <c r="X864" s="353">
        <v>9.9999997764825821E-3</v>
      </c>
      <c r="Y864" s="352" t="s">
        <v>137</v>
      </c>
      <c r="Z864" s="353">
        <v>0</v>
      </c>
      <c r="AA864" s="352" t="s">
        <v>60</v>
      </c>
      <c r="AB864" s="354">
        <v>0.28999999165534973</v>
      </c>
      <c r="AC864" s="352" t="s">
        <v>238</v>
      </c>
      <c r="AD864" s="355">
        <v>0</v>
      </c>
      <c r="AE864" s="352" t="s">
        <v>303</v>
      </c>
      <c r="AF864" s="355">
        <v>0</v>
      </c>
      <c r="AG864" s="352" t="s">
        <v>132</v>
      </c>
      <c r="AH864" s="355">
        <v>0</v>
      </c>
      <c r="AI864" s="352" t="s">
        <v>230</v>
      </c>
      <c r="AJ864" s="355">
        <v>0</v>
      </c>
      <c r="AK864" s="352" t="s">
        <v>207</v>
      </c>
      <c r="AL864" s="355">
        <v>0</v>
      </c>
      <c r="AM864" s="356" t="s">
        <v>298</v>
      </c>
      <c r="AN864" s="357">
        <v>0</v>
      </c>
      <c r="AO864" s="352" t="s">
        <v>1220</v>
      </c>
      <c r="AP864" s="355">
        <v>0.25900000000000001</v>
      </c>
      <c r="AQ864" s="352" t="s">
        <v>1227</v>
      </c>
      <c r="AR864" s="907">
        <v>0</v>
      </c>
    </row>
    <row r="865" spans="2:44" ht="18" customHeight="1" x14ac:dyDescent="0.25">
      <c r="C865" s="322" t="str">
        <f>IF(ISTEXT('8.Electricidad y otras energías'!E48),'8.Electricidad y otras energías'!E48,"")</f>
        <v/>
      </c>
      <c r="D865" s="322" t="str">
        <f>IF(ISTEXT('8.Electricidad y otras energías'!F48),'8.Electricidad y otras energías'!F48,"")</f>
        <v/>
      </c>
      <c r="E865" s="322">
        <f>'8.Electricidad y otras energías'!G48</f>
        <v>0</v>
      </c>
      <c r="F865" s="675">
        <f>'8.Electricidad y otras energías'!H48</f>
        <v>0</v>
      </c>
      <c r="G865" s="735" t="str">
        <f t="shared" ca="1" si="141"/>
        <v/>
      </c>
      <c r="H865" s="350" t="str">
        <f t="shared" ca="1" si="142"/>
        <v/>
      </c>
      <c r="J865" s="324" t="e">
        <f t="shared" ca="1" si="140"/>
        <v>#REF!</v>
      </c>
      <c r="K865" s="349" t="e">
        <f t="shared" ca="1" si="139"/>
        <v>#REF!</v>
      </c>
      <c r="M865" s="325"/>
      <c r="N865" s="325"/>
      <c r="O865" s="325"/>
      <c r="Q865" s="280"/>
      <c r="U865" s="408" t="s">
        <v>58</v>
      </c>
      <c r="V865" s="409">
        <v>0.33</v>
      </c>
      <c r="W865" s="352" t="s">
        <v>69</v>
      </c>
      <c r="X865" s="353">
        <v>0</v>
      </c>
      <c r="Y865" s="352" t="s">
        <v>513</v>
      </c>
      <c r="Z865" s="353">
        <v>0.17000000178813934</v>
      </c>
      <c r="AA865" s="352" t="s">
        <v>212</v>
      </c>
      <c r="AB865" s="354">
        <v>0.34000000357627869</v>
      </c>
      <c r="AC865" s="352" t="s">
        <v>239</v>
      </c>
      <c r="AD865" s="355">
        <v>0.20999999344348907</v>
      </c>
      <c r="AE865" s="352" t="s">
        <v>304</v>
      </c>
      <c r="AF865" s="355">
        <v>0</v>
      </c>
      <c r="AG865" s="352" t="s">
        <v>384</v>
      </c>
      <c r="AH865" s="355">
        <v>0</v>
      </c>
      <c r="AI865" s="352" t="s">
        <v>415</v>
      </c>
      <c r="AJ865" s="355">
        <v>0.40000000596046448</v>
      </c>
      <c r="AK865" s="352" t="s">
        <v>367</v>
      </c>
      <c r="AL865" s="355">
        <v>0</v>
      </c>
      <c r="AM865" s="356" t="s">
        <v>618</v>
      </c>
      <c r="AN865" s="357">
        <v>0.24</v>
      </c>
      <c r="AO865" s="352" t="s">
        <v>1221</v>
      </c>
      <c r="AP865" s="355">
        <v>0</v>
      </c>
      <c r="AQ865" s="352" t="s">
        <v>621</v>
      </c>
      <c r="AR865" s="907">
        <v>0.27</v>
      </c>
    </row>
    <row r="866" spans="2:44" ht="18" customHeight="1" x14ac:dyDescent="0.25">
      <c r="H866" s="677">
        <f ca="1">SUMIF(H844:H865,"&gt;0")</f>
        <v>0</v>
      </c>
      <c r="J866" s="324" t="e">
        <f t="shared" ca="1" si="140"/>
        <v>#REF!</v>
      </c>
      <c r="K866" s="349" t="e">
        <f t="shared" ca="1" si="139"/>
        <v>#REF!</v>
      </c>
      <c r="M866" s="325"/>
      <c r="N866" s="325"/>
      <c r="O866" s="325"/>
      <c r="Q866" s="280"/>
      <c r="U866" s="358" t="s">
        <v>117</v>
      </c>
      <c r="V866" s="410">
        <v>0.36</v>
      </c>
      <c r="W866" s="352" t="s">
        <v>58</v>
      </c>
      <c r="X866" s="353">
        <v>0.38999998569488525</v>
      </c>
      <c r="Y866" s="352" t="s">
        <v>138</v>
      </c>
      <c r="Z866" s="353">
        <v>0.14000000059604645</v>
      </c>
      <c r="AA866" s="352" t="s">
        <v>64</v>
      </c>
      <c r="AB866" s="354">
        <v>0</v>
      </c>
      <c r="AC866" s="352" t="s">
        <v>240</v>
      </c>
      <c r="AD866" s="355">
        <v>0</v>
      </c>
      <c r="AE866" s="352" t="s">
        <v>305</v>
      </c>
      <c r="AF866" s="355">
        <v>0</v>
      </c>
      <c r="AG866" s="352" t="s">
        <v>368</v>
      </c>
      <c r="AH866" s="355">
        <v>0</v>
      </c>
      <c r="AI866" s="352" t="s">
        <v>300</v>
      </c>
      <c r="AJ866" s="355">
        <v>0.37999999523162842</v>
      </c>
      <c r="AK866" s="352" t="s">
        <v>208</v>
      </c>
      <c r="AL866" s="355">
        <v>0.18999999761581421</v>
      </c>
      <c r="AM866" s="356" t="s">
        <v>619</v>
      </c>
      <c r="AN866" s="357">
        <v>0.25</v>
      </c>
      <c r="AO866" s="352" t="s">
        <v>1222</v>
      </c>
      <c r="AP866" s="355">
        <v>0.25800000000000001</v>
      </c>
      <c r="AQ866" s="352" t="s">
        <v>1550</v>
      </c>
      <c r="AR866" s="907">
        <v>0.193</v>
      </c>
    </row>
    <row r="867" spans="2:44" ht="18" customHeight="1" x14ac:dyDescent="0.25">
      <c r="B867" s="401" t="s">
        <v>852</v>
      </c>
      <c r="D867" s="344" t="s">
        <v>1464</v>
      </c>
      <c r="E867" s="344"/>
      <c r="J867" s="324" t="e">
        <f t="shared" ca="1" si="140"/>
        <v>#REF!</v>
      </c>
      <c r="K867" s="349" t="e">
        <f t="shared" ca="1" si="139"/>
        <v>#REF!</v>
      </c>
      <c r="M867" s="325"/>
      <c r="N867" s="325"/>
      <c r="O867" s="325"/>
      <c r="Q867" s="280"/>
      <c r="U867" s="358" t="s">
        <v>0</v>
      </c>
      <c r="V867" s="410">
        <v>0.36</v>
      </c>
      <c r="W867" s="352" t="s">
        <v>70</v>
      </c>
      <c r="X867" s="353">
        <v>0</v>
      </c>
      <c r="Y867" s="352" t="s">
        <v>67</v>
      </c>
      <c r="Z867" s="353">
        <v>0</v>
      </c>
      <c r="AA867" s="352" t="s">
        <v>65</v>
      </c>
      <c r="AB867" s="354">
        <v>0</v>
      </c>
      <c r="AC867" s="352" t="s">
        <v>68</v>
      </c>
      <c r="AD867" s="355">
        <v>0</v>
      </c>
      <c r="AE867" s="352" t="s">
        <v>306</v>
      </c>
      <c r="AF867" s="355">
        <v>0</v>
      </c>
      <c r="AG867" s="352" t="s">
        <v>52</v>
      </c>
      <c r="AH867" s="355">
        <v>0</v>
      </c>
      <c r="AI867" s="352" t="s">
        <v>416</v>
      </c>
      <c r="AJ867" s="355">
        <v>0</v>
      </c>
      <c r="AK867" s="352" t="s">
        <v>130</v>
      </c>
      <c r="AL867" s="355">
        <v>0</v>
      </c>
      <c r="AM867" s="356" t="s">
        <v>381</v>
      </c>
      <c r="AN867" s="357">
        <v>0</v>
      </c>
      <c r="AO867" s="352" t="s">
        <v>1223</v>
      </c>
      <c r="AP867" s="355">
        <v>0</v>
      </c>
      <c r="AQ867" s="352" t="s">
        <v>622</v>
      </c>
      <c r="AR867" s="907">
        <v>0</v>
      </c>
    </row>
    <row r="868" spans="2:44" ht="18" customHeight="1" x14ac:dyDescent="0.25">
      <c r="J868" s="324" t="e">
        <f t="shared" ca="1" si="140"/>
        <v>#REF!</v>
      </c>
      <c r="K868" s="349" t="e">
        <f t="shared" ca="1" si="139"/>
        <v>#REF!</v>
      </c>
      <c r="M868" s="325"/>
      <c r="N868" s="325"/>
      <c r="O868" s="325"/>
      <c r="Q868" s="280"/>
      <c r="W868" s="358" t="s">
        <v>117</v>
      </c>
      <c r="X868" s="353">
        <v>0.4</v>
      </c>
      <c r="Y868" s="352" t="s">
        <v>53</v>
      </c>
      <c r="Z868" s="353">
        <v>0.15999999642372131</v>
      </c>
      <c r="AA868" s="352" t="s">
        <v>137</v>
      </c>
      <c r="AB868" s="354">
        <v>0</v>
      </c>
      <c r="AC868" s="352" t="s">
        <v>390</v>
      </c>
      <c r="AD868" s="355">
        <v>0.37999999523162842</v>
      </c>
      <c r="AE868" s="352" t="s">
        <v>386</v>
      </c>
      <c r="AF868" s="355">
        <v>0</v>
      </c>
      <c r="AG868" s="352" t="s">
        <v>232</v>
      </c>
      <c r="AH868" s="355">
        <v>0</v>
      </c>
      <c r="AI868" s="352" t="s">
        <v>209</v>
      </c>
      <c r="AJ868" s="355">
        <v>0</v>
      </c>
      <c r="AK868" s="352" t="s">
        <v>230</v>
      </c>
      <c r="AL868" s="355">
        <v>0</v>
      </c>
      <c r="AM868" s="356" t="s">
        <v>620</v>
      </c>
      <c r="AN868" s="357">
        <v>0</v>
      </c>
      <c r="AO868" s="352" t="s">
        <v>1224</v>
      </c>
      <c r="AP868" s="355">
        <v>0.20699999999999999</v>
      </c>
      <c r="AQ868" s="352" t="s">
        <v>1534</v>
      </c>
      <c r="AR868" s="907">
        <v>0</v>
      </c>
    </row>
    <row r="869" spans="2:44" ht="18" customHeight="1" x14ac:dyDescent="0.25">
      <c r="C869" s="416" t="s">
        <v>924</v>
      </c>
      <c r="D869" s="411" t="s">
        <v>925</v>
      </c>
      <c r="E869" s="456" t="s">
        <v>923</v>
      </c>
      <c r="J869" s="324" t="e">
        <f t="shared" ca="1" si="140"/>
        <v>#REF!</v>
      </c>
      <c r="K869" s="349" t="e">
        <f t="shared" ca="1" si="139"/>
        <v>#REF!</v>
      </c>
      <c r="M869" s="325"/>
      <c r="N869" s="325"/>
      <c r="O869" s="325"/>
      <c r="Q869" s="280"/>
      <c r="W869" s="358" t="s">
        <v>0</v>
      </c>
      <c r="X869" s="353">
        <v>0.4</v>
      </c>
      <c r="Y869" s="352" t="s">
        <v>54</v>
      </c>
      <c r="Z869" s="353">
        <v>0</v>
      </c>
      <c r="AA869" s="352" t="s">
        <v>513</v>
      </c>
      <c r="AB869" s="354">
        <v>0.18999999761581421</v>
      </c>
      <c r="AC869" s="352" t="s">
        <v>135</v>
      </c>
      <c r="AD869" s="355">
        <v>0.33000001311302185</v>
      </c>
      <c r="AE869" s="352" t="s">
        <v>307</v>
      </c>
      <c r="AF869" s="355">
        <v>0.36000001430511475</v>
      </c>
      <c r="AG869" s="352" t="s">
        <v>303</v>
      </c>
      <c r="AH869" s="355">
        <v>0</v>
      </c>
      <c r="AI869" s="352" t="s">
        <v>417</v>
      </c>
      <c r="AJ869" s="355">
        <v>0</v>
      </c>
      <c r="AK869" s="352" t="s">
        <v>473</v>
      </c>
      <c r="AL869" s="355">
        <v>0</v>
      </c>
      <c r="AM869" s="356" t="s">
        <v>534</v>
      </c>
      <c r="AN869" s="357">
        <v>0.21</v>
      </c>
      <c r="AO869" s="352" t="s">
        <v>1225</v>
      </c>
      <c r="AP869" s="355">
        <v>0.16800000000000001</v>
      </c>
      <c r="AQ869" s="352" t="s">
        <v>1231</v>
      </c>
      <c r="AR869" s="907">
        <v>0</v>
      </c>
    </row>
    <row r="870" spans="2:44" ht="18" customHeight="1" x14ac:dyDescent="0.25">
      <c r="C870" s="270">
        <f>IF(D844="Varias comercializadoras",1,2)</f>
        <v>2</v>
      </c>
      <c r="D870" s="455" t="s">
        <v>7</v>
      </c>
      <c r="E870" s="457" t="s">
        <v>587</v>
      </c>
      <c r="J870" s="324" t="e">
        <f t="shared" ca="1" si="140"/>
        <v>#REF!</v>
      </c>
      <c r="K870" s="349" t="e">
        <f t="shared" ca="1" si="139"/>
        <v>#REF!</v>
      </c>
      <c r="M870" s="325"/>
      <c r="N870" s="325"/>
      <c r="O870" s="325"/>
      <c r="Q870" s="280"/>
      <c r="W870" s="325"/>
      <c r="X870" s="325"/>
      <c r="Y870" s="352" t="s">
        <v>61</v>
      </c>
      <c r="Z870" s="353">
        <v>0.20999999344348907</v>
      </c>
      <c r="AA870" s="352" t="s">
        <v>138</v>
      </c>
      <c r="AB870" s="354">
        <v>0.14000000059604645</v>
      </c>
      <c r="AC870" s="352" t="s">
        <v>241</v>
      </c>
      <c r="AD870" s="355">
        <v>0.40000000596046448</v>
      </c>
      <c r="AE870" s="352" t="s">
        <v>234</v>
      </c>
      <c r="AF870" s="355">
        <v>0</v>
      </c>
      <c r="AG870" s="352" t="s">
        <v>304</v>
      </c>
      <c r="AH870" s="355">
        <v>0</v>
      </c>
      <c r="AI870" s="352" t="s">
        <v>132</v>
      </c>
      <c r="AJ870" s="355">
        <v>0</v>
      </c>
      <c r="AK870" s="352" t="s">
        <v>535</v>
      </c>
      <c r="AL870" s="355">
        <v>0.28999999165534973</v>
      </c>
      <c r="AM870" s="356" t="s">
        <v>229</v>
      </c>
      <c r="AN870" s="357">
        <v>0</v>
      </c>
      <c r="AO870" s="352" t="s">
        <v>1226</v>
      </c>
      <c r="AP870" s="355">
        <v>0.113</v>
      </c>
      <c r="AQ870" s="352" t="s">
        <v>1234</v>
      </c>
      <c r="AR870" s="907">
        <v>0.19500000000000001</v>
      </c>
    </row>
    <row r="871" spans="2:44" ht="18" customHeight="1" x14ac:dyDescent="0.25">
      <c r="C871" s="270">
        <f t="shared" ref="C871:C891" si="143">IF(D845="Varias comercializadoras",1,2)</f>
        <v>2</v>
      </c>
      <c r="E871" s="458" t="s">
        <v>588</v>
      </c>
      <c r="J871" s="324" t="e">
        <f t="shared" ca="1" si="140"/>
        <v>#REF!</v>
      </c>
      <c r="K871" s="349" t="e">
        <f t="shared" ca="1" si="139"/>
        <v>#REF!</v>
      </c>
      <c r="M871" s="325"/>
      <c r="N871" s="325"/>
      <c r="O871" s="325"/>
      <c r="Q871" s="280"/>
      <c r="W871" s="325"/>
      <c r="X871" s="325"/>
      <c r="Y871" s="352" t="s">
        <v>511</v>
      </c>
      <c r="Z871" s="353">
        <v>0.11999999731779099</v>
      </c>
      <c r="AA871" s="352" t="s">
        <v>67</v>
      </c>
      <c r="AB871" s="354">
        <v>0</v>
      </c>
      <c r="AC871" s="352" t="s">
        <v>242</v>
      </c>
      <c r="AD871" s="355">
        <v>0</v>
      </c>
      <c r="AE871" s="352" t="s">
        <v>308</v>
      </c>
      <c r="AF871" s="355">
        <v>0</v>
      </c>
      <c r="AG871" s="352" t="s">
        <v>305</v>
      </c>
      <c r="AH871" s="355">
        <v>0</v>
      </c>
      <c r="AI871" s="352" t="s">
        <v>418</v>
      </c>
      <c r="AJ871" s="355">
        <v>0</v>
      </c>
      <c r="AK871" s="352" t="s">
        <v>536</v>
      </c>
      <c r="AL871" s="355">
        <v>0</v>
      </c>
      <c r="AM871" s="356" t="s">
        <v>207</v>
      </c>
      <c r="AN871" s="357">
        <v>0</v>
      </c>
      <c r="AO871" s="352" t="s">
        <v>1227</v>
      </c>
      <c r="AP871" s="355">
        <v>0</v>
      </c>
      <c r="AQ871" s="352" t="s">
        <v>1235</v>
      </c>
      <c r="AR871" s="907">
        <v>0.26500000000000001</v>
      </c>
    </row>
    <row r="872" spans="2:44" ht="18" customHeight="1" x14ac:dyDescent="0.25">
      <c r="C872" s="270">
        <f t="shared" si="143"/>
        <v>2</v>
      </c>
      <c r="E872" s="459" t="s">
        <v>7</v>
      </c>
      <c r="J872" s="324" t="e">
        <f t="shared" ca="1" si="140"/>
        <v>#REF!</v>
      </c>
      <c r="K872" s="349" t="e">
        <f t="shared" ca="1" si="139"/>
        <v>#REF!</v>
      </c>
      <c r="M872" s="325"/>
      <c r="N872" s="325"/>
      <c r="O872" s="325"/>
      <c r="Q872" s="280"/>
      <c r="W872" s="325"/>
      <c r="X872" s="325"/>
      <c r="Y872" s="352" t="s">
        <v>66</v>
      </c>
      <c r="Z872" s="353">
        <v>0</v>
      </c>
      <c r="AA872" s="352" t="s">
        <v>213</v>
      </c>
      <c r="AB872" s="354">
        <v>0.119999997317791</v>
      </c>
      <c r="AC872" s="352" t="s">
        <v>243</v>
      </c>
      <c r="AD872" s="355">
        <v>9.9999997764825821E-3</v>
      </c>
      <c r="AE872" s="352" t="s">
        <v>309</v>
      </c>
      <c r="AF872" s="355">
        <v>0.23999999463558197</v>
      </c>
      <c r="AG872" s="352" t="s">
        <v>306</v>
      </c>
      <c r="AH872" s="355">
        <v>0</v>
      </c>
      <c r="AI872" s="352" t="s">
        <v>419</v>
      </c>
      <c r="AJ872" s="355">
        <v>0</v>
      </c>
      <c r="AK872" s="352" t="s">
        <v>415</v>
      </c>
      <c r="AL872" s="355">
        <v>0</v>
      </c>
      <c r="AM872" s="356" t="s">
        <v>367</v>
      </c>
      <c r="AN872" s="357">
        <v>0</v>
      </c>
      <c r="AO872" s="352" t="s">
        <v>1228</v>
      </c>
      <c r="AP872" s="355">
        <v>0</v>
      </c>
      <c r="AQ872" s="352" t="s">
        <v>1236</v>
      </c>
      <c r="AR872" s="907">
        <v>0.27200000000000002</v>
      </c>
    </row>
    <row r="873" spans="2:44" ht="18" customHeight="1" x14ac:dyDescent="0.25">
      <c r="C873" s="270">
        <f t="shared" si="143"/>
        <v>2</v>
      </c>
      <c r="D873" s="325"/>
      <c r="J873" s="324" t="e">
        <f t="shared" ca="1" si="140"/>
        <v>#REF!</v>
      </c>
      <c r="K873" s="349" t="e">
        <f t="shared" ca="1" si="139"/>
        <v>#REF!</v>
      </c>
      <c r="M873" s="325"/>
      <c r="N873" s="325"/>
      <c r="O873" s="325"/>
      <c r="Q873" s="280"/>
      <c r="W873" s="325"/>
      <c r="X873" s="325"/>
      <c r="Y873" s="352" t="s">
        <v>139</v>
      </c>
      <c r="Z873" s="353">
        <v>0.34000000357627869</v>
      </c>
      <c r="AA873" s="352" t="s">
        <v>54</v>
      </c>
      <c r="AB873" s="354">
        <v>3.9999999105930328E-2</v>
      </c>
      <c r="AC873" s="352" t="s">
        <v>62</v>
      </c>
      <c r="AD873" s="355">
        <v>0</v>
      </c>
      <c r="AE873" s="352" t="s">
        <v>310</v>
      </c>
      <c r="AF873" s="355">
        <v>0.23999999463558197</v>
      </c>
      <c r="AG873" s="352" t="s">
        <v>369</v>
      </c>
      <c r="AH873" s="355">
        <v>0</v>
      </c>
      <c r="AI873" s="352" t="s">
        <v>420</v>
      </c>
      <c r="AJ873" s="355">
        <v>0</v>
      </c>
      <c r="AK873" s="352" t="s">
        <v>494</v>
      </c>
      <c r="AL873" s="355">
        <v>0</v>
      </c>
      <c r="AM873" s="356" t="s">
        <v>208</v>
      </c>
      <c r="AN873" s="357">
        <v>0.2</v>
      </c>
      <c r="AO873" s="352" t="s">
        <v>621</v>
      </c>
      <c r="AP873" s="355">
        <v>0.25800000000000001</v>
      </c>
      <c r="AQ873" s="352" t="s">
        <v>1551</v>
      </c>
      <c r="AR873" s="907">
        <v>0</v>
      </c>
    </row>
    <row r="874" spans="2:44" ht="18" customHeight="1" x14ac:dyDescent="0.25">
      <c r="C874" s="270">
        <f t="shared" si="143"/>
        <v>2</v>
      </c>
      <c r="D874" s="325"/>
      <c r="J874" s="324" t="e">
        <f t="shared" ca="1" si="140"/>
        <v>#REF!</v>
      </c>
      <c r="K874" s="349" t="e">
        <f t="shared" ca="1" si="139"/>
        <v>#REF!</v>
      </c>
      <c r="M874" s="325"/>
      <c r="N874" s="325"/>
      <c r="O874" s="325"/>
      <c r="Q874" s="280"/>
      <c r="W874" s="325"/>
      <c r="X874" s="325"/>
      <c r="Y874" s="352" t="s">
        <v>69</v>
      </c>
      <c r="Z874" s="353">
        <v>0</v>
      </c>
      <c r="AA874" s="352" t="s">
        <v>61</v>
      </c>
      <c r="AB874" s="354">
        <v>0.20000000298023224</v>
      </c>
      <c r="AC874" s="352" t="s">
        <v>55</v>
      </c>
      <c r="AD874" s="355">
        <v>0.31000000238418579</v>
      </c>
      <c r="AE874" s="352" t="s">
        <v>311</v>
      </c>
      <c r="AF874" s="355">
        <v>0</v>
      </c>
      <c r="AG874" s="352" t="s">
        <v>385</v>
      </c>
      <c r="AH874" s="355">
        <v>0</v>
      </c>
      <c r="AI874" s="352" t="s">
        <v>368</v>
      </c>
      <c r="AJ874" s="355">
        <v>0</v>
      </c>
      <c r="AK874" s="352" t="s">
        <v>209</v>
      </c>
      <c r="AL874" s="355">
        <v>0</v>
      </c>
      <c r="AM874" s="356" t="s">
        <v>130</v>
      </c>
      <c r="AN874" s="357">
        <v>0</v>
      </c>
      <c r="AO874" s="352" t="s">
        <v>622</v>
      </c>
      <c r="AP874" s="355">
        <v>0</v>
      </c>
      <c r="AQ874" s="352" t="s">
        <v>1535</v>
      </c>
      <c r="AR874" s="907">
        <v>0.26800000000000002</v>
      </c>
    </row>
    <row r="875" spans="2:44" ht="18" customHeight="1" x14ac:dyDescent="0.25">
      <c r="C875" s="270">
        <f t="shared" si="143"/>
        <v>2</v>
      </c>
      <c r="D875" s="325"/>
      <c r="J875" s="324" t="e">
        <f t="shared" ca="1" si="140"/>
        <v>#REF!</v>
      </c>
      <c r="K875" s="349" t="e">
        <f t="shared" ca="1" si="139"/>
        <v>#REF!</v>
      </c>
      <c r="M875" s="325"/>
      <c r="N875" s="325"/>
      <c r="O875" s="325"/>
      <c r="Q875" s="280"/>
      <c r="W875" s="325"/>
      <c r="X875" s="325"/>
      <c r="Y875" s="352" t="s">
        <v>140</v>
      </c>
      <c r="Z875" s="353">
        <v>0</v>
      </c>
      <c r="AA875" s="352" t="s">
        <v>511</v>
      </c>
      <c r="AB875" s="354">
        <v>0.12999999523162842</v>
      </c>
      <c r="AC875" s="352" t="s">
        <v>514</v>
      </c>
      <c r="AD875" s="355">
        <v>0.36000001430511475</v>
      </c>
      <c r="AE875" s="352" t="s">
        <v>516</v>
      </c>
      <c r="AF875" s="355">
        <v>0</v>
      </c>
      <c r="AG875" s="352" t="s">
        <v>386</v>
      </c>
      <c r="AH875" s="355">
        <v>0</v>
      </c>
      <c r="AI875" s="352" t="s">
        <v>52</v>
      </c>
      <c r="AJ875" s="355">
        <v>0</v>
      </c>
      <c r="AK875" s="352" t="s">
        <v>210</v>
      </c>
      <c r="AL875" s="355">
        <v>0.31000000238418579</v>
      </c>
      <c r="AM875" s="356" t="s">
        <v>230</v>
      </c>
      <c r="AN875" s="357">
        <v>0</v>
      </c>
      <c r="AO875" s="352" t="s">
        <v>1229</v>
      </c>
      <c r="AP875" s="355">
        <v>0</v>
      </c>
      <c r="AQ875" s="352" t="s">
        <v>1237</v>
      </c>
      <c r="AR875" s="907">
        <v>0</v>
      </c>
    </row>
    <row r="876" spans="2:44" ht="18" customHeight="1" x14ac:dyDescent="0.25">
      <c r="C876" s="270">
        <f t="shared" si="143"/>
        <v>2</v>
      </c>
      <c r="D876" s="325"/>
      <c r="J876" s="324" t="e">
        <f t="shared" ca="1" si="140"/>
        <v>#REF!</v>
      </c>
      <c r="K876" s="349" t="e">
        <f t="shared" ca="1" si="139"/>
        <v>#REF!</v>
      </c>
      <c r="M876" s="325"/>
      <c r="N876" s="325"/>
      <c r="O876" s="325"/>
      <c r="Q876" s="280"/>
      <c r="W876" s="325"/>
      <c r="X876" s="325"/>
      <c r="Y876" s="352" t="s">
        <v>58</v>
      </c>
      <c r="Z876" s="353">
        <v>0.36000001430511475</v>
      </c>
      <c r="AA876" s="352" t="s">
        <v>66</v>
      </c>
      <c r="AB876" s="354">
        <v>0</v>
      </c>
      <c r="AC876" s="352" t="s">
        <v>59</v>
      </c>
      <c r="AD876" s="355">
        <v>0.34999999403953552</v>
      </c>
      <c r="AE876" s="352" t="s">
        <v>312</v>
      </c>
      <c r="AF876" s="355">
        <v>0</v>
      </c>
      <c r="AG876" s="352" t="s">
        <v>307</v>
      </c>
      <c r="AH876" s="355">
        <v>0</v>
      </c>
      <c r="AI876" s="352" t="s">
        <v>232</v>
      </c>
      <c r="AJ876" s="355">
        <v>0</v>
      </c>
      <c r="AK876" s="352" t="s">
        <v>132</v>
      </c>
      <c r="AL876" s="355">
        <v>0</v>
      </c>
      <c r="AM876" s="356" t="s">
        <v>473</v>
      </c>
      <c r="AN876" s="357">
        <v>0</v>
      </c>
      <c r="AO876" s="352" t="s">
        <v>1230</v>
      </c>
      <c r="AP876" s="355">
        <v>0</v>
      </c>
      <c r="AQ876" s="352" t="s">
        <v>1239</v>
      </c>
      <c r="AR876" s="907">
        <v>0</v>
      </c>
    </row>
    <row r="877" spans="2:44" ht="18" customHeight="1" x14ac:dyDescent="0.25">
      <c r="C877" s="270">
        <f t="shared" si="143"/>
        <v>2</v>
      </c>
      <c r="J877" s="324" t="e">
        <f t="shared" ca="1" si="140"/>
        <v>#REF!</v>
      </c>
      <c r="K877" s="349" t="e">
        <f t="shared" ca="1" si="139"/>
        <v>#REF!</v>
      </c>
      <c r="M877" s="325"/>
      <c r="N877" s="325"/>
      <c r="O877" s="325"/>
      <c r="Q877" s="280"/>
      <c r="W877" s="325"/>
      <c r="X877" s="325"/>
      <c r="Y877" s="352" t="s">
        <v>70</v>
      </c>
      <c r="Z877" s="353">
        <v>0</v>
      </c>
      <c r="AA877" s="352" t="s">
        <v>139</v>
      </c>
      <c r="AB877" s="354">
        <v>0.34000000357627869</v>
      </c>
      <c r="AC877" s="352" t="s">
        <v>60</v>
      </c>
      <c r="AD877" s="355">
        <v>0.36000001430511475</v>
      </c>
      <c r="AE877" s="352" t="s">
        <v>313</v>
      </c>
      <c r="AF877" s="355">
        <v>0</v>
      </c>
      <c r="AG877" s="352" t="s">
        <v>387</v>
      </c>
      <c r="AH877" s="355">
        <v>0</v>
      </c>
      <c r="AI877" s="352" t="s">
        <v>233</v>
      </c>
      <c r="AJ877" s="355">
        <v>0</v>
      </c>
      <c r="AK877" s="352" t="s">
        <v>418</v>
      </c>
      <c r="AL877" s="355">
        <v>0</v>
      </c>
      <c r="AM877" s="356" t="s">
        <v>621</v>
      </c>
      <c r="AN877" s="357">
        <v>0.24</v>
      </c>
      <c r="AO877" s="352" t="s">
        <v>624</v>
      </c>
      <c r="AP877" s="355">
        <v>0</v>
      </c>
      <c r="AQ877" s="352" t="s">
        <v>1241</v>
      </c>
      <c r="AR877" s="907">
        <v>0.27300000000000002</v>
      </c>
    </row>
    <row r="878" spans="2:44" ht="18" customHeight="1" x14ac:dyDescent="0.25">
      <c r="C878" s="270">
        <f t="shared" si="143"/>
        <v>2</v>
      </c>
      <c r="J878" s="324" t="e">
        <f t="shared" ca="1" si="140"/>
        <v>#REF!</v>
      </c>
      <c r="K878" s="349" t="e">
        <f t="shared" ca="1" si="139"/>
        <v>#REF!</v>
      </c>
      <c r="M878" s="325"/>
      <c r="N878" s="325"/>
      <c r="O878" s="325"/>
      <c r="Q878" s="280"/>
      <c r="Y878" s="358" t="s">
        <v>117</v>
      </c>
      <c r="Z878" s="353">
        <v>0.36</v>
      </c>
      <c r="AA878" s="352" t="s">
        <v>214</v>
      </c>
      <c r="AB878" s="354">
        <v>0.37000000476837158</v>
      </c>
      <c r="AC878" s="352" t="s">
        <v>212</v>
      </c>
      <c r="AD878" s="355">
        <v>0.34999999403953552</v>
      </c>
      <c r="AE878" s="352" t="s">
        <v>314</v>
      </c>
      <c r="AF878" s="355">
        <v>2.9999999329447746E-2</v>
      </c>
      <c r="AG878" s="352" t="s">
        <v>234</v>
      </c>
      <c r="AH878" s="355">
        <v>0.25999999046325684</v>
      </c>
      <c r="AI878" s="352" t="s">
        <v>304</v>
      </c>
      <c r="AJ878" s="355">
        <v>0</v>
      </c>
      <c r="AK878" s="352" t="s">
        <v>420</v>
      </c>
      <c r="AL878" s="355">
        <v>0</v>
      </c>
      <c r="AM878" s="356" t="s">
        <v>622</v>
      </c>
      <c r="AN878" s="357">
        <v>0</v>
      </c>
      <c r="AO878" s="352" t="s">
        <v>1231</v>
      </c>
      <c r="AP878" s="355">
        <v>0</v>
      </c>
      <c r="AQ878" s="352" t="s">
        <v>474</v>
      </c>
      <c r="AR878" s="907">
        <v>0</v>
      </c>
    </row>
    <row r="879" spans="2:44" ht="18" customHeight="1" x14ac:dyDescent="0.25">
      <c r="C879" s="270">
        <f t="shared" si="143"/>
        <v>2</v>
      </c>
      <c r="D879" s="325"/>
      <c r="J879" s="324" t="e">
        <f t="shared" ca="1" si="140"/>
        <v>#REF!</v>
      </c>
      <c r="K879" s="349" t="e">
        <f t="shared" ca="1" si="139"/>
        <v>#REF!</v>
      </c>
      <c r="M879" s="325"/>
      <c r="N879" s="325"/>
      <c r="O879" s="325"/>
      <c r="Q879" s="280"/>
      <c r="Y879" s="358" t="s">
        <v>0</v>
      </c>
      <c r="Z879" s="353">
        <v>0.36</v>
      </c>
      <c r="AA879" s="352" t="s">
        <v>69</v>
      </c>
      <c r="AB879" s="354">
        <v>0</v>
      </c>
      <c r="AC879" s="352" t="s">
        <v>64</v>
      </c>
      <c r="AD879" s="355">
        <v>0.14000000059604645</v>
      </c>
      <c r="AE879" s="352" t="s">
        <v>315</v>
      </c>
      <c r="AF879" s="355">
        <v>0</v>
      </c>
      <c r="AG879" s="352" t="s">
        <v>308</v>
      </c>
      <c r="AH879" s="355">
        <v>1.9999999552965164E-2</v>
      </c>
      <c r="AI879" s="352" t="s">
        <v>305</v>
      </c>
      <c r="AJ879" s="355">
        <v>0</v>
      </c>
      <c r="AK879" s="352" t="s">
        <v>544</v>
      </c>
      <c r="AL879" s="355">
        <v>0.31000000238418579</v>
      </c>
      <c r="AM879" s="356" t="s">
        <v>623</v>
      </c>
      <c r="AN879" s="357">
        <v>0</v>
      </c>
      <c r="AO879" s="352" t="s">
        <v>1232</v>
      </c>
      <c r="AP879" s="355">
        <v>0.25900000000000001</v>
      </c>
      <c r="AQ879" s="352" t="s">
        <v>1246</v>
      </c>
      <c r="AR879" s="907">
        <v>0.215</v>
      </c>
    </row>
    <row r="880" spans="2:44" ht="18" customHeight="1" x14ac:dyDescent="0.25">
      <c r="C880" s="270">
        <f t="shared" si="143"/>
        <v>2</v>
      </c>
      <c r="D880" s="325"/>
      <c r="J880" s="324" t="e">
        <f t="shared" ca="1" si="140"/>
        <v>#REF!</v>
      </c>
      <c r="K880" s="349" t="e">
        <f t="shared" ca="1" si="139"/>
        <v>#REF!</v>
      </c>
      <c r="M880" s="325"/>
      <c r="N880" s="325"/>
      <c r="O880" s="325"/>
      <c r="Q880" s="280"/>
      <c r="AA880" s="352" t="s">
        <v>215</v>
      </c>
      <c r="AB880" s="354">
        <v>0</v>
      </c>
      <c r="AC880" s="352" t="s">
        <v>65</v>
      </c>
      <c r="AD880" s="355">
        <v>0</v>
      </c>
      <c r="AE880" s="352" t="s">
        <v>316</v>
      </c>
      <c r="AF880" s="355">
        <v>0</v>
      </c>
      <c r="AG880" s="352" t="s">
        <v>370</v>
      </c>
      <c r="AH880" s="355">
        <v>0</v>
      </c>
      <c r="AI880" s="352" t="s">
        <v>306</v>
      </c>
      <c r="AJ880" s="355">
        <v>0</v>
      </c>
      <c r="AK880" s="352" t="s">
        <v>368</v>
      </c>
      <c r="AL880" s="355">
        <v>7.0000000298023224E-2</v>
      </c>
      <c r="AM880" s="356" t="s">
        <v>624</v>
      </c>
      <c r="AN880" s="357">
        <v>0</v>
      </c>
      <c r="AO880" s="352" t="s">
        <v>1233</v>
      </c>
      <c r="AP880" s="355">
        <v>0</v>
      </c>
      <c r="AQ880" s="352" t="s">
        <v>1248</v>
      </c>
      <c r="AR880" s="907">
        <v>0</v>
      </c>
    </row>
    <row r="881" spans="3:44" ht="18" customHeight="1" x14ac:dyDescent="0.25">
      <c r="C881" s="270">
        <f t="shared" si="143"/>
        <v>2</v>
      </c>
      <c r="D881" s="325"/>
      <c r="J881" s="324" t="e">
        <f t="shared" ca="1" si="140"/>
        <v>#REF!</v>
      </c>
      <c r="K881" s="349" t="e">
        <f t="shared" ca="1" si="139"/>
        <v>#REF!</v>
      </c>
      <c r="M881" s="325"/>
      <c r="N881" s="325"/>
      <c r="O881" s="325"/>
      <c r="Q881" s="280"/>
      <c r="AA881" s="352" t="s">
        <v>216</v>
      </c>
      <c r="AB881" s="354">
        <v>0</v>
      </c>
      <c r="AC881" s="352" t="s">
        <v>517</v>
      </c>
      <c r="AD881" s="355">
        <v>0</v>
      </c>
      <c r="AE881" s="352" t="s">
        <v>317</v>
      </c>
      <c r="AF881" s="355">
        <v>0</v>
      </c>
      <c r="AG881" s="352" t="s">
        <v>309</v>
      </c>
      <c r="AH881" s="355">
        <v>0.25999999046325684</v>
      </c>
      <c r="AI881" s="352" t="s">
        <v>369</v>
      </c>
      <c r="AJ881" s="355">
        <v>0</v>
      </c>
      <c r="AK881" s="352" t="s">
        <v>474</v>
      </c>
      <c r="AL881" s="355">
        <v>0</v>
      </c>
      <c r="AM881" s="356" t="s">
        <v>415</v>
      </c>
      <c r="AN881" s="357">
        <v>0</v>
      </c>
      <c r="AO881" s="352" t="s">
        <v>1234</v>
      </c>
      <c r="AP881" s="355">
        <v>0.13100000000000001</v>
      </c>
      <c r="AQ881" s="352" t="s">
        <v>305</v>
      </c>
      <c r="AR881" s="907">
        <v>0.23799999999999999</v>
      </c>
    </row>
    <row r="882" spans="3:44" ht="18" customHeight="1" x14ac:dyDescent="0.25">
      <c r="C882" s="270">
        <f t="shared" si="143"/>
        <v>2</v>
      </c>
      <c r="D882" s="325"/>
      <c r="J882" s="324" t="e">
        <f t="shared" ca="1" si="140"/>
        <v>#REF!</v>
      </c>
      <c r="K882" s="349" t="e">
        <f t="shared" ca="1" si="139"/>
        <v>#REF!</v>
      </c>
      <c r="M882" s="325"/>
      <c r="N882" s="325"/>
      <c r="O882" s="325"/>
      <c r="Q882" s="280"/>
      <c r="AA882" s="352" t="s">
        <v>515</v>
      </c>
      <c r="AB882" s="354">
        <v>1.9999999552965164E-2</v>
      </c>
      <c r="AC882" s="352" t="s">
        <v>137</v>
      </c>
      <c r="AD882" s="355">
        <v>9.9999997764825821E-3</v>
      </c>
      <c r="AE882" s="352" t="s">
        <v>318</v>
      </c>
      <c r="AF882" s="355">
        <v>0</v>
      </c>
      <c r="AG882" s="352" t="s">
        <v>371</v>
      </c>
      <c r="AH882" s="355">
        <v>0.25</v>
      </c>
      <c r="AI882" s="352" t="s">
        <v>385</v>
      </c>
      <c r="AJ882" s="355">
        <v>0</v>
      </c>
      <c r="AK882" s="352" t="s">
        <v>52</v>
      </c>
      <c r="AL882" s="355">
        <v>9.9999997764825821E-3</v>
      </c>
      <c r="AM882" s="356" t="s">
        <v>416</v>
      </c>
      <c r="AN882" s="357">
        <v>0</v>
      </c>
      <c r="AO882" s="352" t="s">
        <v>1235</v>
      </c>
      <c r="AP882" s="355">
        <v>0.25900000000000001</v>
      </c>
      <c r="AQ882" s="352" t="s">
        <v>1249</v>
      </c>
      <c r="AR882" s="907">
        <v>0</v>
      </c>
    </row>
    <row r="883" spans="3:44" ht="18" customHeight="1" x14ac:dyDescent="0.25">
      <c r="C883" s="270">
        <f t="shared" si="143"/>
        <v>2</v>
      </c>
      <c r="D883" s="325"/>
      <c r="J883" s="324" t="e">
        <f t="shared" ca="1" si="140"/>
        <v>#REF!</v>
      </c>
      <c r="K883" s="349" t="e">
        <f t="shared" ca="1" si="139"/>
        <v>#REF!</v>
      </c>
      <c r="M883" s="325"/>
      <c r="N883" s="325"/>
      <c r="O883" s="325"/>
      <c r="Q883" s="280"/>
      <c r="AA883" s="352" t="s">
        <v>70</v>
      </c>
      <c r="AB883" s="354">
        <v>0.15999999642372131</v>
      </c>
      <c r="AC883" s="352" t="s">
        <v>513</v>
      </c>
      <c r="AD883" s="355">
        <v>0.23000000417232513</v>
      </c>
      <c r="AE883" s="352" t="s">
        <v>319</v>
      </c>
      <c r="AF883" s="355">
        <v>0</v>
      </c>
      <c r="AG883" s="352" t="s">
        <v>311</v>
      </c>
      <c r="AH883" s="355">
        <v>0</v>
      </c>
      <c r="AI883" s="352" t="s">
        <v>386</v>
      </c>
      <c r="AJ883" s="355">
        <v>9.9999997764825821E-3</v>
      </c>
      <c r="AK883" s="352" t="s">
        <v>232</v>
      </c>
      <c r="AL883" s="355">
        <v>0</v>
      </c>
      <c r="AM883" s="356" t="s">
        <v>209</v>
      </c>
      <c r="AN883" s="357">
        <v>0</v>
      </c>
      <c r="AO883" s="352" t="s">
        <v>1236</v>
      </c>
      <c r="AP883" s="355">
        <v>0</v>
      </c>
      <c r="AQ883" s="352" t="s">
        <v>1250</v>
      </c>
      <c r="AR883" s="907">
        <v>0.27200000000000002</v>
      </c>
    </row>
    <row r="884" spans="3:44" ht="18" customHeight="1" x14ac:dyDescent="0.25">
      <c r="C884" s="270">
        <f t="shared" si="143"/>
        <v>2</v>
      </c>
      <c r="D884" s="325"/>
      <c r="J884" s="324" t="e">
        <f t="shared" ca="1" si="140"/>
        <v>#REF!</v>
      </c>
      <c r="K884" s="349" t="e">
        <f t="shared" ca="1" si="139"/>
        <v>#REF!</v>
      </c>
      <c r="M884" s="325"/>
      <c r="N884" s="325"/>
      <c r="O884" s="325"/>
      <c r="Q884" s="280"/>
      <c r="AA884" s="358" t="s">
        <v>117</v>
      </c>
      <c r="AB884" s="354">
        <v>0.37</v>
      </c>
      <c r="AC884" s="352" t="s">
        <v>138</v>
      </c>
      <c r="AD884" s="355">
        <v>0.30000001192092896</v>
      </c>
      <c r="AE884" s="352" t="s">
        <v>320</v>
      </c>
      <c r="AF884" s="355">
        <v>0</v>
      </c>
      <c r="AG884" s="352" t="s">
        <v>523</v>
      </c>
      <c r="AH884" s="355">
        <v>0</v>
      </c>
      <c r="AI884" s="352" t="s">
        <v>307</v>
      </c>
      <c r="AJ884" s="355">
        <v>0</v>
      </c>
      <c r="AK884" s="352" t="s">
        <v>304</v>
      </c>
      <c r="AL884" s="355">
        <v>0</v>
      </c>
      <c r="AM884" s="356" t="s">
        <v>417</v>
      </c>
      <c r="AN884" s="357">
        <v>0.25</v>
      </c>
      <c r="AO884" s="352" t="s">
        <v>1237</v>
      </c>
      <c r="AP884" s="355">
        <v>0</v>
      </c>
      <c r="AQ884" s="352" t="s">
        <v>1251</v>
      </c>
      <c r="AR884" s="907">
        <v>0.214</v>
      </c>
    </row>
    <row r="885" spans="3:44" ht="18" customHeight="1" x14ac:dyDescent="0.25">
      <c r="C885" s="270">
        <f t="shared" si="143"/>
        <v>2</v>
      </c>
      <c r="D885" s="325"/>
      <c r="J885" s="324" t="e">
        <f t="shared" ca="1" si="140"/>
        <v>#REF!</v>
      </c>
      <c r="K885" s="349" t="e">
        <f t="shared" ca="1" si="139"/>
        <v>#REF!</v>
      </c>
      <c r="M885" s="325"/>
      <c r="N885" s="325"/>
      <c r="O885" s="325"/>
      <c r="Q885" s="280"/>
      <c r="AA885" s="358" t="s">
        <v>0</v>
      </c>
      <c r="AB885" s="354">
        <v>0.37</v>
      </c>
      <c r="AC885" s="352" t="s">
        <v>67</v>
      </c>
      <c r="AD885" s="355">
        <v>0</v>
      </c>
      <c r="AE885" s="352" t="s">
        <v>237</v>
      </c>
      <c r="AF885" s="355">
        <v>0</v>
      </c>
      <c r="AG885" s="352" t="s">
        <v>516</v>
      </c>
      <c r="AH885" s="355">
        <v>0</v>
      </c>
      <c r="AI885" s="352" t="s">
        <v>524</v>
      </c>
      <c r="AJ885" s="355">
        <v>0</v>
      </c>
      <c r="AK885" s="352" t="s">
        <v>305</v>
      </c>
      <c r="AL885" s="355">
        <v>9.9999997764825821E-3</v>
      </c>
      <c r="AM885" s="356" t="s">
        <v>210</v>
      </c>
      <c r="AN885" s="357">
        <v>0.25</v>
      </c>
      <c r="AO885" s="352" t="s">
        <v>1238</v>
      </c>
      <c r="AP885" s="355">
        <v>3.0000000000000001E-3</v>
      </c>
      <c r="AQ885" s="352" t="s">
        <v>1252</v>
      </c>
      <c r="AR885" s="907">
        <v>0</v>
      </c>
    </row>
    <row r="886" spans="3:44" ht="18" customHeight="1" x14ac:dyDescent="0.25">
      <c r="C886" s="270">
        <f t="shared" si="143"/>
        <v>2</v>
      </c>
      <c r="D886" s="325"/>
      <c r="J886" s="324" t="e">
        <f t="shared" ca="1" si="140"/>
        <v>#REF!</v>
      </c>
      <c r="K886" s="349" t="e">
        <f t="shared" ca="1" si="139"/>
        <v>#REF!</v>
      </c>
      <c r="M886" s="325"/>
      <c r="N886" s="325"/>
      <c r="O886" s="325"/>
      <c r="Q886" s="280"/>
      <c r="AC886" s="352" t="s">
        <v>213</v>
      </c>
      <c r="AD886" s="355">
        <v>0.20999999344348907</v>
      </c>
      <c r="AE886" s="352" t="s">
        <v>238</v>
      </c>
      <c r="AF886" s="355">
        <v>0</v>
      </c>
      <c r="AG886" s="352" t="s">
        <v>312</v>
      </c>
      <c r="AH886" s="355">
        <v>0</v>
      </c>
      <c r="AI886" s="352" t="s">
        <v>234</v>
      </c>
      <c r="AJ886" s="355">
        <v>0.40000000596046448</v>
      </c>
      <c r="AK886" s="352" t="s">
        <v>233</v>
      </c>
      <c r="AL886" s="355">
        <v>0</v>
      </c>
      <c r="AM886" s="356" t="s">
        <v>418</v>
      </c>
      <c r="AN886" s="357">
        <v>0</v>
      </c>
      <c r="AO886" s="352" t="s">
        <v>1239</v>
      </c>
      <c r="AP886" s="355">
        <v>0</v>
      </c>
      <c r="AQ886" s="352" t="s">
        <v>1253</v>
      </c>
      <c r="AR886" s="907">
        <v>0</v>
      </c>
    </row>
    <row r="887" spans="3:44" ht="18" customHeight="1" x14ac:dyDescent="0.25">
      <c r="C887" s="270">
        <f t="shared" si="143"/>
        <v>2</v>
      </c>
      <c r="D887" s="325"/>
      <c r="J887" s="324" t="e">
        <f t="shared" ca="1" si="140"/>
        <v>#REF!</v>
      </c>
      <c r="K887" s="349" t="e">
        <f t="shared" ca="1" si="139"/>
        <v>#REF!</v>
      </c>
      <c r="M887" s="325"/>
      <c r="N887" s="325"/>
      <c r="O887" s="325"/>
      <c r="Q887" s="280"/>
      <c r="AC887" s="352" t="s">
        <v>393</v>
      </c>
      <c r="AD887" s="355">
        <v>0.10000000149011612</v>
      </c>
      <c r="AE887" s="352" t="s">
        <v>239</v>
      </c>
      <c r="AF887" s="355">
        <v>3.9999999105930328E-2</v>
      </c>
      <c r="AG887" s="352" t="s">
        <v>314</v>
      </c>
      <c r="AH887" s="355">
        <v>0</v>
      </c>
      <c r="AI887" s="352" t="s">
        <v>308</v>
      </c>
      <c r="AJ887" s="355">
        <v>0</v>
      </c>
      <c r="AK887" s="352" t="s">
        <v>306</v>
      </c>
      <c r="AL887" s="355">
        <v>0</v>
      </c>
      <c r="AM887" s="356" t="s">
        <v>419</v>
      </c>
      <c r="AN887" s="357">
        <v>0</v>
      </c>
      <c r="AO887" s="352" t="s">
        <v>1240</v>
      </c>
      <c r="AP887" s="355">
        <v>0.14099999999999999</v>
      </c>
      <c r="AQ887" s="352" t="s">
        <v>1272</v>
      </c>
      <c r="AR887" s="907">
        <v>0.128</v>
      </c>
    </row>
    <row r="888" spans="3:44" ht="18" customHeight="1" x14ac:dyDescent="0.25">
      <c r="C888" s="270">
        <f t="shared" si="143"/>
        <v>2</v>
      </c>
      <c r="D888" s="325"/>
      <c r="J888" s="324" t="e">
        <f t="shared" ca="1" si="140"/>
        <v>#REF!</v>
      </c>
      <c r="K888" s="349" t="e">
        <f t="shared" ca="1" si="139"/>
        <v>#REF!</v>
      </c>
      <c r="M888" s="325"/>
      <c r="N888" s="325"/>
      <c r="O888" s="325"/>
      <c r="Q888" s="280"/>
      <c r="AC888" s="352" t="s">
        <v>244</v>
      </c>
      <c r="AD888" s="355">
        <v>0</v>
      </c>
      <c r="AE888" s="352" t="s">
        <v>321</v>
      </c>
      <c r="AF888" s="355">
        <v>0</v>
      </c>
      <c r="AG888" s="352" t="s">
        <v>315</v>
      </c>
      <c r="AH888" s="355">
        <v>0</v>
      </c>
      <c r="AI888" s="352" t="s">
        <v>421</v>
      </c>
      <c r="AJ888" s="355">
        <v>0.40000000596046448</v>
      </c>
      <c r="AK888" s="352" t="s">
        <v>369</v>
      </c>
      <c r="AL888" s="355">
        <v>0</v>
      </c>
      <c r="AM888" s="356" t="s">
        <v>301</v>
      </c>
      <c r="AN888" s="357">
        <v>0</v>
      </c>
      <c r="AO888" s="352" t="s">
        <v>1241</v>
      </c>
      <c r="AP888" s="355">
        <v>0.25600000000000001</v>
      </c>
      <c r="AQ888" s="352" t="s">
        <v>370</v>
      </c>
      <c r="AR888" s="907">
        <v>0.254</v>
      </c>
    </row>
    <row r="889" spans="3:44" ht="18" customHeight="1" x14ac:dyDescent="0.25">
      <c r="C889" s="270">
        <f t="shared" si="143"/>
        <v>2</v>
      </c>
      <c r="D889" s="325"/>
      <c r="J889" s="324" t="e">
        <f t="shared" ca="1" si="140"/>
        <v>#REF!</v>
      </c>
      <c r="K889" s="349" t="e">
        <f t="shared" ca="1" si="139"/>
        <v>#REF!</v>
      </c>
      <c r="M889" s="325"/>
      <c r="N889" s="325"/>
      <c r="O889" s="325"/>
      <c r="Q889" s="280"/>
      <c r="AC889" s="352" t="s">
        <v>54</v>
      </c>
      <c r="AD889" s="355">
        <v>0</v>
      </c>
      <c r="AE889" s="352" t="s">
        <v>322</v>
      </c>
      <c r="AF889" s="355">
        <v>0</v>
      </c>
      <c r="AG889" s="352" t="s">
        <v>316</v>
      </c>
      <c r="AH889" s="355">
        <v>0</v>
      </c>
      <c r="AI889" s="352" t="s">
        <v>370</v>
      </c>
      <c r="AJ889" s="355">
        <v>0.15000000596046448</v>
      </c>
      <c r="AK889" s="352" t="s">
        <v>385</v>
      </c>
      <c r="AL889" s="355">
        <v>0</v>
      </c>
      <c r="AM889" s="356" t="s">
        <v>625</v>
      </c>
      <c r="AN889" s="357">
        <v>0</v>
      </c>
      <c r="AO889" s="352" t="s">
        <v>1242</v>
      </c>
      <c r="AP889" s="355">
        <v>0</v>
      </c>
      <c r="AQ889" s="352" t="s">
        <v>633</v>
      </c>
      <c r="AR889" s="907">
        <v>0.27200000000000002</v>
      </c>
    </row>
    <row r="890" spans="3:44" ht="18" customHeight="1" x14ac:dyDescent="0.25">
      <c r="C890" s="270">
        <f t="shared" si="143"/>
        <v>2</v>
      </c>
      <c r="D890" s="325"/>
      <c r="J890" s="324" t="e">
        <f t="shared" ca="1" si="140"/>
        <v>#REF!</v>
      </c>
      <c r="K890" s="349" t="e">
        <f t="shared" ca="1" si="139"/>
        <v>#REF!</v>
      </c>
      <c r="M890" s="325"/>
      <c r="N890" s="325"/>
      <c r="O890" s="325"/>
      <c r="Q890" s="280"/>
      <c r="AC890" s="352" t="s">
        <v>245</v>
      </c>
      <c r="AD890" s="355">
        <v>0</v>
      </c>
      <c r="AE890" s="352" t="s">
        <v>240</v>
      </c>
      <c r="AF890" s="355">
        <v>0</v>
      </c>
      <c r="AG890" s="352" t="s">
        <v>388</v>
      </c>
      <c r="AH890" s="355">
        <v>0.30000001192092896</v>
      </c>
      <c r="AI890" s="352" t="s">
        <v>422</v>
      </c>
      <c r="AJ890" s="355">
        <v>0</v>
      </c>
      <c r="AK890" s="352" t="s">
        <v>386</v>
      </c>
      <c r="AL890" s="355">
        <v>0</v>
      </c>
      <c r="AM890" s="356" t="s">
        <v>368</v>
      </c>
      <c r="AN890" s="357">
        <v>0</v>
      </c>
      <c r="AO890" s="352" t="s">
        <v>474</v>
      </c>
      <c r="AP890" s="355">
        <v>0</v>
      </c>
      <c r="AQ890" s="352" t="s">
        <v>1256</v>
      </c>
      <c r="AR890" s="907">
        <v>0.27300000000000002</v>
      </c>
    </row>
    <row r="891" spans="3:44" ht="18" customHeight="1" x14ac:dyDescent="0.25">
      <c r="C891" s="270">
        <f t="shared" si="143"/>
        <v>2</v>
      </c>
      <c r="D891" s="325"/>
      <c r="J891" s="324" t="e">
        <f t="shared" ca="1" si="140"/>
        <v>#REF!</v>
      </c>
      <c r="K891" s="349" t="e">
        <f t="shared" ca="1" si="139"/>
        <v>#REF!</v>
      </c>
      <c r="M891" s="325"/>
      <c r="N891" s="325"/>
      <c r="O891" s="325"/>
      <c r="Q891" s="280"/>
      <c r="AC891" s="352" t="s">
        <v>246</v>
      </c>
      <c r="AD891" s="355">
        <v>0.17000000178813934</v>
      </c>
      <c r="AE891" s="352" t="s">
        <v>68</v>
      </c>
      <c r="AF891" s="355">
        <v>0</v>
      </c>
      <c r="AG891" s="352" t="s">
        <v>317</v>
      </c>
      <c r="AH891" s="355">
        <v>5.9999998658895493E-2</v>
      </c>
      <c r="AI891" s="352" t="s">
        <v>309</v>
      </c>
      <c r="AJ891" s="355">
        <v>0.23000000417232513</v>
      </c>
      <c r="AK891" s="352" t="s">
        <v>307</v>
      </c>
      <c r="AL891" s="355">
        <v>0</v>
      </c>
      <c r="AM891" s="356" t="s">
        <v>474</v>
      </c>
      <c r="AN891" s="357">
        <v>0</v>
      </c>
      <c r="AO891" s="352" t="s">
        <v>1243</v>
      </c>
      <c r="AP891" s="355">
        <v>0</v>
      </c>
      <c r="AQ891" s="352" t="s">
        <v>1257</v>
      </c>
      <c r="AR891" s="907">
        <v>0</v>
      </c>
    </row>
    <row r="892" spans="3:44" ht="18" customHeight="1" x14ac:dyDescent="0.25">
      <c r="J892" s="324" t="e">
        <f t="shared" ca="1" si="140"/>
        <v>#REF!</v>
      </c>
      <c r="K892" s="349" t="e">
        <f t="shared" ca="1" si="139"/>
        <v>#REF!</v>
      </c>
      <c r="M892" s="325"/>
      <c r="N892" s="325"/>
      <c r="O892" s="325"/>
      <c r="Q892" s="280"/>
      <c r="AC892" s="352" t="s">
        <v>61</v>
      </c>
      <c r="AD892" s="355">
        <v>0.23000000417232513</v>
      </c>
      <c r="AE892" s="352" t="s">
        <v>390</v>
      </c>
      <c r="AF892" s="355">
        <v>0.34000000357627869</v>
      </c>
      <c r="AG892" s="352" t="s">
        <v>318</v>
      </c>
      <c r="AH892" s="355">
        <v>0</v>
      </c>
      <c r="AI892" s="352" t="s">
        <v>371</v>
      </c>
      <c r="AJ892" s="355">
        <v>0.23000000417232513</v>
      </c>
      <c r="AK892" s="352" t="s">
        <v>387</v>
      </c>
      <c r="AL892" s="355">
        <v>0</v>
      </c>
      <c r="AM892" s="356" t="s">
        <v>52</v>
      </c>
      <c r="AN892" s="357">
        <v>0</v>
      </c>
      <c r="AO892" s="352" t="s">
        <v>1244</v>
      </c>
      <c r="AP892" s="355">
        <v>0</v>
      </c>
      <c r="AQ892" s="352" t="s">
        <v>1258</v>
      </c>
      <c r="AR892" s="907">
        <v>0.26900000000000002</v>
      </c>
    </row>
    <row r="893" spans="3:44" ht="18" customHeight="1" x14ac:dyDescent="0.25">
      <c r="C893" s="270" t="s">
        <v>589</v>
      </c>
      <c r="D893" s="270">
        <v>1</v>
      </c>
      <c r="J893" s="324" t="e">
        <f t="shared" ca="1" si="140"/>
        <v>#REF!</v>
      </c>
      <c r="K893" s="349" t="e">
        <f t="shared" ca="1" si="139"/>
        <v>#REF!</v>
      </c>
      <c r="M893" s="325"/>
      <c r="N893" s="325"/>
      <c r="O893" s="325"/>
      <c r="Q893" s="280"/>
      <c r="AC893" s="352" t="s">
        <v>511</v>
      </c>
      <c r="AD893" s="355">
        <v>0.11999999731779099</v>
      </c>
      <c r="AE893" s="352" t="s">
        <v>135</v>
      </c>
      <c r="AF893" s="355">
        <v>0.30000001192092896</v>
      </c>
      <c r="AG893" s="352" t="s">
        <v>237</v>
      </c>
      <c r="AH893" s="355">
        <v>0</v>
      </c>
      <c r="AI893" s="352" t="s">
        <v>311</v>
      </c>
      <c r="AJ893" s="355">
        <v>0.34999999403953552</v>
      </c>
      <c r="AK893" s="352" t="s">
        <v>234</v>
      </c>
      <c r="AL893" s="355">
        <v>0.2800000011920929</v>
      </c>
      <c r="AM893" s="356" t="s">
        <v>626</v>
      </c>
      <c r="AN893" s="357">
        <v>0</v>
      </c>
      <c r="AO893" s="352" t="s">
        <v>1245</v>
      </c>
      <c r="AP893" s="355">
        <v>0</v>
      </c>
      <c r="AQ893" s="352" t="s">
        <v>1261</v>
      </c>
      <c r="AR893" s="907">
        <v>0</v>
      </c>
    </row>
    <row r="894" spans="3:44" ht="18" customHeight="1" x14ac:dyDescent="0.25">
      <c r="C894" s="270" t="s">
        <v>590</v>
      </c>
      <c r="D894" s="270">
        <v>2</v>
      </c>
      <c r="J894" s="324" t="e">
        <f t="shared" ca="1" si="140"/>
        <v>#REF!</v>
      </c>
      <c r="K894" s="349" t="e">
        <f t="shared" ca="1" si="139"/>
        <v>#REF!</v>
      </c>
      <c r="M894" s="325"/>
      <c r="N894" s="325"/>
      <c r="O894" s="325"/>
      <c r="Q894" s="280"/>
      <c r="AC894" s="352" t="s">
        <v>66</v>
      </c>
      <c r="AD894" s="355">
        <v>1.9999999552965164E-2</v>
      </c>
      <c r="AE894" s="352" t="s">
        <v>323</v>
      </c>
      <c r="AF894" s="355">
        <v>0</v>
      </c>
      <c r="AG894" s="352" t="s">
        <v>238</v>
      </c>
      <c r="AH894" s="355">
        <v>0</v>
      </c>
      <c r="AI894" s="352" t="s">
        <v>525</v>
      </c>
      <c r="AJ894" s="355">
        <v>0.40999999642372131</v>
      </c>
      <c r="AK894" s="352" t="s">
        <v>308</v>
      </c>
      <c r="AL894" s="355">
        <v>0.23000000417232513</v>
      </c>
      <c r="AM894" s="356" t="s">
        <v>232</v>
      </c>
      <c r="AN894" s="357">
        <v>0</v>
      </c>
      <c r="AO894" s="352" t="s">
        <v>1246</v>
      </c>
      <c r="AP894" s="355">
        <v>0.219</v>
      </c>
      <c r="AQ894" s="352" t="s">
        <v>1111</v>
      </c>
      <c r="AR894" s="907">
        <v>0</v>
      </c>
    </row>
    <row r="895" spans="3:44" ht="18" customHeight="1" x14ac:dyDescent="0.25">
      <c r="J895" s="324" t="e">
        <f t="shared" ca="1" si="140"/>
        <v>#REF!</v>
      </c>
      <c r="K895" s="349" t="e">
        <f t="shared" ca="1" si="139"/>
        <v>#REF!</v>
      </c>
      <c r="M895" s="325"/>
      <c r="N895" s="325"/>
      <c r="O895" s="325"/>
      <c r="Q895" s="280"/>
      <c r="AC895" s="352" t="s">
        <v>214</v>
      </c>
      <c r="AD895" s="355">
        <v>3.9999999105930328E-2</v>
      </c>
      <c r="AE895" s="352" t="s">
        <v>518</v>
      </c>
      <c r="AF895" s="355">
        <v>0</v>
      </c>
      <c r="AG895" s="352" t="s">
        <v>239</v>
      </c>
      <c r="AH895" s="355">
        <v>5.9999998658895493E-2</v>
      </c>
      <c r="AI895" s="352" t="s">
        <v>523</v>
      </c>
      <c r="AJ895" s="355">
        <v>0</v>
      </c>
      <c r="AK895" s="352" t="s">
        <v>421</v>
      </c>
      <c r="AL895" s="355">
        <v>0.15999999642372131</v>
      </c>
      <c r="AM895" s="356" t="s">
        <v>627</v>
      </c>
      <c r="AN895" s="357">
        <v>0</v>
      </c>
      <c r="AO895" s="352" t="s">
        <v>1247</v>
      </c>
      <c r="AP895" s="355">
        <v>0</v>
      </c>
      <c r="AQ895" s="352" t="s">
        <v>1112</v>
      </c>
      <c r="AR895" s="907">
        <v>0.249</v>
      </c>
    </row>
    <row r="896" spans="3:44" ht="18" customHeight="1" x14ac:dyDescent="0.25">
      <c r="C896" s="268" t="s">
        <v>592</v>
      </c>
      <c r="D896" s="281"/>
      <c r="J896" s="324" t="e">
        <f t="shared" ca="1" si="140"/>
        <v>#REF!</v>
      </c>
      <c r="K896" s="349" t="e">
        <f t="shared" ca="1" si="139"/>
        <v>#REF!</v>
      </c>
      <c r="M896" s="325"/>
      <c r="N896" s="325"/>
      <c r="O896" s="325"/>
      <c r="Q896" s="280"/>
      <c r="AC896" s="352" t="s">
        <v>247</v>
      </c>
      <c r="AD896" s="355">
        <v>0</v>
      </c>
      <c r="AE896" s="352" t="s">
        <v>241</v>
      </c>
      <c r="AF896" s="355">
        <v>0.31999999284744263</v>
      </c>
      <c r="AG896" s="352" t="s">
        <v>240</v>
      </c>
      <c r="AH896" s="355">
        <v>0</v>
      </c>
      <c r="AI896" s="352" t="s">
        <v>423</v>
      </c>
      <c r="AJ896" s="355">
        <v>0.40999999642372131</v>
      </c>
      <c r="AK896" s="352" t="s">
        <v>370</v>
      </c>
      <c r="AL896" s="355">
        <v>0.30000001192092896</v>
      </c>
      <c r="AM896" s="356" t="s">
        <v>303</v>
      </c>
      <c r="AN896" s="357">
        <v>0</v>
      </c>
      <c r="AO896" s="352" t="s">
        <v>305</v>
      </c>
      <c r="AP896" s="355">
        <v>0</v>
      </c>
      <c r="AQ896" s="352" t="s">
        <v>1262</v>
      </c>
      <c r="AR896" s="907">
        <v>0.27</v>
      </c>
    </row>
    <row r="897" spans="3:44" ht="18" customHeight="1" x14ac:dyDescent="0.25">
      <c r="C897" s="414" t="s">
        <v>587</v>
      </c>
      <c r="D897" s="414">
        <v>0</v>
      </c>
      <c r="J897" s="324" t="e">
        <f t="shared" ca="1" si="140"/>
        <v>#REF!</v>
      </c>
      <c r="K897" s="349" t="e">
        <f t="shared" ca="1" si="139"/>
        <v>#REF!</v>
      </c>
      <c r="M897" s="325"/>
      <c r="N897" s="325"/>
      <c r="O897" s="325"/>
      <c r="Q897" s="280"/>
      <c r="AC897" s="352" t="s">
        <v>248</v>
      </c>
      <c r="AD897" s="355">
        <v>0</v>
      </c>
      <c r="AE897" s="352" t="s">
        <v>324</v>
      </c>
      <c r="AF897" s="355">
        <v>0.34000000357627869</v>
      </c>
      <c r="AG897" s="352" t="s">
        <v>389</v>
      </c>
      <c r="AH897" s="355">
        <v>0.41999998688697815</v>
      </c>
      <c r="AI897" s="352" t="s">
        <v>516</v>
      </c>
      <c r="AJ897" s="355">
        <v>0</v>
      </c>
      <c r="AK897" s="352" t="s">
        <v>422</v>
      </c>
      <c r="AL897" s="355">
        <v>0</v>
      </c>
      <c r="AM897" s="356" t="s">
        <v>304</v>
      </c>
      <c r="AN897" s="357">
        <v>0</v>
      </c>
      <c r="AO897" s="352" t="s">
        <v>1248</v>
      </c>
      <c r="AP897" s="355">
        <v>0</v>
      </c>
      <c r="AQ897" s="352" t="s">
        <v>1263</v>
      </c>
      <c r="AR897" s="907">
        <v>0.25600000000000001</v>
      </c>
    </row>
    <row r="898" spans="3:44" ht="18" customHeight="1" x14ac:dyDescent="0.25">
      <c r="C898" s="414" t="s">
        <v>588</v>
      </c>
      <c r="D898" s="842">
        <v>0.30199999999999999</v>
      </c>
      <c r="J898" s="324" t="e">
        <f t="shared" ca="1" si="140"/>
        <v>#REF!</v>
      </c>
      <c r="K898" s="349" t="e">
        <f t="shared" ca="1" si="139"/>
        <v>#REF!</v>
      </c>
      <c r="M898" s="325"/>
      <c r="N898" s="325"/>
      <c r="O898" s="325"/>
      <c r="Q898" s="280"/>
      <c r="W898" s="325"/>
      <c r="AC898" s="352" t="s">
        <v>249</v>
      </c>
      <c r="AD898" s="355">
        <v>0.31000000238418579</v>
      </c>
      <c r="AE898" s="352" t="s">
        <v>242</v>
      </c>
      <c r="AF898" s="355">
        <v>0</v>
      </c>
      <c r="AG898" s="352" t="s">
        <v>68</v>
      </c>
      <c r="AH898" s="355">
        <v>0</v>
      </c>
      <c r="AI898" s="352" t="s">
        <v>526</v>
      </c>
      <c r="AJ898" s="355">
        <v>0.37000000476837158</v>
      </c>
      <c r="AK898" s="352" t="s">
        <v>309</v>
      </c>
      <c r="AL898" s="355">
        <v>0.23000000417232513</v>
      </c>
      <c r="AM898" s="356" t="s">
        <v>305</v>
      </c>
      <c r="AN898" s="357">
        <v>0</v>
      </c>
      <c r="AO898" s="352" t="s">
        <v>1249</v>
      </c>
      <c r="AP898" s="355">
        <v>0</v>
      </c>
      <c r="AQ898" s="352" t="s">
        <v>1552</v>
      </c>
      <c r="AR898" s="907">
        <v>0</v>
      </c>
    </row>
    <row r="899" spans="3:44" ht="18" customHeight="1" x14ac:dyDescent="0.25">
      <c r="C899" s="414" t="s">
        <v>7</v>
      </c>
      <c r="D899" s="414" t="s">
        <v>164</v>
      </c>
      <c r="J899" s="324" t="e">
        <f t="shared" ca="1" si="140"/>
        <v>#REF!</v>
      </c>
      <c r="K899" s="349" t="e">
        <f t="shared" ca="1" si="139"/>
        <v>#REF!</v>
      </c>
      <c r="M899" s="325"/>
      <c r="N899" s="325"/>
      <c r="O899" s="325"/>
      <c r="Q899" s="280"/>
      <c r="W899" s="325"/>
      <c r="AC899" s="352" t="s">
        <v>69</v>
      </c>
      <c r="AD899" s="355">
        <v>0</v>
      </c>
      <c r="AE899" s="352" t="s">
        <v>325</v>
      </c>
      <c r="AF899" s="355">
        <v>0.36000001430511475</v>
      </c>
      <c r="AG899" s="352" t="s">
        <v>390</v>
      </c>
      <c r="AH899" s="355">
        <v>0.38999998569488525</v>
      </c>
      <c r="AI899" s="352" t="s">
        <v>424</v>
      </c>
      <c r="AJ899" s="355">
        <v>0.40999999642372131</v>
      </c>
      <c r="AK899" s="352" t="s">
        <v>543</v>
      </c>
      <c r="AL899" s="355">
        <v>0.11999999731779099</v>
      </c>
      <c r="AM899" s="356" t="s">
        <v>306</v>
      </c>
      <c r="AN899" s="357">
        <v>0</v>
      </c>
      <c r="AO899" s="352" t="s">
        <v>1250</v>
      </c>
      <c r="AP899" s="355">
        <v>0</v>
      </c>
      <c r="AQ899" s="352" t="s">
        <v>1266</v>
      </c>
      <c r="AR899" s="907">
        <v>0.27300000000000002</v>
      </c>
    </row>
    <row r="900" spans="3:44" ht="18" customHeight="1" x14ac:dyDescent="0.25">
      <c r="J900" s="324" t="e">
        <f t="shared" ca="1" si="140"/>
        <v>#REF!</v>
      </c>
      <c r="K900" s="349" t="e">
        <f t="shared" ca="1" si="139"/>
        <v>#REF!</v>
      </c>
      <c r="Q900" s="280"/>
      <c r="W900" s="325"/>
      <c r="AC900" s="352" t="s">
        <v>250</v>
      </c>
      <c r="AD900" s="355">
        <v>0</v>
      </c>
      <c r="AE900" s="352" t="s">
        <v>243</v>
      </c>
      <c r="AF900" s="355">
        <v>0</v>
      </c>
      <c r="AG900" s="352" t="s">
        <v>135</v>
      </c>
      <c r="AH900" s="355">
        <v>0</v>
      </c>
      <c r="AI900" s="352" t="s">
        <v>425</v>
      </c>
      <c r="AJ900" s="355">
        <v>0</v>
      </c>
      <c r="AK900" s="352" t="s">
        <v>311</v>
      </c>
      <c r="AL900" s="355">
        <v>0</v>
      </c>
      <c r="AM900" s="356" t="s">
        <v>369</v>
      </c>
      <c r="AN900" s="357">
        <v>0</v>
      </c>
      <c r="AO900" s="352" t="s">
        <v>1251</v>
      </c>
      <c r="AP900" s="355">
        <v>0</v>
      </c>
      <c r="AQ900" s="352" t="s">
        <v>1268</v>
      </c>
      <c r="AR900" s="907">
        <v>0</v>
      </c>
    </row>
    <row r="901" spans="3:44" ht="18" customHeight="1" x14ac:dyDescent="0.25">
      <c r="J901" s="324" t="e">
        <f t="shared" ca="1" si="140"/>
        <v>#REF!</v>
      </c>
      <c r="K901" s="349" t="e">
        <f t="shared" ca="1" si="139"/>
        <v>#REF!</v>
      </c>
      <c r="Q901" s="280"/>
      <c r="W901" s="325"/>
      <c r="AC901" s="352" t="s">
        <v>251</v>
      </c>
      <c r="AD901" s="355">
        <v>0</v>
      </c>
      <c r="AE901" s="352" t="s">
        <v>326</v>
      </c>
      <c r="AF901" s="355">
        <v>0.34000000357627869</v>
      </c>
      <c r="AG901" s="352" t="s">
        <v>323</v>
      </c>
      <c r="AH901" s="355">
        <v>0</v>
      </c>
      <c r="AI901" s="352" t="s">
        <v>426</v>
      </c>
      <c r="AJ901" s="355">
        <v>0</v>
      </c>
      <c r="AK901" s="352" t="s">
        <v>475</v>
      </c>
      <c r="AL901" s="355">
        <v>0</v>
      </c>
      <c r="AM901" s="356" t="s">
        <v>628</v>
      </c>
      <c r="AN901" s="357">
        <v>0.19</v>
      </c>
      <c r="AO901" s="352" t="s">
        <v>1252</v>
      </c>
      <c r="AP901" s="355">
        <v>0</v>
      </c>
      <c r="AQ901" s="352" t="s">
        <v>428</v>
      </c>
      <c r="AR901" s="907">
        <v>0.27200000000000002</v>
      </c>
    </row>
    <row r="902" spans="3:44" ht="18" customHeight="1" x14ac:dyDescent="0.25">
      <c r="J902" s="324" t="e">
        <f t="shared" ca="1" si="140"/>
        <v>#REF!</v>
      </c>
      <c r="K902" s="349" t="e">
        <f t="shared" ca="1" si="139"/>
        <v>#REF!</v>
      </c>
      <c r="Q902" s="280"/>
      <c r="W902" s="325"/>
      <c r="AC902" s="352" t="s">
        <v>252</v>
      </c>
      <c r="AD902" s="355">
        <v>5.000000074505806E-2</v>
      </c>
      <c r="AE902" s="352" t="s">
        <v>62</v>
      </c>
      <c r="AF902" s="355">
        <v>0</v>
      </c>
      <c r="AG902" s="352" t="s">
        <v>241</v>
      </c>
      <c r="AH902" s="355">
        <v>0.37000000476837158</v>
      </c>
      <c r="AI902" s="352" t="s">
        <v>235</v>
      </c>
      <c r="AJ902" s="355">
        <v>0</v>
      </c>
      <c r="AK902" s="352" t="s">
        <v>523</v>
      </c>
      <c r="AL902" s="355">
        <v>0</v>
      </c>
      <c r="AM902" s="356" t="s">
        <v>629</v>
      </c>
      <c r="AN902" s="357">
        <v>0.28999999999999998</v>
      </c>
      <c r="AO902" s="352" t="s">
        <v>1253</v>
      </c>
      <c r="AP902" s="355">
        <v>0</v>
      </c>
      <c r="AQ902" s="352" t="s">
        <v>133</v>
      </c>
      <c r="AR902" s="907">
        <v>0</v>
      </c>
    </row>
    <row r="903" spans="3:44" ht="18" customHeight="1" x14ac:dyDescent="0.25">
      <c r="J903" s="324" t="e">
        <f t="shared" ca="1" si="140"/>
        <v>#REF!</v>
      </c>
      <c r="K903" s="349" t="e">
        <f t="shared" ca="1" si="139"/>
        <v>#REF!</v>
      </c>
      <c r="Q903" s="280"/>
      <c r="W903" s="325"/>
      <c r="AC903" s="352" t="s">
        <v>215</v>
      </c>
      <c r="AD903" s="355">
        <v>0</v>
      </c>
      <c r="AE903" s="352" t="s">
        <v>519</v>
      </c>
      <c r="AF903" s="355">
        <v>0</v>
      </c>
      <c r="AG903" s="352" t="s">
        <v>242</v>
      </c>
      <c r="AH903" s="355">
        <v>0</v>
      </c>
      <c r="AI903" s="352" t="s">
        <v>236</v>
      </c>
      <c r="AJ903" s="355">
        <v>0</v>
      </c>
      <c r="AK903" s="352" t="s">
        <v>516</v>
      </c>
      <c r="AL903" s="355">
        <v>0</v>
      </c>
      <c r="AM903" s="356" t="s">
        <v>630</v>
      </c>
      <c r="AN903" s="357">
        <v>0</v>
      </c>
      <c r="AO903" s="352" t="s">
        <v>1254</v>
      </c>
      <c r="AP903" s="355">
        <v>0.254</v>
      </c>
      <c r="AQ903" s="352" t="s">
        <v>478</v>
      </c>
      <c r="AR903" s="907">
        <v>0.27300000000000002</v>
      </c>
    </row>
    <row r="904" spans="3:44" ht="18" customHeight="1" x14ac:dyDescent="0.25">
      <c r="J904" s="324" t="e">
        <f t="shared" ca="1" si="140"/>
        <v>#REF!</v>
      </c>
      <c r="K904" s="349" t="e">
        <f t="shared" ca="1" si="139"/>
        <v>#REF!</v>
      </c>
      <c r="Q904" s="280"/>
      <c r="W904" s="325"/>
      <c r="AC904" s="352" t="s">
        <v>216</v>
      </c>
      <c r="AD904" s="355">
        <v>0</v>
      </c>
      <c r="AE904" s="352" t="s">
        <v>327</v>
      </c>
      <c r="AF904" s="355">
        <v>0</v>
      </c>
      <c r="AG904" s="352" t="s">
        <v>325</v>
      </c>
      <c r="AH904" s="355">
        <v>0.43000000715255737</v>
      </c>
      <c r="AI904" s="352" t="s">
        <v>456</v>
      </c>
      <c r="AJ904" s="355">
        <v>0.34999999403953552</v>
      </c>
      <c r="AK904" s="352" t="s">
        <v>526</v>
      </c>
      <c r="AL904" s="355">
        <v>0</v>
      </c>
      <c r="AM904" s="356" t="s">
        <v>386</v>
      </c>
      <c r="AN904" s="357">
        <v>0</v>
      </c>
      <c r="AO904" s="352" t="s">
        <v>370</v>
      </c>
      <c r="AP904" s="355">
        <v>0.24399999999999999</v>
      </c>
      <c r="AQ904" s="352" t="s">
        <v>1271</v>
      </c>
      <c r="AR904" s="907">
        <v>0</v>
      </c>
    </row>
    <row r="905" spans="3:44" ht="18" customHeight="1" x14ac:dyDescent="0.25">
      <c r="J905" s="324" t="e">
        <f t="shared" ca="1" si="140"/>
        <v>#REF!</v>
      </c>
      <c r="K905" s="349" t="e">
        <f t="shared" ca="1" si="139"/>
        <v>#REF!</v>
      </c>
      <c r="Q905" s="280"/>
      <c r="W905" s="325"/>
      <c r="AC905" s="352" t="s">
        <v>515</v>
      </c>
      <c r="AD905" s="355">
        <v>0</v>
      </c>
      <c r="AE905" s="352" t="s">
        <v>328</v>
      </c>
      <c r="AF905" s="355">
        <v>0.2800000011920929</v>
      </c>
      <c r="AG905" s="352" t="s">
        <v>243</v>
      </c>
      <c r="AH905" s="355">
        <v>0.33000001311302185</v>
      </c>
      <c r="AI905" s="352" t="s">
        <v>427</v>
      </c>
      <c r="AJ905" s="355">
        <v>0</v>
      </c>
      <c r="AK905" s="352" t="s">
        <v>424</v>
      </c>
      <c r="AL905" s="355">
        <v>0.28999999165534973</v>
      </c>
      <c r="AM905" s="356" t="s">
        <v>307</v>
      </c>
      <c r="AN905" s="357">
        <v>0</v>
      </c>
      <c r="AO905" s="352" t="s">
        <v>1255</v>
      </c>
      <c r="AP905" s="355">
        <v>0.25900000000000001</v>
      </c>
      <c r="AQ905" s="352" t="s">
        <v>1269</v>
      </c>
      <c r="AR905" s="907">
        <v>0.25</v>
      </c>
    </row>
    <row r="906" spans="3:44" ht="18" customHeight="1" x14ac:dyDescent="0.25">
      <c r="J906" s="324" t="e">
        <f t="shared" ca="1" si="140"/>
        <v>#REF!</v>
      </c>
      <c r="K906" s="349" t="e">
        <f t="shared" ca="1" si="139"/>
        <v>#REF!</v>
      </c>
      <c r="Q906" s="280"/>
      <c r="W906" s="325"/>
      <c r="AC906" s="352" t="s">
        <v>253</v>
      </c>
      <c r="AD906" s="355">
        <v>0</v>
      </c>
      <c r="AE906" s="352" t="s">
        <v>329</v>
      </c>
      <c r="AF906" s="355">
        <v>0</v>
      </c>
      <c r="AG906" s="352" t="s">
        <v>326</v>
      </c>
      <c r="AH906" s="355">
        <v>0.37999999523162842</v>
      </c>
      <c r="AI906" s="352" t="s">
        <v>428</v>
      </c>
      <c r="AJ906" s="355">
        <v>0.38999998569488525</v>
      </c>
      <c r="AK906" s="352" t="s">
        <v>425</v>
      </c>
      <c r="AL906" s="355">
        <v>0</v>
      </c>
      <c r="AM906" s="356" t="s">
        <v>387</v>
      </c>
      <c r="AN906" s="357">
        <v>0</v>
      </c>
      <c r="AO906" s="352" t="s">
        <v>633</v>
      </c>
      <c r="AP906" s="355">
        <v>0.253</v>
      </c>
      <c r="AQ906" s="352" t="s">
        <v>429</v>
      </c>
      <c r="AR906" s="907">
        <v>0.27300000000000002</v>
      </c>
    </row>
    <row r="907" spans="3:44" ht="18" customHeight="1" x14ac:dyDescent="0.25">
      <c r="J907" s="324" t="e">
        <f t="shared" ca="1" si="140"/>
        <v>#REF!</v>
      </c>
      <c r="K907" s="349" t="e">
        <f t="shared" ref="K907:K970" ca="1" si="144">INDIRECT("_Mix"&amp;$D$6)</f>
        <v>#REF!</v>
      </c>
      <c r="Q907" s="280"/>
      <c r="W907" s="325"/>
      <c r="AC907" s="352" t="s">
        <v>70</v>
      </c>
      <c r="AD907" s="355">
        <v>0</v>
      </c>
      <c r="AE907" s="352" t="s">
        <v>55</v>
      </c>
      <c r="AF907" s="355">
        <v>0.28999999165534973</v>
      </c>
      <c r="AG907" s="352" t="s">
        <v>62</v>
      </c>
      <c r="AH907" s="355">
        <v>0</v>
      </c>
      <c r="AI907" s="352" t="s">
        <v>133</v>
      </c>
      <c r="AJ907" s="355">
        <v>0</v>
      </c>
      <c r="AK907" s="352" t="s">
        <v>426</v>
      </c>
      <c r="AL907" s="355">
        <v>0</v>
      </c>
      <c r="AM907" s="356" t="s">
        <v>631</v>
      </c>
      <c r="AN907" s="357">
        <v>0</v>
      </c>
      <c r="AO907" s="352" t="s">
        <v>1256</v>
      </c>
      <c r="AP907" s="355">
        <v>0.25900000000000001</v>
      </c>
      <c r="AQ907" s="352" t="s">
        <v>68</v>
      </c>
      <c r="AR907" s="907">
        <v>0</v>
      </c>
    </row>
    <row r="908" spans="3:44" ht="18" customHeight="1" x14ac:dyDescent="0.25">
      <c r="J908" s="324" t="e">
        <f t="shared" ref="J908:J971" ca="1" si="145">INDIRECT("_Com"&amp;$D$6)</f>
        <v>#REF!</v>
      </c>
      <c r="K908" s="349" t="e">
        <f t="shared" ca="1" si="144"/>
        <v>#REF!</v>
      </c>
      <c r="Q908" s="280"/>
      <c r="W908" s="325"/>
      <c r="AC908" s="358" t="s">
        <v>117</v>
      </c>
      <c r="AD908" s="355">
        <v>0.4</v>
      </c>
      <c r="AE908" s="352" t="s">
        <v>514</v>
      </c>
      <c r="AF908" s="355">
        <v>0</v>
      </c>
      <c r="AG908" s="352" t="s">
        <v>327</v>
      </c>
      <c r="AH908" s="355">
        <v>0</v>
      </c>
      <c r="AI908" s="352" t="s">
        <v>495</v>
      </c>
      <c r="AJ908" s="355">
        <v>0</v>
      </c>
      <c r="AK908" s="352" t="s">
        <v>235</v>
      </c>
      <c r="AL908" s="355">
        <v>0</v>
      </c>
      <c r="AM908" s="356" t="s">
        <v>234</v>
      </c>
      <c r="AN908" s="357">
        <v>0.21</v>
      </c>
      <c r="AO908" s="352" t="s">
        <v>1257</v>
      </c>
      <c r="AP908" s="355">
        <v>0</v>
      </c>
      <c r="AQ908" s="352" t="s">
        <v>641</v>
      </c>
      <c r="AR908" s="907">
        <v>0</v>
      </c>
    </row>
    <row r="909" spans="3:44" ht="18" customHeight="1" x14ac:dyDescent="0.25">
      <c r="J909" s="324" t="e">
        <f t="shared" ca="1" si="145"/>
        <v>#REF!</v>
      </c>
      <c r="K909" s="349" t="e">
        <f t="shared" ca="1" si="144"/>
        <v>#REF!</v>
      </c>
      <c r="Q909" s="280"/>
      <c r="W909" s="325"/>
      <c r="AC909" s="358" t="s">
        <v>0</v>
      </c>
      <c r="AD909" s="355">
        <v>0.4</v>
      </c>
      <c r="AE909" s="352" t="s">
        <v>330</v>
      </c>
      <c r="AF909" s="355">
        <v>0</v>
      </c>
      <c r="AG909" s="352" t="s">
        <v>328</v>
      </c>
      <c r="AH909" s="355">
        <v>0.31999999284744263</v>
      </c>
      <c r="AI909" s="352" t="s">
        <v>237</v>
      </c>
      <c r="AJ909" s="355">
        <v>0</v>
      </c>
      <c r="AK909" s="352" t="s">
        <v>236</v>
      </c>
      <c r="AL909" s="355">
        <v>0</v>
      </c>
      <c r="AM909" s="356" t="s">
        <v>308</v>
      </c>
      <c r="AN909" s="357">
        <v>0</v>
      </c>
      <c r="AO909" s="352" t="s">
        <v>1258</v>
      </c>
      <c r="AP909" s="355">
        <v>0.23499999999999999</v>
      </c>
      <c r="AQ909" s="352" t="s">
        <v>1273</v>
      </c>
      <c r="AR909" s="907">
        <v>0.27200000000000002</v>
      </c>
    </row>
    <row r="910" spans="3:44" ht="18" customHeight="1" x14ac:dyDescent="0.25">
      <c r="J910" s="324" t="e">
        <f t="shared" ca="1" si="145"/>
        <v>#REF!</v>
      </c>
      <c r="K910" s="349" t="e">
        <f t="shared" ca="1" si="144"/>
        <v>#REF!</v>
      </c>
      <c r="Q910" s="280"/>
      <c r="Z910" s="325"/>
      <c r="AA910" s="325"/>
      <c r="AB910" s="325"/>
      <c r="AC910" s="325"/>
      <c r="AD910" s="325"/>
      <c r="AE910" s="352" t="s">
        <v>331</v>
      </c>
      <c r="AF910" s="355">
        <v>0.36000001430511475</v>
      </c>
      <c r="AG910" s="352" t="s">
        <v>55</v>
      </c>
      <c r="AH910" s="355">
        <v>0.31999999284744263</v>
      </c>
      <c r="AI910" s="352" t="s">
        <v>238</v>
      </c>
      <c r="AJ910" s="355">
        <v>0</v>
      </c>
      <c r="AK910" s="352" t="s">
        <v>456</v>
      </c>
      <c r="AL910" s="355">
        <v>0.18000000715255737</v>
      </c>
      <c r="AM910" s="356" t="s">
        <v>632</v>
      </c>
      <c r="AN910" s="357">
        <v>0</v>
      </c>
      <c r="AO910" s="352" t="s">
        <v>1259</v>
      </c>
      <c r="AP910" s="355">
        <v>0.25900000000000001</v>
      </c>
      <c r="AQ910" s="352" t="s">
        <v>1274</v>
      </c>
      <c r="AR910" s="907">
        <v>0.26700000000000002</v>
      </c>
    </row>
    <row r="911" spans="3:44" ht="18" customHeight="1" x14ac:dyDescent="0.25">
      <c r="J911" s="324" t="e">
        <f t="shared" ca="1" si="145"/>
        <v>#REF!</v>
      </c>
      <c r="K911" s="349" t="e">
        <f t="shared" ca="1" si="144"/>
        <v>#REF!</v>
      </c>
      <c r="Q911" s="280"/>
      <c r="Z911" s="325"/>
      <c r="AA911" s="325"/>
      <c r="AB911" s="325"/>
      <c r="AC911" s="325"/>
      <c r="AD911" s="325"/>
      <c r="AE911" s="352" t="s">
        <v>332</v>
      </c>
      <c r="AF911" s="355">
        <v>0</v>
      </c>
      <c r="AG911" s="352" t="s">
        <v>514</v>
      </c>
      <c r="AH911" s="355">
        <v>0</v>
      </c>
      <c r="AI911" s="352" t="s">
        <v>239</v>
      </c>
      <c r="AJ911" s="355">
        <v>0</v>
      </c>
      <c r="AK911" s="352" t="s">
        <v>237</v>
      </c>
      <c r="AL911" s="355">
        <v>0</v>
      </c>
      <c r="AM911" s="356" t="s">
        <v>421</v>
      </c>
      <c r="AN911" s="357">
        <v>0.24</v>
      </c>
      <c r="AO911" s="352" t="s">
        <v>1260</v>
      </c>
      <c r="AP911" s="355">
        <v>0.25800000000000001</v>
      </c>
      <c r="AQ911" s="352" t="s">
        <v>1275</v>
      </c>
      <c r="AR911" s="907">
        <v>0.27300000000000002</v>
      </c>
    </row>
    <row r="912" spans="3:44" ht="18" customHeight="1" x14ac:dyDescent="0.25">
      <c r="J912" s="324" t="e">
        <f t="shared" ca="1" si="145"/>
        <v>#REF!</v>
      </c>
      <c r="K912" s="349" t="e">
        <f t="shared" ca="1" si="144"/>
        <v>#REF!</v>
      </c>
      <c r="Q912" s="280"/>
      <c r="Z912" s="325"/>
      <c r="AA912" s="325"/>
      <c r="AB912" s="325"/>
      <c r="AC912" s="325"/>
      <c r="AD912" s="325"/>
      <c r="AE912" s="352" t="s">
        <v>333</v>
      </c>
      <c r="AF912" s="355">
        <v>0.34000000357627869</v>
      </c>
      <c r="AG912" s="352" t="s">
        <v>331</v>
      </c>
      <c r="AH912" s="355">
        <v>0.36000001430511475</v>
      </c>
      <c r="AI912" s="352" t="s">
        <v>322</v>
      </c>
      <c r="AJ912" s="355">
        <v>0.37000000476837158</v>
      </c>
      <c r="AK912" s="352" t="s">
        <v>238</v>
      </c>
      <c r="AL912" s="355">
        <v>0</v>
      </c>
      <c r="AM912" s="356" t="s">
        <v>370</v>
      </c>
      <c r="AN912" s="357">
        <v>0.25</v>
      </c>
      <c r="AO912" s="352" t="s">
        <v>1261</v>
      </c>
      <c r="AP912" s="355">
        <v>0</v>
      </c>
      <c r="AQ912" s="352" t="s">
        <v>1276</v>
      </c>
      <c r="AR912" s="907">
        <v>0.27300000000000002</v>
      </c>
    </row>
    <row r="913" spans="10:44" ht="18" customHeight="1" x14ac:dyDescent="0.25">
      <c r="J913" s="324" t="e">
        <f t="shared" ca="1" si="145"/>
        <v>#REF!</v>
      </c>
      <c r="K913" s="349" t="e">
        <f t="shared" ca="1" si="144"/>
        <v>#REF!</v>
      </c>
      <c r="Q913" s="280"/>
      <c r="Z913" s="325"/>
      <c r="AA913" s="325"/>
      <c r="AB913" s="325"/>
      <c r="AC913" s="325"/>
      <c r="AD913" s="325"/>
      <c r="AE913" s="352" t="s">
        <v>59</v>
      </c>
      <c r="AF913" s="355">
        <v>0.28999999165534973</v>
      </c>
      <c r="AG913" s="352" t="s">
        <v>391</v>
      </c>
      <c r="AH913" s="355">
        <v>0.40999999642372131</v>
      </c>
      <c r="AI913" s="352" t="s">
        <v>240</v>
      </c>
      <c r="AJ913" s="355">
        <v>0</v>
      </c>
      <c r="AK913" s="352" t="s">
        <v>428</v>
      </c>
      <c r="AL913" s="355">
        <v>0.28999999165534973</v>
      </c>
      <c r="AM913" s="356" t="s">
        <v>422</v>
      </c>
      <c r="AN913" s="357">
        <v>0</v>
      </c>
      <c r="AO913" s="352" t="s">
        <v>1111</v>
      </c>
      <c r="AP913" s="355">
        <v>0</v>
      </c>
      <c r="AQ913" s="352" t="s">
        <v>1281</v>
      </c>
      <c r="AR913" s="907">
        <v>0.27100000000000002</v>
      </c>
    </row>
    <row r="914" spans="10:44" ht="18" customHeight="1" x14ac:dyDescent="0.25">
      <c r="J914" s="324" t="e">
        <f t="shared" ca="1" si="145"/>
        <v>#REF!</v>
      </c>
      <c r="K914" s="349" t="e">
        <f t="shared" ca="1" si="144"/>
        <v>#REF!</v>
      </c>
      <c r="Q914" s="280"/>
      <c r="Z914" s="325"/>
      <c r="AA914" s="325"/>
      <c r="AB914" s="325"/>
      <c r="AC914" s="325"/>
      <c r="AD914" s="325"/>
      <c r="AE914" s="352" t="s">
        <v>60</v>
      </c>
      <c r="AF914" s="355">
        <v>0.28999999165534973</v>
      </c>
      <c r="AG914" s="352" t="s">
        <v>333</v>
      </c>
      <c r="AH914" s="355">
        <v>0</v>
      </c>
      <c r="AI914" s="352" t="s">
        <v>429</v>
      </c>
      <c r="AJ914" s="355">
        <v>0.40999999642372131</v>
      </c>
      <c r="AK914" s="352" t="s">
        <v>133</v>
      </c>
      <c r="AL914" s="355">
        <v>0</v>
      </c>
      <c r="AM914" s="356" t="s">
        <v>633</v>
      </c>
      <c r="AN914" s="357">
        <v>0.12</v>
      </c>
      <c r="AO914" s="352" t="s">
        <v>1112</v>
      </c>
      <c r="AP914" s="355">
        <v>0</v>
      </c>
      <c r="AQ914" s="352" t="s">
        <v>1282</v>
      </c>
      <c r="AR914" s="907">
        <v>0.27200000000000002</v>
      </c>
    </row>
    <row r="915" spans="10:44" ht="18" customHeight="1" x14ac:dyDescent="0.25">
      <c r="J915" s="324" t="e">
        <f t="shared" ca="1" si="145"/>
        <v>#REF!</v>
      </c>
      <c r="K915" s="349" t="e">
        <f t="shared" ca="1" si="144"/>
        <v>#REF!</v>
      </c>
      <c r="Q915" s="280"/>
      <c r="Z915" s="325"/>
      <c r="AA915" s="325"/>
      <c r="AB915" s="325"/>
      <c r="AC915" s="325"/>
      <c r="AD915" s="325"/>
      <c r="AE915" s="352" t="s">
        <v>334</v>
      </c>
      <c r="AF915" s="355">
        <v>0</v>
      </c>
      <c r="AG915" s="352" t="s">
        <v>59</v>
      </c>
      <c r="AH915" s="355">
        <v>0.34999999403953552</v>
      </c>
      <c r="AI915" s="352" t="s">
        <v>68</v>
      </c>
      <c r="AJ915" s="355">
        <v>0</v>
      </c>
      <c r="AK915" s="352" t="s">
        <v>495</v>
      </c>
      <c r="AL915" s="355">
        <v>0</v>
      </c>
      <c r="AM915" s="356" t="s">
        <v>309</v>
      </c>
      <c r="AN915" s="357">
        <v>0.21</v>
      </c>
      <c r="AO915" s="352" t="s">
        <v>1262</v>
      </c>
      <c r="AP915" s="355">
        <v>0</v>
      </c>
      <c r="AQ915" s="352" t="s">
        <v>1283</v>
      </c>
      <c r="AR915" s="907">
        <v>0.27300000000000002</v>
      </c>
    </row>
    <row r="916" spans="10:44" ht="18" customHeight="1" x14ac:dyDescent="0.25">
      <c r="J916" s="324" t="e">
        <f t="shared" ca="1" si="145"/>
        <v>#REF!</v>
      </c>
      <c r="K916" s="349" t="e">
        <f t="shared" ca="1" si="144"/>
        <v>#REF!</v>
      </c>
      <c r="Q916" s="280"/>
      <c r="Z916" s="325"/>
      <c r="AA916" s="325"/>
      <c r="AB916" s="325"/>
      <c r="AC916" s="325"/>
      <c r="AD916" s="325"/>
      <c r="AE916" s="352" t="s">
        <v>64</v>
      </c>
      <c r="AF916" s="355">
        <v>0</v>
      </c>
      <c r="AG916" s="352" t="s">
        <v>372</v>
      </c>
      <c r="AH916" s="355">
        <v>0</v>
      </c>
      <c r="AI916" s="352" t="s">
        <v>390</v>
      </c>
      <c r="AJ916" s="355">
        <v>0.37999999523162842</v>
      </c>
      <c r="AK916" s="352" t="s">
        <v>476</v>
      </c>
      <c r="AL916" s="355">
        <v>0</v>
      </c>
      <c r="AM916" s="356" t="s">
        <v>371</v>
      </c>
      <c r="AN916" s="357">
        <v>0.22</v>
      </c>
      <c r="AO916" s="352" t="s">
        <v>1263</v>
      </c>
      <c r="AP916" s="355">
        <v>0.247</v>
      </c>
      <c r="AQ916" s="352" t="s">
        <v>1285</v>
      </c>
      <c r="AR916" s="907">
        <v>0.24</v>
      </c>
    </row>
    <row r="917" spans="10:44" ht="18" customHeight="1" x14ac:dyDescent="0.25">
      <c r="J917" s="324" t="e">
        <f t="shared" ca="1" si="145"/>
        <v>#REF!</v>
      </c>
      <c r="K917" s="349" t="e">
        <f t="shared" ca="1" si="144"/>
        <v>#REF!</v>
      </c>
      <c r="Q917" s="280"/>
      <c r="Z917" s="325"/>
      <c r="AA917" s="325"/>
      <c r="AB917" s="325"/>
      <c r="AC917" s="325"/>
      <c r="AD917" s="325"/>
      <c r="AE917" s="352" t="s">
        <v>65</v>
      </c>
      <c r="AF917" s="355">
        <v>0</v>
      </c>
      <c r="AG917" s="352" t="s">
        <v>60</v>
      </c>
      <c r="AH917" s="355">
        <v>0.38999998569488525</v>
      </c>
      <c r="AI917" s="352" t="s">
        <v>134</v>
      </c>
      <c r="AJ917" s="355">
        <v>0</v>
      </c>
      <c r="AK917" s="352" t="s">
        <v>477</v>
      </c>
      <c r="AL917" s="355">
        <v>0</v>
      </c>
      <c r="AM917" s="356" t="s">
        <v>311</v>
      </c>
      <c r="AN917" s="357">
        <v>0.23</v>
      </c>
      <c r="AO917" s="352" t="s">
        <v>1264</v>
      </c>
      <c r="AP917" s="355">
        <v>0</v>
      </c>
      <c r="AQ917" s="352" t="s">
        <v>324</v>
      </c>
      <c r="AR917" s="907">
        <v>0.27100000000000002</v>
      </c>
    </row>
    <row r="918" spans="10:44" ht="18" customHeight="1" x14ac:dyDescent="0.25">
      <c r="J918" s="324" t="e">
        <f t="shared" ca="1" si="145"/>
        <v>#REF!</v>
      </c>
      <c r="K918" s="349" t="e">
        <f t="shared" ca="1" si="144"/>
        <v>#REF!</v>
      </c>
      <c r="Q918" s="280"/>
      <c r="Z918" s="325"/>
      <c r="AA918" s="325"/>
      <c r="AB918" s="325"/>
      <c r="AC918" s="325"/>
      <c r="AD918" s="325"/>
      <c r="AE918" s="352" t="s">
        <v>335</v>
      </c>
      <c r="AF918" s="355">
        <v>7.0000000298023224E-2</v>
      </c>
      <c r="AG918" s="352" t="s">
        <v>334</v>
      </c>
      <c r="AH918" s="355">
        <v>0</v>
      </c>
      <c r="AI918" s="352" t="s">
        <v>135</v>
      </c>
      <c r="AJ918" s="355">
        <v>0.15999999642372131</v>
      </c>
      <c r="AK918" s="352" t="s">
        <v>478</v>
      </c>
      <c r="AL918" s="355">
        <v>0</v>
      </c>
      <c r="AM918" s="356" t="s">
        <v>475</v>
      </c>
      <c r="AN918" s="357">
        <v>0</v>
      </c>
      <c r="AO918" s="352" t="s">
        <v>1265</v>
      </c>
      <c r="AP918" s="355">
        <v>0</v>
      </c>
      <c r="AQ918" s="352" t="s">
        <v>1286</v>
      </c>
      <c r="AR918" s="907">
        <v>0.27300000000000002</v>
      </c>
    </row>
    <row r="919" spans="10:44" ht="18" customHeight="1" x14ac:dyDescent="0.25">
      <c r="J919" s="324" t="e">
        <f t="shared" ca="1" si="145"/>
        <v>#REF!</v>
      </c>
      <c r="K919" s="349" t="e">
        <f t="shared" ca="1" si="144"/>
        <v>#REF!</v>
      </c>
      <c r="Q919" s="280"/>
      <c r="Z919" s="325"/>
      <c r="AA919" s="325"/>
      <c r="AB919" s="325"/>
      <c r="AC919" s="325"/>
      <c r="AD919" s="325"/>
      <c r="AE919" s="352" t="s">
        <v>336</v>
      </c>
      <c r="AF919" s="355">
        <v>0.31999999284744263</v>
      </c>
      <c r="AG919" s="352" t="s">
        <v>64</v>
      </c>
      <c r="AH919" s="355">
        <v>0</v>
      </c>
      <c r="AI919" s="352" t="s">
        <v>323</v>
      </c>
      <c r="AJ919" s="355">
        <v>0</v>
      </c>
      <c r="AK919" s="352" t="s">
        <v>537</v>
      </c>
      <c r="AL919" s="355">
        <v>0.23999999463558197</v>
      </c>
      <c r="AM919" s="356" t="s">
        <v>523</v>
      </c>
      <c r="AN919" s="357">
        <v>0</v>
      </c>
      <c r="AO919" s="352" t="s">
        <v>1266</v>
      </c>
      <c r="AP919" s="355">
        <v>0.255</v>
      </c>
      <c r="AQ919" s="352" t="s">
        <v>1536</v>
      </c>
      <c r="AR919" s="907">
        <v>0.27300000000000002</v>
      </c>
    </row>
    <row r="920" spans="10:44" ht="18" customHeight="1" x14ac:dyDescent="0.25">
      <c r="J920" s="324" t="e">
        <f t="shared" ca="1" si="145"/>
        <v>#REF!</v>
      </c>
      <c r="K920" s="349" t="e">
        <f t="shared" ca="1" si="144"/>
        <v>#REF!</v>
      </c>
      <c r="Q920" s="280"/>
      <c r="Z920" s="325"/>
      <c r="AA920" s="325"/>
      <c r="AB920" s="325"/>
      <c r="AC920" s="325"/>
      <c r="AD920" s="325"/>
      <c r="AE920" s="352" t="s">
        <v>520</v>
      </c>
      <c r="AF920" s="355">
        <v>0</v>
      </c>
      <c r="AG920" s="352" t="s">
        <v>65</v>
      </c>
      <c r="AH920" s="355">
        <v>0</v>
      </c>
      <c r="AI920" s="352" t="s">
        <v>518</v>
      </c>
      <c r="AJ920" s="355">
        <v>0.25</v>
      </c>
      <c r="AK920" s="352" t="s">
        <v>496</v>
      </c>
      <c r="AL920" s="355">
        <v>0</v>
      </c>
      <c r="AM920" s="356" t="s">
        <v>516</v>
      </c>
      <c r="AN920" s="357">
        <v>0</v>
      </c>
      <c r="AO920" s="352" t="s">
        <v>237</v>
      </c>
      <c r="AP920" s="355">
        <v>0</v>
      </c>
      <c r="AQ920" s="352" t="s">
        <v>242</v>
      </c>
      <c r="AR920" s="907">
        <v>0</v>
      </c>
    </row>
    <row r="921" spans="10:44" ht="18" customHeight="1" x14ac:dyDescent="0.25">
      <c r="J921" s="324" t="e">
        <f t="shared" ca="1" si="145"/>
        <v>#REF!</v>
      </c>
      <c r="K921" s="349" t="e">
        <f t="shared" ca="1" si="144"/>
        <v>#REF!</v>
      </c>
      <c r="Q921" s="280"/>
      <c r="Z921" s="325"/>
      <c r="AA921" s="325"/>
      <c r="AB921" s="325"/>
      <c r="AC921" s="325"/>
      <c r="AD921" s="325"/>
      <c r="AE921" s="352" t="s">
        <v>137</v>
      </c>
      <c r="AF921" s="355">
        <v>0</v>
      </c>
      <c r="AG921" s="352" t="s">
        <v>335</v>
      </c>
      <c r="AH921" s="355">
        <v>0</v>
      </c>
      <c r="AI921" s="352" t="s">
        <v>241</v>
      </c>
      <c r="AJ921" s="355">
        <v>0.20000000298023224</v>
      </c>
      <c r="AK921" s="352" t="s">
        <v>240</v>
      </c>
      <c r="AL921" s="355">
        <v>0</v>
      </c>
      <c r="AM921" s="356" t="s">
        <v>526</v>
      </c>
      <c r="AN921" s="357">
        <v>0</v>
      </c>
      <c r="AO921" s="352" t="s">
        <v>1267</v>
      </c>
      <c r="AP921" s="355">
        <v>0</v>
      </c>
      <c r="AQ921" s="352" t="s">
        <v>1277</v>
      </c>
      <c r="AR921" s="907">
        <v>0.27</v>
      </c>
    </row>
    <row r="922" spans="10:44" ht="18" customHeight="1" x14ac:dyDescent="0.25">
      <c r="J922" s="324" t="e">
        <f t="shared" ca="1" si="145"/>
        <v>#REF!</v>
      </c>
      <c r="K922" s="349" t="e">
        <f t="shared" ca="1" si="144"/>
        <v>#REF!</v>
      </c>
      <c r="Q922" s="280"/>
      <c r="Z922" s="325"/>
      <c r="AA922" s="325"/>
      <c r="AB922" s="325"/>
      <c r="AC922" s="325"/>
      <c r="AD922" s="325"/>
      <c r="AE922" s="352" t="s">
        <v>337</v>
      </c>
      <c r="AF922" s="355">
        <v>0</v>
      </c>
      <c r="AG922" s="352" t="s">
        <v>392</v>
      </c>
      <c r="AH922" s="355">
        <v>0</v>
      </c>
      <c r="AI922" s="352" t="s">
        <v>324</v>
      </c>
      <c r="AJ922" s="355">
        <v>0.40999999642372131</v>
      </c>
      <c r="AK922" s="352" t="s">
        <v>68</v>
      </c>
      <c r="AL922" s="355">
        <v>0</v>
      </c>
      <c r="AM922" s="356" t="s">
        <v>424</v>
      </c>
      <c r="AN922" s="357">
        <v>0.23</v>
      </c>
      <c r="AO922" s="352" t="s">
        <v>1268</v>
      </c>
      <c r="AP922" s="355">
        <v>0</v>
      </c>
      <c r="AQ922" s="352" t="s">
        <v>1537</v>
      </c>
      <c r="AR922" s="907">
        <v>0.27300000000000002</v>
      </c>
    </row>
    <row r="923" spans="10:44" ht="18" customHeight="1" x14ac:dyDescent="0.25">
      <c r="J923" s="324" t="e">
        <f t="shared" ca="1" si="145"/>
        <v>#REF!</v>
      </c>
      <c r="K923" s="349" t="e">
        <f t="shared" ca="1" si="144"/>
        <v>#REF!</v>
      </c>
      <c r="Q923" s="280"/>
      <c r="Z923" s="325"/>
      <c r="AA923" s="325"/>
      <c r="AB923" s="325"/>
      <c r="AC923" s="325"/>
      <c r="AD923" s="325"/>
      <c r="AE923" s="352" t="s">
        <v>67</v>
      </c>
      <c r="AF923" s="355">
        <v>0</v>
      </c>
      <c r="AG923" s="352" t="s">
        <v>137</v>
      </c>
      <c r="AH923" s="355">
        <v>0</v>
      </c>
      <c r="AI923" s="352" t="s">
        <v>457</v>
      </c>
      <c r="AJ923" s="355">
        <v>0</v>
      </c>
      <c r="AK923" s="352" t="s">
        <v>390</v>
      </c>
      <c r="AL923" s="355">
        <v>0.27000001072883606</v>
      </c>
      <c r="AM923" s="356" t="s">
        <v>634</v>
      </c>
      <c r="AN923" s="357">
        <v>0</v>
      </c>
      <c r="AO923" s="352" t="s">
        <v>428</v>
      </c>
      <c r="AP923" s="355">
        <v>0.249</v>
      </c>
      <c r="AQ923" s="352" t="s">
        <v>1287</v>
      </c>
      <c r="AR923" s="907">
        <v>0.27300000000000002</v>
      </c>
    </row>
    <row r="924" spans="10:44" ht="18" customHeight="1" x14ac:dyDescent="0.25">
      <c r="J924" s="324" t="e">
        <f t="shared" ca="1" si="145"/>
        <v>#REF!</v>
      </c>
      <c r="K924" s="349" t="e">
        <f t="shared" ca="1" si="144"/>
        <v>#REF!</v>
      </c>
      <c r="Q924" s="280"/>
      <c r="Z924" s="325"/>
      <c r="AA924" s="325"/>
      <c r="AB924" s="325"/>
      <c r="AC924" s="325"/>
      <c r="AD924" s="325"/>
      <c r="AE924" s="352" t="s">
        <v>213</v>
      </c>
      <c r="AF924" s="355">
        <v>0.15000000596046448</v>
      </c>
      <c r="AG924" s="352" t="s">
        <v>337</v>
      </c>
      <c r="AH924" s="355">
        <v>0</v>
      </c>
      <c r="AI924" s="352" t="s">
        <v>242</v>
      </c>
      <c r="AJ924" s="355">
        <v>0</v>
      </c>
      <c r="AK924" s="352" t="s">
        <v>134</v>
      </c>
      <c r="AL924" s="355">
        <v>0.31000000238418579</v>
      </c>
      <c r="AM924" s="356" t="s">
        <v>312</v>
      </c>
      <c r="AN924" s="357">
        <v>0</v>
      </c>
      <c r="AO924" s="352" t="s">
        <v>133</v>
      </c>
      <c r="AP924" s="355">
        <v>0</v>
      </c>
      <c r="AQ924" s="352" t="s">
        <v>1288</v>
      </c>
      <c r="AR924" s="907">
        <v>0.27200000000000002</v>
      </c>
    </row>
    <row r="925" spans="10:44" ht="18" customHeight="1" x14ac:dyDescent="0.25">
      <c r="J925" s="324" t="e">
        <f t="shared" ca="1" si="145"/>
        <v>#REF!</v>
      </c>
      <c r="K925" s="349" t="e">
        <f t="shared" ca="1" si="144"/>
        <v>#REF!</v>
      </c>
      <c r="Q925" s="280"/>
      <c r="Z925" s="325"/>
      <c r="AA925" s="325"/>
      <c r="AB925" s="325"/>
      <c r="AC925" s="325"/>
      <c r="AD925" s="325"/>
      <c r="AE925" s="352" t="s">
        <v>393</v>
      </c>
      <c r="AF925" s="355">
        <v>0.10999999940395355</v>
      </c>
      <c r="AG925" s="352" t="s">
        <v>67</v>
      </c>
      <c r="AH925" s="355">
        <v>0</v>
      </c>
      <c r="AI925" s="352" t="s">
        <v>325</v>
      </c>
      <c r="AJ925" s="355">
        <v>0.40999999642372131</v>
      </c>
      <c r="AK925" s="352" t="s">
        <v>497</v>
      </c>
      <c r="AL925" s="355">
        <v>0</v>
      </c>
      <c r="AM925" s="356" t="s">
        <v>314</v>
      </c>
      <c r="AN925" s="357">
        <v>0</v>
      </c>
      <c r="AO925" s="352" t="s">
        <v>1269</v>
      </c>
      <c r="AP925" s="355">
        <v>0</v>
      </c>
      <c r="AQ925" s="352" t="s">
        <v>1538</v>
      </c>
      <c r="AR925" s="907">
        <v>0</v>
      </c>
    </row>
    <row r="926" spans="10:44" ht="18" customHeight="1" x14ac:dyDescent="0.25">
      <c r="J926" s="324" t="e">
        <f t="shared" ca="1" si="145"/>
        <v>#REF!</v>
      </c>
      <c r="K926" s="349" t="e">
        <f t="shared" ca="1" si="144"/>
        <v>#REF!</v>
      </c>
      <c r="Q926" s="280"/>
      <c r="Z926" s="325"/>
      <c r="AA926" s="325"/>
      <c r="AB926" s="325"/>
      <c r="AC926" s="325"/>
      <c r="AD926" s="325"/>
      <c r="AE926" s="352" t="s">
        <v>244</v>
      </c>
      <c r="AF926" s="355">
        <v>0</v>
      </c>
      <c r="AG926" s="352" t="s">
        <v>213</v>
      </c>
      <c r="AH926" s="355">
        <v>0.2800000011920929</v>
      </c>
      <c r="AI926" s="352" t="s">
        <v>430</v>
      </c>
      <c r="AJ926" s="355">
        <v>0</v>
      </c>
      <c r="AK926" s="352" t="s">
        <v>479</v>
      </c>
      <c r="AL926" s="355">
        <v>0</v>
      </c>
      <c r="AM926" s="356" t="s">
        <v>315</v>
      </c>
      <c r="AN926" s="357">
        <v>0</v>
      </c>
      <c r="AO926" s="352" t="s">
        <v>478</v>
      </c>
      <c r="AP926" s="355">
        <v>0.25900000000000001</v>
      </c>
      <c r="AQ926" s="352" t="s">
        <v>433</v>
      </c>
      <c r="AR926" s="907">
        <v>0.22800000000000001</v>
      </c>
    </row>
    <row r="927" spans="10:44" ht="18" customHeight="1" x14ac:dyDescent="0.25">
      <c r="J927" s="324" t="e">
        <f t="shared" ca="1" si="145"/>
        <v>#REF!</v>
      </c>
      <c r="K927" s="349" t="e">
        <f t="shared" ca="1" si="144"/>
        <v>#REF!</v>
      </c>
      <c r="Q927" s="280"/>
      <c r="Z927" s="325"/>
      <c r="AA927" s="325"/>
      <c r="AB927" s="325"/>
      <c r="AC927" s="325"/>
      <c r="AD927" s="325"/>
      <c r="AE927" s="352" t="s">
        <v>380</v>
      </c>
      <c r="AF927" s="355">
        <v>0.36000001430511475</v>
      </c>
      <c r="AG927" s="352" t="s">
        <v>373</v>
      </c>
      <c r="AH927" s="355">
        <v>0</v>
      </c>
      <c r="AI927" s="352" t="s">
        <v>431</v>
      </c>
      <c r="AJ927" s="355">
        <v>0</v>
      </c>
      <c r="AK927" s="352" t="s">
        <v>135</v>
      </c>
      <c r="AL927" s="355">
        <v>0.25999999046325684</v>
      </c>
      <c r="AM927" s="356" t="s">
        <v>316</v>
      </c>
      <c r="AN927" s="357">
        <v>0</v>
      </c>
      <c r="AO927" s="352" t="s">
        <v>1270</v>
      </c>
      <c r="AP927" s="355">
        <v>0</v>
      </c>
      <c r="AQ927" s="352" t="s">
        <v>1289</v>
      </c>
      <c r="AR927" s="907">
        <v>0</v>
      </c>
    </row>
    <row r="928" spans="10:44" ht="18" customHeight="1" x14ac:dyDescent="0.25">
      <c r="J928" s="324" t="e">
        <f t="shared" ca="1" si="145"/>
        <v>#REF!</v>
      </c>
      <c r="K928" s="349" t="e">
        <f t="shared" ca="1" si="144"/>
        <v>#REF!</v>
      </c>
      <c r="Q928" s="280"/>
      <c r="AB928" s="281"/>
      <c r="AE928" s="352" t="s">
        <v>54</v>
      </c>
      <c r="AF928" s="355">
        <v>0</v>
      </c>
      <c r="AG928" s="352" t="s">
        <v>393</v>
      </c>
      <c r="AH928" s="355">
        <v>0.23000000417232513</v>
      </c>
      <c r="AI928" s="352" t="s">
        <v>243</v>
      </c>
      <c r="AJ928" s="355">
        <v>0.2800000011920929</v>
      </c>
      <c r="AK928" s="352" t="s">
        <v>498</v>
      </c>
      <c r="AL928" s="355">
        <v>0</v>
      </c>
      <c r="AM928" s="356" t="s">
        <v>635</v>
      </c>
      <c r="AN928" s="357">
        <v>0.17</v>
      </c>
      <c r="AO928" s="352" t="s">
        <v>1271</v>
      </c>
      <c r="AP928" s="355">
        <v>0</v>
      </c>
      <c r="AQ928" s="352" t="s">
        <v>1290</v>
      </c>
      <c r="AR928" s="907">
        <v>0.27100000000000002</v>
      </c>
    </row>
    <row r="929" spans="10:44" ht="18" customHeight="1" x14ac:dyDescent="0.25">
      <c r="J929" s="324" t="e">
        <f t="shared" ca="1" si="145"/>
        <v>#REF!</v>
      </c>
      <c r="K929" s="349" t="e">
        <f t="shared" ca="1" si="144"/>
        <v>#REF!</v>
      </c>
      <c r="Q929" s="280"/>
      <c r="AB929" s="281"/>
      <c r="AE929" s="352" t="s">
        <v>338</v>
      </c>
      <c r="AF929" s="355">
        <v>0.28999999165534973</v>
      </c>
      <c r="AG929" s="352" t="s">
        <v>244</v>
      </c>
      <c r="AH929" s="355">
        <v>9.9999997764825821E-3</v>
      </c>
      <c r="AI929" s="352" t="s">
        <v>432</v>
      </c>
      <c r="AJ929" s="355">
        <v>0</v>
      </c>
      <c r="AK929" s="352" t="s">
        <v>242</v>
      </c>
      <c r="AL929" s="355">
        <v>0</v>
      </c>
      <c r="AM929" s="356" t="s">
        <v>318</v>
      </c>
      <c r="AN929" s="357">
        <v>0</v>
      </c>
      <c r="AO929" s="352" t="s">
        <v>1272</v>
      </c>
      <c r="AP929" s="355">
        <v>0</v>
      </c>
      <c r="AQ929" s="352" t="s">
        <v>1291</v>
      </c>
      <c r="AR929" s="907">
        <v>0</v>
      </c>
    </row>
    <row r="930" spans="10:44" ht="18" customHeight="1" x14ac:dyDescent="0.25">
      <c r="J930" s="324" t="e">
        <f t="shared" ca="1" si="145"/>
        <v>#REF!</v>
      </c>
      <c r="K930" s="349" t="e">
        <f t="shared" ca="1" si="144"/>
        <v>#REF!</v>
      </c>
      <c r="Q930" s="280"/>
      <c r="AB930" s="281"/>
      <c r="AE930" s="352" t="s">
        <v>339</v>
      </c>
      <c r="AF930" s="355">
        <v>0</v>
      </c>
      <c r="AG930" s="352" t="s">
        <v>394</v>
      </c>
      <c r="AH930" s="355">
        <v>0.43000000715255737</v>
      </c>
      <c r="AI930" s="352" t="s">
        <v>326</v>
      </c>
      <c r="AJ930" s="355">
        <v>0.34999999403953552</v>
      </c>
      <c r="AK930" s="352" t="s">
        <v>325</v>
      </c>
      <c r="AL930" s="355">
        <v>0.30000001192092896</v>
      </c>
      <c r="AM930" s="356" t="s">
        <v>636</v>
      </c>
      <c r="AN930" s="357">
        <v>0</v>
      </c>
      <c r="AO930" s="352" t="s">
        <v>429</v>
      </c>
      <c r="AP930" s="355">
        <v>0.23400000000000001</v>
      </c>
      <c r="AQ930" s="352" t="s">
        <v>328</v>
      </c>
      <c r="AR930" s="907">
        <v>0.27200000000000002</v>
      </c>
    </row>
    <row r="931" spans="10:44" ht="18" customHeight="1" x14ac:dyDescent="0.25">
      <c r="J931" s="324" t="e">
        <f t="shared" ca="1" si="145"/>
        <v>#REF!</v>
      </c>
      <c r="K931" s="349" t="e">
        <f t="shared" ca="1" si="144"/>
        <v>#REF!</v>
      </c>
      <c r="Q931" s="280"/>
      <c r="AB931" s="281"/>
      <c r="AE931" s="352" t="s">
        <v>511</v>
      </c>
      <c r="AF931" s="355">
        <v>1.9999999552965164E-2</v>
      </c>
      <c r="AG931" s="352" t="s">
        <v>380</v>
      </c>
      <c r="AH931" s="355">
        <v>0.43000000715255737</v>
      </c>
      <c r="AI931" s="352" t="s">
        <v>433</v>
      </c>
      <c r="AJ931" s="355">
        <v>0.40000000596046448</v>
      </c>
      <c r="AK931" s="352" t="s">
        <v>430</v>
      </c>
      <c r="AL931" s="355">
        <v>0</v>
      </c>
      <c r="AM931" s="356" t="s">
        <v>637</v>
      </c>
      <c r="AN931" s="357">
        <v>0</v>
      </c>
      <c r="AO931" s="352" t="s">
        <v>68</v>
      </c>
      <c r="AP931" s="355">
        <v>0</v>
      </c>
      <c r="AQ931" s="352" t="s">
        <v>1292</v>
      </c>
      <c r="AR931" s="907">
        <v>0.27200000000000002</v>
      </c>
    </row>
    <row r="932" spans="10:44" ht="18" customHeight="1" x14ac:dyDescent="0.25">
      <c r="J932" s="324" t="e">
        <f t="shared" ca="1" si="145"/>
        <v>#REF!</v>
      </c>
      <c r="K932" s="349" t="e">
        <f t="shared" ca="1" si="144"/>
        <v>#REF!</v>
      </c>
      <c r="Q932" s="280"/>
      <c r="AB932" s="281"/>
      <c r="AE932" s="352" t="s">
        <v>66</v>
      </c>
      <c r="AF932" s="355">
        <v>0</v>
      </c>
      <c r="AG932" s="352" t="s">
        <v>374</v>
      </c>
      <c r="AH932" s="355">
        <v>0.11999999731779099</v>
      </c>
      <c r="AI932" s="352" t="s">
        <v>62</v>
      </c>
      <c r="AJ932" s="355">
        <v>0.14000000059604645</v>
      </c>
      <c r="AK932" s="352" t="s">
        <v>518</v>
      </c>
      <c r="AL932" s="355">
        <v>0</v>
      </c>
      <c r="AM932" s="356" t="s">
        <v>478</v>
      </c>
      <c r="AN932" s="357">
        <v>0.17</v>
      </c>
      <c r="AO932" s="352" t="s">
        <v>641</v>
      </c>
      <c r="AP932" s="355">
        <v>0</v>
      </c>
      <c r="AQ932" s="352" t="s">
        <v>55</v>
      </c>
      <c r="AR932" s="907">
        <v>0.255</v>
      </c>
    </row>
    <row r="933" spans="10:44" ht="18" customHeight="1" x14ac:dyDescent="0.25">
      <c r="J933" s="324" t="e">
        <f t="shared" ca="1" si="145"/>
        <v>#REF!</v>
      </c>
      <c r="K933" s="349" t="e">
        <f t="shared" ca="1" si="144"/>
        <v>#REF!</v>
      </c>
      <c r="Q933" s="280"/>
      <c r="AB933" s="281"/>
      <c r="AE933" s="352" t="s">
        <v>340</v>
      </c>
      <c r="AF933" s="355">
        <v>0.27000001072883606</v>
      </c>
      <c r="AG933" s="352" t="s">
        <v>395</v>
      </c>
      <c r="AH933" s="355">
        <v>0</v>
      </c>
      <c r="AI933" s="352" t="s">
        <v>519</v>
      </c>
      <c r="AJ933" s="355">
        <v>0</v>
      </c>
      <c r="AK933" s="352" t="s">
        <v>457</v>
      </c>
      <c r="AL933" s="355">
        <v>0.25999999046325684</v>
      </c>
      <c r="AM933" s="356" t="s">
        <v>638</v>
      </c>
      <c r="AN933" s="357">
        <v>0</v>
      </c>
      <c r="AO933" s="352" t="s">
        <v>1273</v>
      </c>
      <c r="AP933" s="355">
        <v>0.25800000000000001</v>
      </c>
      <c r="AQ933" s="352" t="s">
        <v>1294</v>
      </c>
      <c r="AR933" s="907">
        <v>0.26700000000000002</v>
      </c>
    </row>
    <row r="934" spans="10:44" ht="18" customHeight="1" x14ac:dyDescent="0.25">
      <c r="J934" s="324" t="e">
        <f t="shared" ca="1" si="145"/>
        <v>#REF!</v>
      </c>
      <c r="K934" s="349" t="e">
        <f t="shared" ca="1" si="144"/>
        <v>#REF!</v>
      </c>
      <c r="Q934" s="280"/>
      <c r="AB934" s="281"/>
      <c r="AE934" s="352" t="s">
        <v>341</v>
      </c>
      <c r="AF934" s="355">
        <v>0</v>
      </c>
      <c r="AG934" s="352" t="s">
        <v>338</v>
      </c>
      <c r="AH934" s="355">
        <v>0.31000000238418579</v>
      </c>
      <c r="AI934" s="352" t="s">
        <v>327</v>
      </c>
      <c r="AJ934" s="355">
        <v>0</v>
      </c>
      <c r="AK934" s="352" t="s">
        <v>538</v>
      </c>
      <c r="AL934" s="355">
        <v>0.27000001072883606</v>
      </c>
      <c r="AM934" s="356" t="s">
        <v>639</v>
      </c>
      <c r="AN934" s="357">
        <v>0.21</v>
      </c>
      <c r="AO934" s="352" t="s">
        <v>1274</v>
      </c>
      <c r="AP934" s="355">
        <v>0</v>
      </c>
      <c r="AQ934" s="352" t="s">
        <v>654</v>
      </c>
      <c r="AR934" s="907">
        <v>0.27200000000000002</v>
      </c>
    </row>
    <row r="935" spans="10:44" ht="18" customHeight="1" x14ac:dyDescent="0.25">
      <c r="J935" s="324" t="e">
        <f t="shared" ca="1" si="145"/>
        <v>#REF!</v>
      </c>
      <c r="K935" s="349" t="e">
        <f t="shared" ca="1" si="144"/>
        <v>#REF!</v>
      </c>
      <c r="Q935" s="280"/>
      <c r="AB935" s="281"/>
      <c r="AE935" s="352" t="s">
        <v>342</v>
      </c>
      <c r="AF935" s="355">
        <v>0</v>
      </c>
      <c r="AG935" s="352" t="s">
        <v>375</v>
      </c>
      <c r="AH935" s="355">
        <v>0</v>
      </c>
      <c r="AI935" s="352" t="s">
        <v>328</v>
      </c>
      <c r="AJ935" s="355">
        <v>7.9999998211860657E-2</v>
      </c>
      <c r="AK935" s="352" t="s">
        <v>241</v>
      </c>
      <c r="AL935" s="355">
        <v>0.10000000149011612</v>
      </c>
      <c r="AM935" s="356" t="s">
        <v>640</v>
      </c>
      <c r="AN935" s="357">
        <v>0</v>
      </c>
      <c r="AO935" s="352" t="s">
        <v>1275</v>
      </c>
      <c r="AP935" s="355">
        <v>0.255</v>
      </c>
      <c r="AQ935" s="352" t="s">
        <v>1295</v>
      </c>
      <c r="AR935" s="907">
        <v>0.27200000000000002</v>
      </c>
    </row>
    <row r="936" spans="10:44" ht="18" customHeight="1" x14ac:dyDescent="0.25">
      <c r="J936" s="324" t="e">
        <f t="shared" ca="1" si="145"/>
        <v>#REF!</v>
      </c>
      <c r="K936" s="349" t="e">
        <f t="shared" ca="1" si="144"/>
        <v>#REF!</v>
      </c>
      <c r="Q936" s="280"/>
      <c r="AB936" s="281"/>
      <c r="AE936" s="352" t="s">
        <v>343</v>
      </c>
      <c r="AF936" s="355">
        <v>0</v>
      </c>
      <c r="AG936" s="352" t="s">
        <v>527</v>
      </c>
      <c r="AH936" s="355">
        <v>0.34000000357627869</v>
      </c>
      <c r="AI936" s="352" t="s">
        <v>434</v>
      </c>
      <c r="AJ936" s="355">
        <v>0.40000000596046448</v>
      </c>
      <c r="AK936" s="352" t="s">
        <v>62</v>
      </c>
      <c r="AL936" s="355">
        <v>0.17000000178813934</v>
      </c>
      <c r="AM936" s="356" t="s">
        <v>237</v>
      </c>
      <c r="AN936" s="357">
        <v>0</v>
      </c>
      <c r="AO936" s="352" t="s">
        <v>242</v>
      </c>
      <c r="AP936" s="355">
        <v>0</v>
      </c>
      <c r="AQ936" s="352" t="s">
        <v>1296</v>
      </c>
      <c r="AR936" s="907">
        <v>0</v>
      </c>
    </row>
    <row r="937" spans="10:44" ht="18" customHeight="1" x14ac:dyDescent="0.25">
      <c r="J937" s="324" t="e">
        <f t="shared" ca="1" si="145"/>
        <v>#REF!</v>
      </c>
      <c r="K937" s="349" t="e">
        <f t="shared" ca="1" si="144"/>
        <v>#REF!</v>
      </c>
      <c r="Q937" s="280"/>
      <c r="AB937" s="281"/>
      <c r="AE937" s="352" t="s">
        <v>344</v>
      </c>
      <c r="AF937" s="355">
        <v>0</v>
      </c>
      <c r="AG937" s="352" t="s">
        <v>511</v>
      </c>
      <c r="AH937" s="355">
        <v>0</v>
      </c>
      <c r="AI937" s="352" t="s">
        <v>55</v>
      </c>
      <c r="AJ937" s="355">
        <v>0.2800000011920929</v>
      </c>
      <c r="AK937" s="352" t="s">
        <v>432</v>
      </c>
      <c r="AL937" s="355">
        <v>0</v>
      </c>
      <c r="AM937" s="356" t="s">
        <v>238</v>
      </c>
      <c r="AN937" s="357">
        <v>0</v>
      </c>
      <c r="AO937" s="352" t="s">
        <v>646</v>
      </c>
      <c r="AP937" s="355">
        <v>0</v>
      </c>
      <c r="AQ937" s="352" t="s">
        <v>653</v>
      </c>
      <c r="AR937" s="907">
        <v>0.27</v>
      </c>
    </row>
    <row r="938" spans="10:44" ht="18" customHeight="1" x14ac:dyDescent="0.25">
      <c r="J938" s="324" t="e">
        <f t="shared" ca="1" si="145"/>
        <v>#REF!</v>
      </c>
      <c r="K938" s="349" t="e">
        <f t="shared" ca="1" si="144"/>
        <v>#REF!</v>
      </c>
      <c r="Q938" s="280"/>
      <c r="AB938" s="281"/>
      <c r="AE938" s="352" t="s">
        <v>345</v>
      </c>
      <c r="AF938" s="355">
        <v>0</v>
      </c>
      <c r="AG938" s="352" t="s">
        <v>340</v>
      </c>
      <c r="AH938" s="355">
        <v>0.40000000596046448</v>
      </c>
      <c r="AI938" s="352" t="s">
        <v>514</v>
      </c>
      <c r="AJ938" s="355">
        <v>0</v>
      </c>
      <c r="AK938" s="352" t="s">
        <v>326</v>
      </c>
      <c r="AL938" s="355">
        <v>0.25999999046325684</v>
      </c>
      <c r="AM938" s="356" t="s">
        <v>240</v>
      </c>
      <c r="AN938" s="357">
        <v>0</v>
      </c>
      <c r="AO938" s="352" t="s">
        <v>1276</v>
      </c>
      <c r="AP938" s="355">
        <v>0.25900000000000001</v>
      </c>
      <c r="AQ938" s="352" t="s">
        <v>1553</v>
      </c>
      <c r="AR938" s="907">
        <v>0</v>
      </c>
    </row>
    <row r="939" spans="10:44" ht="18" customHeight="1" x14ac:dyDescent="0.25">
      <c r="J939" s="324" t="e">
        <f t="shared" ca="1" si="145"/>
        <v>#REF!</v>
      </c>
      <c r="K939" s="349" t="e">
        <f t="shared" ca="1" si="144"/>
        <v>#REF!</v>
      </c>
      <c r="Q939" s="280"/>
      <c r="AB939" s="281"/>
      <c r="AE939" s="352" t="s">
        <v>396</v>
      </c>
      <c r="AF939" s="355">
        <v>0.25999999046325684</v>
      </c>
      <c r="AG939" s="352" t="s">
        <v>341</v>
      </c>
      <c r="AH939" s="355">
        <v>0</v>
      </c>
      <c r="AI939" s="352" t="s">
        <v>331</v>
      </c>
      <c r="AJ939" s="355">
        <v>0.36000001430511475</v>
      </c>
      <c r="AK939" s="352" t="s">
        <v>433</v>
      </c>
      <c r="AL939" s="355">
        <v>0.30000001192092896</v>
      </c>
      <c r="AM939" s="356" t="s">
        <v>429</v>
      </c>
      <c r="AN939" s="357">
        <v>0.25</v>
      </c>
      <c r="AO939" s="352" t="s">
        <v>1277</v>
      </c>
      <c r="AP939" s="355">
        <v>0</v>
      </c>
      <c r="AQ939" s="352" t="s">
        <v>1297</v>
      </c>
      <c r="AR939" s="907">
        <v>0.27300000000000002</v>
      </c>
    </row>
    <row r="940" spans="10:44" ht="18" customHeight="1" x14ac:dyDescent="0.25">
      <c r="J940" s="324" t="e">
        <f t="shared" ca="1" si="145"/>
        <v>#REF!</v>
      </c>
      <c r="K940" s="349" t="e">
        <f t="shared" ca="1" si="144"/>
        <v>#REF!</v>
      </c>
      <c r="Q940" s="280"/>
      <c r="AB940" s="281"/>
      <c r="AE940" s="352" t="s">
        <v>346</v>
      </c>
      <c r="AF940" s="355">
        <v>0</v>
      </c>
      <c r="AG940" s="352" t="s">
        <v>342</v>
      </c>
      <c r="AH940" s="355">
        <v>0</v>
      </c>
      <c r="AI940" s="352" t="s">
        <v>435</v>
      </c>
      <c r="AJ940" s="355">
        <v>9.0000003576278687E-2</v>
      </c>
      <c r="AK940" s="352" t="s">
        <v>327</v>
      </c>
      <c r="AL940" s="355">
        <v>0</v>
      </c>
      <c r="AM940" s="356" t="s">
        <v>68</v>
      </c>
      <c r="AN940" s="357">
        <v>0</v>
      </c>
      <c r="AO940" s="352" t="s">
        <v>1278</v>
      </c>
      <c r="AP940" s="355">
        <v>0.219</v>
      </c>
      <c r="AQ940" s="352" t="s">
        <v>1299</v>
      </c>
      <c r="AR940" s="907">
        <v>0.26200000000000001</v>
      </c>
    </row>
    <row r="941" spans="10:44" ht="18" customHeight="1" x14ac:dyDescent="0.25">
      <c r="J941" s="324" t="e">
        <f t="shared" ca="1" si="145"/>
        <v>#REF!</v>
      </c>
      <c r="K941" s="349" t="e">
        <f t="shared" ca="1" si="144"/>
        <v>#REF!</v>
      </c>
      <c r="Q941" s="280"/>
      <c r="AB941" s="281"/>
      <c r="AE941" s="352" t="s">
        <v>247</v>
      </c>
      <c r="AF941" s="355">
        <v>0</v>
      </c>
      <c r="AG941" s="352" t="s">
        <v>376</v>
      </c>
      <c r="AH941" s="355">
        <v>0.40000000596046448</v>
      </c>
      <c r="AI941" s="352" t="s">
        <v>332</v>
      </c>
      <c r="AJ941" s="355">
        <v>0</v>
      </c>
      <c r="AK941" s="352" t="s">
        <v>328</v>
      </c>
      <c r="AL941" s="355">
        <v>0.17000000178813934</v>
      </c>
      <c r="AM941" s="356" t="s">
        <v>390</v>
      </c>
      <c r="AN941" s="357">
        <v>0.2</v>
      </c>
      <c r="AO941" s="352" t="s">
        <v>1279</v>
      </c>
      <c r="AP941" s="355">
        <v>8.9999999999999993E-3</v>
      </c>
      <c r="AQ941" s="352" t="s">
        <v>1300</v>
      </c>
      <c r="AR941" s="907">
        <v>0.27300000000000002</v>
      </c>
    </row>
    <row r="942" spans="10:44" ht="18" customHeight="1" x14ac:dyDescent="0.25">
      <c r="J942" s="324" t="e">
        <f t="shared" ca="1" si="145"/>
        <v>#REF!</v>
      </c>
      <c r="K942" s="349" t="e">
        <f t="shared" ca="1" si="144"/>
        <v>#REF!</v>
      </c>
      <c r="Q942" s="280"/>
      <c r="AB942" s="281"/>
      <c r="AE942" s="352" t="s">
        <v>347</v>
      </c>
      <c r="AF942" s="355">
        <v>0</v>
      </c>
      <c r="AG942" s="352" t="s">
        <v>343</v>
      </c>
      <c r="AH942" s="355">
        <v>0</v>
      </c>
      <c r="AI942" s="352" t="s">
        <v>391</v>
      </c>
      <c r="AJ942" s="355">
        <v>0.34999999403953552</v>
      </c>
      <c r="AK942" s="352" t="s">
        <v>434</v>
      </c>
      <c r="AL942" s="355">
        <v>0.31000000238418579</v>
      </c>
      <c r="AM942" s="356" t="s">
        <v>641</v>
      </c>
      <c r="AN942" s="357">
        <v>0</v>
      </c>
      <c r="AO942" s="352" t="s">
        <v>1280</v>
      </c>
      <c r="AP942" s="355">
        <v>0.05</v>
      </c>
      <c r="AQ942" s="352" t="s">
        <v>655</v>
      </c>
      <c r="AR942" s="907">
        <v>0</v>
      </c>
    </row>
    <row r="943" spans="10:44" ht="18" customHeight="1" x14ac:dyDescent="0.25">
      <c r="J943" s="324" t="e">
        <f t="shared" ca="1" si="145"/>
        <v>#REF!</v>
      </c>
      <c r="K943" s="349" t="e">
        <f t="shared" ca="1" si="144"/>
        <v>#REF!</v>
      </c>
      <c r="Q943" s="280"/>
      <c r="AB943" s="281"/>
      <c r="AE943" s="352" t="s">
        <v>248</v>
      </c>
      <c r="AF943" s="355">
        <v>0</v>
      </c>
      <c r="AG943" s="352" t="s">
        <v>344</v>
      </c>
      <c r="AH943" s="355">
        <v>5.9999998658895493E-2</v>
      </c>
      <c r="AI943" s="352" t="s">
        <v>333</v>
      </c>
      <c r="AJ943" s="355">
        <v>0</v>
      </c>
      <c r="AK943" s="352" t="s">
        <v>55</v>
      </c>
      <c r="AL943" s="355">
        <v>0.20999999344348907</v>
      </c>
      <c r="AM943" s="356" t="s">
        <v>642</v>
      </c>
      <c r="AN943" s="357">
        <v>0</v>
      </c>
      <c r="AO943" s="352" t="s">
        <v>1281</v>
      </c>
      <c r="AP943" s="355">
        <v>0.23699999999999999</v>
      </c>
      <c r="AQ943" s="352" t="s">
        <v>1301</v>
      </c>
      <c r="AR943" s="907">
        <v>0.27300000000000002</v>
      </c>
    </row>
    <row r="944" spans="10:44" ht="18" customHeight="1" x14ac:dyDescent="0.25">
      <c r="J944" s="324" t="e">
        <f t="shared" ca="1" si="145"/>
        <v>#REF!</v>
      </c>
      <c r="K944" s="349" t="e">
        <f t="shared" ca="1" si="144"/>
        <v>#REF!</v>
      </c>
      <c r="Q944" s="280"/>
      <c r="AB944" s="281"/>
      <c r="AE944" s="352" t="s">
        <v>521</v>
      </c>
      <c r="AF944" s="355">
        <v>7.0000000298023224E-2</v>
      </c>
      <c r="AG944" s="352" t="s">
        <v>345</v>
      </c>
      <c r="AH944" s="355">
        <v>0</v>
      </c>
      <c r="AI944" s="352" t="s">
        <v>59</v>
      </c>
      <c r="AJ944" s="355">
        <v>0.25</v>
      </c>
      <c r="AK944" s="352" t="s">
        <v>480</v>
      </c>
      <c r="AL944" s="355">
        <v>0</v>
      </c>
      <c r="AM944" s="356" t="s">
        <v>479</v>
      </c>
      <c r="AN944" s="357">
        <v>0</v>
      </c>
      <c r="AO944" s="352" t="s">
        <v>1282</v>
      </c>
      <c r="AP944" s="355">
        <v>0.11899999999999999</v>
      </c>
      <c r="AQ944" s="352" t="s">
        <v>1302</v>
      </c>
      <c r="AR944" s="907">
        <v>0</v>
      </c>
    </row>
    <row r="945" spans="10:44" ht="18" customHeight="1" x14ac:dyDescent="0.25">
      <c r="J945" s="324" t="e">
        <f t="shared" ca="1" si="145"/>
        <v>#REF!</v>
      </c>
      <c r="K945" s="349" t="e">
        <f t="shared" ca="1" si="144"/>
        <v>#REF!</v>
      </c>
      <c r="Q945" s="280"/>
      <c r="AB945" s="281"/>
      <c r="AE945" s="352" t="s">
        <v>348</v>
      </c>
      <c r="AF945" s="355">
        <v>0</v>
      </c>
      <c r="AG945" s="352" t="s">
        <v>377</v>
      </c>
      <c r="AH945" s="355">
        <v>0</v>
      </c>
      <c r="AI945" s="352" t="s">
        <v>372</v>
      </c>
      <c r="AJ945" s="355">
        <v>0</v>
      </c>
      <c r="AK945" s="352" t="s">
        <v>514</v>
      </c>
      <c r="AL945" s="355">
        <v>0</v>
      </c>
      <c r="AM945" s="356" t="s">
        <v>135</v>
      </c>
      <c r="AN945" s="357">
        <v>0.21</v>
      </c>
      <c r="AO945" s="352" t="s">
        <v>647</v>
      </c>
      <c r="AP945" s="355">
        <v>0</v>
      </c>
      <c r="AQ945" s="352" t="s">
        <v>1303</v>
      </c>
      <c r="AR945" s="907">
        <v>0.191</v>
      </c>
    </row>
    <row r="946" spans="10:44" ht="18" customHeight="1" x14ac:dyDescent="0.25">
      <c r="J946" s="324" t="e">
        <f t="shared" ca="1" si="145"/>
        <v>#REF!</v>
      </c>
      <c r="K946" s="349" t="e">
        <f t="shared" ca="1" si="144"/>
        <v>#REF!</v>
      </c>
      <c r="Q946" s="280"/>
      <c r="AB946" s="281"/>
      <c r="AE946" s="352" t="s">
        <v>249</v>
      </c>
      <c r="AF946" s="355">
        <v>0.30000001192092896</v>
      </c>
      <c r="AG946" s="352" t="s">
        <v>396</v>
      </c>
      <c r="AH946" s="355">
        <v>0.38999998569488525</v>
      </c>
      <c r="AI946" s="352" t="s">
        <v>60</v>
      </c>
      <c r="AJ946" s="355">
        <v>0.40999999642372131</v>
      </c>
      <c r="AK946" s="352" t="s">
        <v>481</v>
      </c>
      <c r="AL946" s="355">
        <v>0.2800000011920929</v>
      </c>
      <c r="AM946" s="356" t="s">
        <v>643</v>
      </c>
      <c r="AN946" s="357">
        <v>0</v>
      </c>
      <c r="AO946" s="352" t="s">
        <v>1283</v>
      </c>
      <c r="AP946" s="355">
        <v>0.25900000000000001</v>
      </c>
      <c r="AQ946" s="352" t="s">
        <v>1304</v>
      </c>
      <c r="AR946" s="907">
        <v>0</v>
      </c>
    </row>
    <row r="947" spans="10:44" ht="18" customHeight="1" x14ac:dyDescent="0.25">
      <c r="J947" s="324" t="e">
        <f t="shared" ca="1" si="145"/>
        <v>#REF!</v>
      </c>
      <c r="K947" s="349" t="e">
        <f t="shared" ca="1" si="144"/>
        <v>#REF!</v>
      </c>
      <c r="Q947" s="280"/>
      <c r="AB947" s="281"/>
      <c r="AE947" s="352" t="s">
        <v>69</v>
      </c>
      <c r="AF947" s="355">
        <v>0</v>
      </c>
      <c r="AG947" s="352" t="s">
        <v>397</v>
      </c>
      <c r="AH947" s="355">
        <v>0</v>
      </c>
      <c r="AI947" s="352" t="s">
        <v>334</v>
      </c>
      <c r="AJ947" s="355">
        <v>0</v>
      </c>
      <c r="AK947" s="352" t="s">
        <v>435</v>
      </c>
      <c r="AL947" s="355">
        <v>0</v>
      </c>
      <c r="AM947" s="356" t="s">
        <v>644</v>
      </c>
      <c r="AN947" s="357">
        <v>0.03</v>
      </c>
      <c r="AO947" s="352" t="s">
        <v>1284</v>
      </c>
      <c r="AP947" s="355">
        <v>0</v>
      </c>
      <c r="AQ947" s="352" t="s">
        <v>1554</v>
      </c>
      <c r="AR947" s="907">
        <v>2.3E-2</v>
      </c>
    </row>
    <row r="948" spans="10:44" ht="18" customHeight="1" x14ac:dyDescent="0.25">
      <c r="J948" s="324" t="e">
        <f t="shared" ca="1" si="145"/>
        <v>#REF!</v>
      </c>
      <c r="K948" s="349" t="e">
        <f t="shared" ca="1" si="144"/>
        <v>#REF!</v>
      </c>
      <c r="Q948" s="280"/>
      <c r="AB948" s="281"/>
      <c r="AE948" s="352" t="s">
        <v>250</v>
      </c>
      <c r="AF948" s="355">
        <v>0</v>
      </c>
      <c r="AG948" s="352" t="s">
        <v>247</v>
      </c>
      <c r="AH948" s="355">
        <v>0</v>
      </c>
      <c r="AI948" s="352" t="s">
        <v>64</v>
      </c>
      <c r="AJ948" s="355">
        <v>0</v>
      </c>
      <c r="AK948" s="352" t="s">
        <v>499</v>
      </c>
      <c r="AL948" s="355">
        <v>0.31000000238418579</v>
      </c>
      <c r="AM948" s="356" t="s">
        <v>538</v>
      </c>
      <c r="AN948" s="357">
        <v>0</v>
      </c>
      <c r="AO948" s="352" t="s">
        <v>1285</v>
      </c>
      <c r="AP948" s="355">
        <v>0</v>
      </c>
      <c r="AQ948" s="352" t="s">
        <v>483</v>
      </c>
      <c r="AR948" s="907">
        <v>0.24099999999999999</v>
      </c>
    </row>
    <row r="949" spans="10:44" ht="18" customHeight="1" x14ac:dyDescent="0.25">
      <c r="J949" s="324" t="e">
        <f t="shared" ca="1" si="145"/>
        <v>#REF!</v>
      </c>
      <c r="K949" s="349" t="e">
        <f t="shared" ca="1" si="144"/>
        <v>#REF!</v>
      </c>
      <c r="Q949" s="280"/>
      <c r="AB949" s="281"/>
      <c r="AE949" s="352" t="s">
        <v>349</v>
      </c>
      <c r="AF949" s="355">
        <v>0.31000000238418579</v>
      </c>
      <c r="AG949" s="352" t="s">
        <v>398</v>
      </c>
      <c r="AH949" s="355">
        <v>0</v>
      </c>
      <c r="AI949" s="352" t="s">
        <v>436</v>
      </c>
      <c r="AJ949" s="355">
        <v>0</v>
      </c>
      <c r="AK949" s="352" t="s">
        <v>332</v>
      </c>
      <c r="AL949" s="355">
        <v>0</v>
      </c>
      <c r="AM949" s="356" t="s">
        <v>645</v>
      </c>
      <c r="AN949" s="357">
        <v>0</v>
      </c>
      <c r="AO949" s="352" t="s">
        <v>1286</v>
      </c>
      <c r="AP949" s="355">
        <v>0.25800000000000001</v>
      </c>
      <c r="AQ949" s="352" t="s">
        <v>1122</v>
      </c>
      <c r="AR949" s="907">
        <v>0.05</v>
      </c>
    </row>
    <row r="950" spans="10:44" ht="18" customHeight="1" x14ac:dyDescent="0.25">
      <c r="J950" s="324" t="e">
        <f t="shared" ca="1" si="145"/>
        <v>#REF!</v>
      </c>
      <c r="K950" s="349" t="e">
        <f t="shared" ca="1" si="144"/>
        <v>#REF!</v>
      </c>
      <c r="Q950" s="280"/>
      <c r="AB950" s="281"/>
      <c r="AE950" s="352" t="s">
        <v>251</v>
      </c>
      <c r="AF950" s="355">
        <v>0</v>
      </c>
      <c r="AG950" s="352" t="s">
        <v>248</v>
      </c>
      <c r="AH950" s="355">
        <v>0</v>
      </c>
      <c r="AI950" s="352" t="s">
        <v>65</v>
      </c>
      <c r="AJ950" s="355">
        <v>0</v>
      </c>
      <c r="AK950" s="352" t="s">
        <v>482</v>
      </c>
      <c r="AL950" s="355">
        <v>0</v>
      </c>
      <c r="AM950" s="356" t="s">
        <v>136</v>
      </c>
      <c r="AN950" s="357">
        <v>0.26</v>
      </c>
      <c r="AO950" s="352" t="s">
        <v>1287</v>
      </c>
      <c r="AP950" s="355">
        <v>0.25800000000000001</v>
      </c>
      <c r="AQ950" s="352" t="s">
        <v>137</v>
      </c>
      <c r="AR950" s="907">
        <v>0</v>
      </c>
    </row>
    <row r="951" spans="10:44" ht="18" customHeight="1" x14ac:dyDescent="0.25">
      <c r="J951" s="324" t="e">
        <f t="shared" ca="1" si="145"/>
        <v>#REF!</v>
      </c>
      <c r="K951" s="349" t="e">
        <f t="shared" ca="1" si="144"/>
        <v>#REF!</v>
      </c>
      <c r="Q951" s="280"/>
      <c r="AB951" s="281"/>
      <c r="AE951" s="352" t="s">
        <v>252</v>
      </c>
      <c r="AF951" s="355">
        <v>0</v>
      </c>
      <c r="AG951" s="352" t="s">
        <v>249</v>
      </c>
      <c r="AH951" s="355">
        <v>0.31999999284744263</v>
      </c>
      <c r="AI951" s="352" t="s">
        <v>336</v>
      </c>
      <c r="AJ951" s="355">
        <v>0</v>
      </c>
      <c r="AK951" s="352" t="s">
        <v>391</v>
      </c>
      <c r="AL951" s="355">
        <v>0.27000001072883606</v>
      </c>
      <c r="AM951" s="356" t="s">
        <v>241</v>
      </c>
      <c r="AN951" s="357">
        <v>0</v>
      </c>
      <c r="AO951" s="352" t="s">
        <v>1288</v>
      </c>
      <c r="AP951" s="355">
        <v>0.255</v>
      </c>
      <c r="AQ951" s="352" t="s">
        <v>1305</v>
      </c>
      <c r="AR951" s="907">
        <v>0</v>
      </c>
    </row>
    <row r="952" spans="10:44" ht="18" customHeight="1" x14ac:dyDescent="0.25">
      <c r="J952" s="324" t="e">
        <f t="shared" ca="1" si="145"/>
        <v>#REF!</v>
      </c>
      <c r="K952" s="349" t="e">
        <f t="shared" ca="1" si="144"/>
        <v>#REF!</v>
      </c>
      <c r="Q952" s="280"/>
      <c r="AB952" s="281"/>
      <c r="AE952" s="352" t="s">
        <v>215</v>
      </c>
      <c r="AF952" s="355">
        <v>0</v>
      </c>
      <c r="AG952" s="352" t="s">
        <v>69</v>
      </c>
      <c r="AH952" s="355">
        <v>0</v>
      </c>
      <c r="AI952" s="352" t="s">
        <v>517</v>
      </c>
      <c r="AJ952" s="355">
        <v>0</v>
      </c>
      <c r="AK952" s="352" t="s">
        <v>333</v>
      </c>
      <c r="AL952" s="355">
        <v>0</v>
      </c>
      <c r="AM952" s="356" t="s">
        <v>242</v>
      </c>
      <c r="AN952" s="357">
        <v>0</v>
      </c>
      <c r="AO952" s="352" t="s">
        <v>433</v>
      </c>
      <c r="AP952" s="355">
        <v>0.22500000000000001</v>
      </c>
      <c r="AQ952" s="352" t="s">
        <v>1306</v>
      </c>
      <c r="AR952" s="907">
        <v>0</v>
      </c>
    </row>
    <row r="953" spans="10:44" ht="18" customHeight="1" x14ac:dyDescent="0.25">
      <c r="J953" s="324" t="e">
        <f t="shared" ca="1" si="145"/>
        <v>#REF!</v>
      </c>
      <c r="K953" s="349" t="e">
        <f t="shared" ca="1" si="144"/>
        <v>#REF!</v>
      </c>
      <c r="Q953" s="280"/>
      <c r="AB953" s="281"/>
      <c r="AE953" s="352" t="s">
        <v>350</v>
      </c>
      <c r="AF953" s="355">
        <v>0</v>
      </c>
      <c r="AG953" s="352" t="s">
        <v>399</v>
      </c>
      <c r="AH953" s="355">
        <v>0</v>
      </c>
      <c r="AI953" s="352" t="s">
        <v>137</v>
      </c>
      <c r="AJ953" s="355">
        <v>0</v>
      </c>
      <c r="AK953" s="352" t="s">
        <v>59</v>
      </c>
      <c r="AL953" s="355">
        <v>0.20999999344348907</v>
      </c>
      <c r="AM953" s="356" t="s">
        <v>646</v>
      </c>
      <c r="AN953" s="357">
        <v>0</v>
      </c>
      <c r="AO953" s="352" t="s">
        <v>1289</v>
      </c>
      <c r="AP953" s="355">
        <v>0</v>
      </c>
      <c r="AQ953" s="352" t="s">
        <v>658</v>
      </c>
      <c r="AR953" s="907">
        <v>0</v>
      </c>
    </row>
    <row r="954" spans="10:44" ht="18" customHeight="1" x14ac:dyDescent="0.25">
      <c r="J954" s="324" t="e">
        <f t="shared" ca="1" si="145"/>
        <v>#REF!</v>
      </c>
      <c r="K954" s="349" t="e">
        <f t="shared" ca="1" si="144"/>
        <v>#REF!</v>
      </c>
      <c r="Q954" s="280"/>
      <c r="AB954" s="281"/>
      <c r="AE954" s="352" t="s">
        <v>351</v>
      </c>
      <c r="AF954" s="355">
        <v>0</v>
      </c>
      <c r="AG954" s="352" t="s">
        <v>250</v>
      </c>
      <c r="AH954" s="355">
        <v>0</v>
      </c>
      <c r="AI954" s="352" t="s">
        <v>437</v>
      </c>
      <c r="AJ954" s="355">
        <v>0.40999999642372131</v>
      </c>
      <c r="AK954" s="352" t="s">
        <v>334</v>
      </c>
      <c r="AL954" s="355">
        <v>0</v>
      </c>
      <c r="AM954" s="356" t="s">
        <v>325</v>
      </c>
      <c r="AN954" s="357">
        <v>0.22</v>
      </c>
      <c r="AO954" s="352" t="s">
        <v>1290</v>
      </c>
      <c r="AP954" s="355">
        <v>0</v>
      </c>
      <c r="AQ954" s="352" t="s">
        <v>1123</v>
      </c>
      <c r="AR954" s="907">
        <v>0.27300000000000002</v>
      </c>
    </row>
    <row r="955" spans="10:44" ht="18" customHeight="1" x14ac:dyDescent="0.25">
      <c r="J955" s="324" t="e">
        <f t="shared" ca="1" si="145"/>
        <v>#REF!</v>
      </c>
      <c r="K955" s="349" t="e">
        <f t="shared" ca="1" si="144"/>
        <v>#REF!</v>
      </c>
      <c r="Q955" s="280"/>
      <c r="AB955" s="281"/>
      <c r="AE955" s="352" t="s">
        <v>216</v>
      </c>
      <c r="AF955" s="355">
        <v>0</v>
      </c>
      <c r="AG955" s="352" t="s">
        <v>400</v>
      </c>
      <c r="AH955" s="355">
        <v>0.38999998569488525</v>
      </c>
      <c r="AI955" s="352" t="s">
        <v>438</v>
      </c>
      <c r="AJ955" s="355">
        <v>0</v>
      </c>
      <c r="AK955" s="352" t="s">
        <v>64</v>
      </c>
      <c r="AL955" s="355">
        <v>0</v>
      </c>
      <c r="AM955" s="356" t="s">
        <v>430</v>
      </c>
      <c r="AN955" s="357">
        <v>0</v>
      </c>
      <c r="AO955" s="352" t="s">
        <v>1291</v>
      </c>
      <c r="AP955" s="355">
        <v>0</v>
      </c>
      <c r="AQ955" s="352" t="s">
        <v>337</v>
      </c>
      <c r="AR955" s="907">
        <v>0.27300000000000002</v>
      </c>
    </row>
    <row r="956" spans="10:44" ht="18" customHeight="1" x14ac:dyDescent="0.25">
      <c r="J956" s="324" t="e">
        <f t="shared" ca="1" si="145"/>
        <v>#REF!</v>
      </c>
      <c r="K956" s="349" t="e">
        <f t="shared" ca="1" si="144"/>
        <v>#REF!</v>
      </c>
      <c r="Q956" s="280"/>
      <c r="AB956" s="281"/>
      <c r="AE956" s="352" t="s">
        <v>352</v>
      </c>
      <c r="AF956" s="355">
        <v>0.2800000011920929</v>
      </c>
      <c r="AG956" s="352" t="s">
        <v>251</v>
      </c>
      <c r="AH956" s="355">
        <v>0</v>
      </c>
      <c r="AI956" s="352" t="s">
        <v>528</v>
      </c>
      <c r="AJ956" s="355">
        <v>0</v>
      </c>
      <c r="AK956" s="352" t="s">
        <v>436</v>
      </c>
      <c r="AL956" s="355">
        <v>0</v>
      </c>
      <c r="AM956" s="356" t="s">
        <v>457</v>
      </c>
      <c r="AN956" s="357">
        <v>0.25</v>
      </c>
      <c r="AO956" s="352" t="s">
        <v>328</v>
      </c>
      <c r="AP956" s="355">
        <v>0.25900000000000001</v>
      </c>
      <c r="AQ956" s="352" t="s">
        <v>1308</v>
      </c>
      <c r="AR956" s="907">
        <v>0</v>
      </c>
    </row>
    <row r="957" spans="10:44" ht="18" customHeight="1" x14ac:dyDescent="0.25">
      <c r="J957" s="324" t="e">
        <f t="shared" ca="1" si="145"/>
        <v>#REF!</v>
      </c>
      <c r="K957" s="349" t="e">
        <f t="shared" ca="1" si="144"/>
        <v>#REF!</v>
      </c>
      <c r="Q957" s="280"/>
      <c r="AB957" s="281"/>
      <c r="AE957" s="352" t="s">
        <v>353</v>
      </c>
      <c r="AF957" s="355">
        <v>0.25999999046325684</v>
      </c>
      <c r="AG957" s="352" t="s">
        <v>252</v>
      </c>
      <c r="AH957" s="355">
        <v>0</v>
      </c>
      <c r="AI957" s="352" t="s">
        <v>138</v>
      </c>
      <c r="AJ957" s="355">
        <v>0</v>
      </c>
      <c r="AK957" s="352" t="s">
        <v>65</v>
      </c>
      <c r="AL957" s="355">
        <v>0</v>
      </c>
      <c r="AM957" s="356" t="s">
        <v>647</v>
      </c>
      <c r="AN957" s="357">
        <v>0</v>
      </c>
      <c r="AO957" s="352" t="s">
        <v>649</v>
      </c>
      <c r="AP957" s="355">
        <v>0</v>
      </c>
      <c r="AQ957" s="352" t="s">
        <v>1310</v>
      </c>
      <c r="AR957" s="907">
        <v>0</v>
      </c>
    </row>
    <row r="958" spans="10:44" ht="18" customHeight="1" x14ac:dyDescent="0.25">
      <c r="J958" s="324" t="e">
        <f t="shared" ca="1" si="145"/>
        <v>#REF!</v>
      </c>
      <c r="K958" s="349" t="e">
        <f t="shared" ca="1" si="144"/>
        <v>#REF!</v>
      </c>
      <c r="Q958" s="280"/>
      <c r="AB958" s="281"/>
      <c r="AE958" s="352" t="s">
        <v>253</v>
      </c>
      <c r="AF958" s="355">
        <v>0</v>
      </c>
      <c r="AG958" s="352" t="s">
        <v>215</v>
      </c>
      <c r="AH958" s="355">
        <v>0</v>
      </c>
      <c r="AI958" s="352" t="s">
        <v>67</v>
      </c>
      <c r="AJ958" s="355">
        <v>0</v>
      </c>
      <c r="AK958" s="352" t="s">
        <v>336</v>
      </c>
      <c r="AL958" s="355">
        <v>0</v>
      </c>
      <c r="AM958" s="356" t="s">
        <v>243</v>
      </c>
      <c r="AN958" s="357">
        <v>0.23</v>
      </c>
      <c r="AO958" s="352" t="s">
        <v>1292</v>
      </c>
      <c r="AP958" s="355">
        <v>0.251</v>
      </c>
      <c r="AQ958" s="352" t="s">
        <v>213</v>
      </c>
      <c r="AR958" s="907">
        <v>0.27</v>
      </c>
    </row>
    <row r="959" spans="10:44" ht="18" customHeight="1" x14ac:dyDescent="0.25">
      <c r="J959" s="324" t="e">
        <f t="shared" ca="1" si="145"/>
        <v>#REF!</v>
      </c>
      <c r="K959" s="349" t="e">
        <f t="shared" ca="1" si="144"/>
        <v>#REF!</v>
      </c>
      <c r="Q959" s="280"/>
      <c r="AB959" s="281"/>
      <c r="AE959" s="352" t="s">
        <v>354</v>
      </c>
      <c r="AF959" s="355">
        <v>0</v>
      </c>
      <c r="AG959" s="352" t="s">
        <v>350</v>
      </c>
      <c r="AH959" s="355">
        <v>0</v>
      </c>
      <c r="AI959" s="352" t="s">
        <v>213</v>
      </c>
      <c r="AJ959" s="355">
        <v>0.27000001072883606</v>
      </c>
      <c r="AK959" s="352" t="s">
        <v>483</v>
      </c>
      <c r="AL959" s="355">
        <v>0.2199999988079071</v>
      </c>
      <c r="AM959" s="356" t="s">
        <v>326</v>
      </c>
      <c r="AN959" s="357">
        <v>0.2</v>
      </c>
      <c r="AO959" s="352" t="s">
        <v>55</v>
      </c>
      <c r="AP959" s="355">
        <v>0.215</v>
      </c>
      <c r="AQ959" s="352" t="s">
        <v>1555</v>
      </c>
      <c r="AR959" s="907">
        <v>0.27300000000000002</v>
      </c>
    </row>
    <row r="960" spans="10:44" ht="18" customHeight="1" x14ac:dyDescent="0.25">
      <c r="J960" s="324" t="e">
        <f t="shared" ca="1" si="145"/>
        <v>#REF!</v>
      </c>
      <c r="K960" s="349" t="e">
        <f t="shared" ca="1" si="144"/>
        <v>#REF!</v>
      </c>
      <c r="Q960" s="280"/>
      <c r="AB960" s="281"/>
      <c r="AE960" s="352" t="s">
        <v>70</v>
      </c>
      <c r="AF960" s="355">
        <v>0</v>
      </c>
      <c r="AG960" s="352" t="s">
        <v>216</v>
      </c>
      <c r="AH960" s="355">
        <v>0</v>
      </c>
      <c r="AI960" s="352" t="s">
        <v>439</v>
      </c>
      <c r="AJ960" s="355">
        <v>0</v>
      </c>
      <c r="AK960" s="352" t="s">
        <v>517</v>
      </c>
      <c r="AL960" s="355">
        <v>0</v>
      </c>
      <c r="AM960" s="356" t="s">
        <v>433</v>
      </c>
      <c r="AN960" s="357">
        <v>0.24</v>
      </c>
      <c r="AO960" s="352" t="s">
        <v>1293</v>
      </c>
      <c r="AP960" s="355">
        <v>0</v>
      </c>
      <c r="AQ960" s="352" t="s">
        <v>440</v>
      </c>
      <c r="AR960" s="907">
        <v>0</v>
      </c>
    </row>
    <row r="961" spans="10:44" ht="18" customHeight="1" x14ac:dyDescent="0.25">
      <c r="J961" s="324" t="e">
        <f t="shared" ca="1" si="145"/>
        <v>#REF!</v>
      </c>
      <c r="K961" s="349" t="e">
        <f t="shared" ca="1" si="144"/>
        <v>#REF!</v>
      </c>
      <c r="Q961" s="280"/>
      <c r="AB961" s="281"/>
      <c r="AE961" s="358" t="s">
        <v>117</v>
      </c>
      <c r="AF961" s="355">
        <v>0.36</v>
      </c>
      <c r="AG961" s="352" t="s">
        <v>352</v>
      </c>
      <c r="AH961" s="355">
        <v>0.37000000476837158</v>
      </c>
      <c r="AI961" s="352" t="s">
        <v>440</v>
      </c>
      <c r="AJ961" s="355">
        <v>0</v>
      </c>
      <c r="AK961" s="352" t="s">
        <v>137</v>
      </c>
      <c r="AL961" s="355">
        <v>0</v>
      </c>
      <c r="AM961" s="356" t="s">
        <v>648</v>
      </c>
      <c r="AN961" s="357">
        <v>0.2</v>
      </c>
      <c r="AO961" s="352" t="s">
        <v>1294</v>
      </c>
      <c r="AP961" s="355">
        <v>0</v>
      </c>
      <c r="AQ961" s="352" t="s">
        <v>1313</v>
      </c>
      <c r="AR961" s="907">
        <v>0.246</v>
      </c>
    </row>
    <row r="962" spans="10:44" ht="18" customHeight="1" x14ac:dyDescent="0.25">
      <c r="J962" s="324" t="e">
        <f t="shared" ca="1" si="145"/>
        <v>#REF!</v>
      </c>
      <c r="K962" s="349" t="e">
        <f t="shared" ca="1" si="144"/>
        <v>#REF!</v>
      </c>
      <c r="Q962" s="280"/>
      <c r="AB962" s="281"/>
      <c r="AE962" s="358" t="s">
        <v>0</v>
      </c>
      <c r="AF962" s="355">
        <v>0.36</v>
      </c>
      <c r="AG962" s="352" t="s">
        <v>378</v>
      </c>
      <c r="AH962" s="355">
        <v>0.31999999284744263</v>
      </c>
      <c r="AI962" s="352" t="s">
        <v>441</v>
      </c>
      <c r="AJ962" s="355">
        <v>0.40999999642372131</v>
      </c>
      <c r="AK962" s="352" t="s">
        <v>437</v>
      </c>
      <c r="AL962" s="355">
        <v>0.31000000238418579</v>
      </c>
      <c r="AM962" s="356" t="s">
        <v>519</v>
      </c>
      <c r="AN962" s="357">
        <v>0</v>
      </c>
      <c r="AO962" s="352" t="s">
        <v>654</v>
      </c>
      <c r="AP962" s="355">
        <v>0.24099999999999999</v>
      </c>
      <c r="AQ962" s="352" t="s">
        <v>1314</v>
      </c>
      <c r="AR962" s="907">
        <v>0.27</v>
      </c>
    </row>
    <row r="963" spans="10:44" ht="18" customHeight="1" x14ac:dyDescent="0.25">
      <c r="J963" s="324" t="e">
        <f t="shared" ca="1" si="145"/>
        <v>#REF!</v>
      </c>
      <c r="K963" s="349" t="e">
        <f t="shared" ca="1" si="144"/>
        <v>#REF!</v>
      </c>
      <c r="Q963" s="280"/>
      <c r="AB963" s="281"/>
      <c r="AF963" s="281"/>
      <c r="AG963" s="352" t="s">
        <v>253</v>
      </c>
      <c r="AH963" s="355">
        <v>0</v>
      </c>
      <c r="AI963" s="352" t="s">
        <v>373</v>
      </c>
      <c r="AJ963" s="355">
        <v>0.31000000238418579</v>
      </c>
      <c r="AK963" s="352" t="s">
        <v>438</v>
      </c>
      <c r="AL963" s="355">
        <v>0</v>
      </c>
      <c r="AM963" s="356" t="s">
        <v>327</v>
      </c>
      <c r="AN963" s="357">
        <v>0</v>
      </c>
      <c r="AO963" s="352" t="s">
        <v>1295</v>
      </c>
      <c r="AP963" s="355">
        <v>0.25900000000000001</v>
      </c>
      <c r="AQ963" s="352" t="s">
        <v>1539</v>
      </c>
      <c r="AR963" s="907">
        <v>0.26600000000000001</v>
      </c>
    </row>
    <row r="964" spans="10:44" ht="18" customHeight="1" x14ac:dyDescent="0.25">
      <c r="J964" s="324" t="e">
        <f t="shared" ca="1" si="145"/>
        <v>#REF!</v>
      </c>
      <c r="K964" s="349" t="e">
        <f t="shared" ca="1" si="144"/>
        <v>#REF!</v>
      </c>
      <c r="Q964" s="280"/>
      <c r="AB964" s="281"/>
      <c r="AF964" s="281"/>
      <c r="AG964" s="352" t="s">
        <v>354</v>
      </c>
      <c r="AH964" s="355">
        <v>0.18000000715255737</v>
      </c>
      <c r="AI964" s="352" t="s">
        <v>393</v>
      </c>
      <c r="AJ964" s="355">
        <v>0.31000000238418579</v>
      </c>
      <c r="AK964" s="352" t="s">
        <v>528</v>
      </c>
      <c r="AL964" s="355">
        <v>0</v>
      </c>
      <c r="AM964" s="356" t="s">
        <v>328</v>
      </c>
      <c r="AN964" s="357">
        <v>0.18</v>
      </c>
      <c r="AO964" s="352" t="s">
        <v>1296</v>
      </c>
      <c r="AP964" s="355">
        <v>0</v>
      </c>
      <c r="AQ964" s="352" t="s">
        <v>1127</v>
      </c>
      <c r="AR964" s="907">
        <v>0.27300000000000002</v>
      </c>
    </row>
    <row r="965" spans="10:44" ht="18" customHeight="1" x14ac:dyDescent="0.25">
      <c r="J965" s="324" t="e">
        <f t="shared" ca="1" si="145"/>
        <v>#REF!</v>
      </c>
      <c r="K965" s="349" t="e">
        <f t="shared" ca="1" si="144"/>
        <v>#REF!</v>
      </c>
      <c r="Q965" s="280"/>
      <c r="AB965" s="281"/>
      <c r="AF965" s="281"/>
      <c r="AG965" s="358" t="s">
        <v>117</v>
      </c>
      <c r="AH965" s="355">
        <v>0.43</v>
      </c>
      <c r="AI965" s="352" t="s">
        <v>529</v>
      </c>
      <c r="AJ965" s="355">
        <v>0.40999999642372131</v>
      </c>
      <c r="AK965" s="352" t="s">
        <v>138</v>
      </c>
      <c r="AL965" s="355">
        <v>0</v>
      </c>
      <c r="AM965" s="356" t="s">
        <v>649</v>
      </c>
      <c r="AN965" s="357">
        <v>0</v>
      </c>
      <c r="AO965" s="352" t="s">
        <v>653</v>
      </c>
      <c r="AP965" s="355">
        <v>0</v>
      </c>
      <c r="AQ965" s="352" t="s">
        <v>500</v>
      </c>
      <c r="AR965" s="907">
        <v>0.251</v>
      </c>
    </row>
    <row r="966" spans="10:44" ht="18" customHeight="1" x14ac:dyDescent="0.25">
      <c r="J966" s="324" t="e">
        <f t="shared" ca="1" si="145"/>
        <v>#REF!</v>
      </c>
      <c r="K966" s="349" t="e">
        <f t="shared" ca="1" si="144"/>
        <v>#REF!</v>
      </c>
      <c r="Q966" s="280"/>
      <c r="AB966" s="281"/>
      <c r="AF966" s="281"/>
      <c r="AG966" s="358" t="s">
        <v>0</v>
      </c>
      <c r="AH966" s="355">
        <v>0.43</v>
      </c>
      <c r="AI966" s="352" t="s">
        <v>244</v>
      </c>
      <c r="AJ966" s="355">
        <v>0</v>
      </c>
      <c r="AK966" s="352" t="s">
        <v>67</v>
      </c>
      <c r="AL966" s="355">
        <v>0</v>
      </c>
      <c r="AM966" s="356" t="s">
        <v>434</v>
      </c>
      <c r="AN966" s="357">
        <v>0.25</v>
      </c>
      <c r="AO966" s="352" t="s">
        <v>1297</v>
      </c>
      <c r="AP966" s="355">
        <v>0.25600000000000001</v>
      </c>
      <c r="AQ966" s="352" t="s">
        <v>1315</v>
      </c>
      <c r="AR966" s="907">
        <v>0.26900000000000002</v>
      </c>
    </row>
    <row r="967" spans="10:44" ht="18" customHeight="1" x14ac:dyDescent="0.25">
      <c r="J967" s="324" t="e">
        <f t="shared" ca="1" si="145"/>
        <v>#REF!</v>
      </c>
      <c r="K967" s="349" t="e">
        <f t="shared" ca="1" si="144"/>
        <v>#REF!</v>
      </c>
      <c r="Q967" s="280"/>
      <c r="AB967" s="281"/>
      <c r="AF967" s="281"/>
      <c r="AH967" s="281"/>
      <c r="AI967" s="352" t="s">
        <v>530</v>
      </c>
      <c r="AJ967" s="355">
        <v>0.40999999642372131</v>
      </c>
      <c r="AK967" s="352" t="s">
        <v>539</v>
      </c>
      <c r="AL967" s="355">
        <v>0</v>
      </c>
      <c r="AM967" s="356" t="s">
        <v>55</v>
      </c>
      <c r="AN967" s="357">
        <v>0.16</v>
      </c>
      <c r="AO967" s="352" t="s">
        <v>1298</v>
      </c>
      <c r="AP967" s="355">
        <v>0</v>
      </c>
      <c r="AQ967" s="352" t="s">
        <v>1316</v>
      </c>
      <c r="AR967" s="907">
        <v>0.26700000000000002</v>
      </c>
    </row>
    <row r="968" spans="10:44" ht="18" customHeight="1" x14ac:dyDescent="0.25">
      <c r="J968" s="324" t="e">
        <f t="shared" ca="1" si="145"/>
        <v>#REF!</v>
      </c>
      <c r="K968" s="349" t="e">
        <f t="shared" ca="1" si="144"/>
        <v>#REF!</v>
      </c>
      <c r="Q968" s="280"/>
      <c r="AB968" s="281"/>
      <c r="AF968" s="281"/>
      <c r="AH968" s="281"/>
      <c r="AI968" s="352" t="s">
        <v>380</v>
      </c>
      <c r="AJ968" s="355">
        <v>0.40999999642372131</v>
      </c>
      <c r="AK968" s="352" t="s">
        <v>213</v>
      </c>
      <c r="AL968" s="355">
        <v>0.20000000298023224</v>
      </c>
      <c r="AM968" s="356" t="s">
        <v>650</v>
      </c>
      <c r="AN968" s="357">
        <v>0</v>
      </c>
      <c r="AO968" s="352" t="s">
        <v>1299</v>
      </c>
      <c r="AP968" s="355">
        <v>0.254</v>
      </c>
      <c r="AQ968" s="352" t="s">
        <v>485</v>
      </c>
      <c r="AR968" s="907">
        <v>0</v>
      </c>
    </row>
    <row r="969" spans="10:44" ht="18" customHeight="1" x14ac:dyDescent="0.25">
      <c r="J969" s="324" t="e">
        <f t="shared" ca="1" si="145"/>
        <v>#REF!</v>
      </c>
      <c r="K969" s="349" t="e">
        <f t="shared" ca="1" si="144"/>
        <v>#REF!</v>
      </c>
      <c r="Q969" s="280"/>
      <c r="AB969" s="281"/>
      <c r="AF969" s="281"/>
      <c r="AH969" s="281"/>
      <c r="AI969" s="352" t="s">
        <v>374</v>
      </c>
      <c r="AJ969" s="355">
        <v>9.9999997764825821E-3</v>
      </c>
      <c r="AK969" s="352" t="s">
        <v>439</v>
      </c>
      <c r="AL969" s="355">
        <v>0</v>
      </c>
      <c r="AM969" s="356" t="s">
        <v>651</v>
      </c>
      <c r="AN969" s="357">
        <v>0</v>
      </c>
      <c r="AO969" s="352" t="s">
        <v>1300</v>
      </c>
      <c r="AP969" s="355">
        <v>0.25900000000000001</v>
      </c>
      <c r="AQ969" s="352" t="s">
        <v>486</v>
      </c>
      <c r="AR969" s="907">
        <v>0</v>
      </c>
    </row>
    <row r="970" spans="10:44" ht="18" customHeight="1" x14ac:dyDescent="0.25">
      <c r="J970" s="324" t="e">
        <f t="shared" ca="1" si="145"/>
        <v>#REF!</v>
      </c>
      <c r="K970" s="349" t="e">
        <f t="shared" ca="1" si="144"/>
        <v>#REF!</v>
      </c>
      <c r="Q970" s="280"/>
      <c r="AB970" s="281"/>
      <c r="AF970" s="281"/>
      <c r="AH970" s="281"/>
      <c r="AI970" s="352" t="s">
        <v>442</v>
      </c>
      <c r="AJ970" s="355">
        <v>0</v>
      </c>
      <c r="AK970" s="352" t="s">
        <v>440</v>
      </c>
      <c r="AL970" s="355">
        <v>0</v>
      </c>
      <c r="AM970" s="356" t="s">
        <v>514</v>
      </c>
      <c r="AN970" s="357">
        <v>0</v>
      </c>
      <c r="AO970" s="352" t="s">
        <v>1301</v>
      </c>
      <c r="AP970" s="355">
        <v>0</v>
      </c>
      <c r="AQ970" s="352" t="s">
        <v>1318</v>
      </c>
      <c r="AR970" s="907">
        <v>0</v>
      </c>
    </row>
    <row r="971" spans="10:44" ht="18" customHeight="1" x14ac:dyDescent="0.25">
      <c r="J971" s="324" t="e">
        <f t="shared" ca="1" si="145"/>
        <v>#REF!</v>
      </c>
      <c r="K971" s="349" t="e">
        <f t="shared" ref="K971:K1034" ca="1" si="146">INDIRECT("_Mix"&amp;$D$6)</f>
        <v>#REF!</v>
      </c>
      <c r="Q971" s="280"/>
      <c r="AB971" s="281"/>
      <c r="AF971" s="281"/>
      <c r="AH971" s="281"/>
      <c r="AI971" s="352" t="s">
        <v>443</v>
      </c>
      <c r="AJ971" s="355">
        <v>0</v>
      </c>
      <c r="AK971" s="352" t="s">
        <v>441</v>
      </c>
      <c r="AL971" s="355">
        <v>0.31000000238418579</v>
      </c>
      <c r="AM971" s="356" t="s">
        <v>652</v>
      </c>
      <c r="AN971" s="357">
        <v>0.24</v>
      </c>
      <c r="AO971" s="352" t="s">
        <v>1302</v>
      </c>
      <c r="AP971" s="355">
        <v>0</v>
      </c>
      <c r="AQ971" s="352" t="s">
        <v>666</v>
      </c>
      <c r="AR971" s="907">
        <v>0.223</v>
      </c>
    </row>
    <row r="972" spans="10:44" ht="18" customHeight="1" x14ac:dyDescent="0.25">
      <c r="J972" s="324" t="e">
        <f t="shared" ref="J972:J1035" ca="1" si="147">INDIRECT("_Com"&amp;$D$6)</f>
        <v>#REF!</v>
      </c>
      <c r="K972" s="349" t="e">
        <f t="shared" ca="1" si="146"/>
        <v>#REF!</v>
      </c>
      <c r="Q972" s="280"/>
      <c r="AB972" s="281"/>
      <c r="AF972" s="281"/>
      <c r="AH972" s="281"/>
      <c r="AI972" s="352" t="s">
        <v>338</v>
      </c>
      <c r="AJ972" s="355">
        <v>0.34000000357627869</v>
      </c>
      <c r="AK972" s="352" t="s">
        <v>373</v>
      </c>
      <c r="AL972" s="355">
        <v>0</v>
      </c>
      <c r="AM972" s="356" t="s">
        <v>435</v>
      </c>
      <c r="AN972" s="357">
        <v>0</v>
      </c>
      <c r="AO972" s="352" t="s">
        <v>1303</v>
      </c>
      <c r="AP972" s="355">
        <v>0</v>
      </c>
      <c r="AQ972" s="352" t="s">
        <v>667</v>
      </c>
      <c r="AR972" s="907">
        <v>0</v>
      </c>
    </row>
    <row r="973" spans="10:44" ht="18" customHeight="1" x14ac:dyDescent="0.25">
      <c r="J973" s="324" t="e">
        <f t="shared" ca="1" si="147"/>
        <v>#REF!</v>
      </c>
      <c r="K973" s="349" t="e">
        <f t="shared" ca="1" si="146"/>
        <v>#REF!</v>
      </c>
      <c r="Q973" s="280"/>
      <c r="AB973" s="281"/>
      <c r="AF973" s="281"/>
      <c r="AH973" s="281"/>
      <c r="AI973" s="352" t="s">
        <v>375</v>
      </c>
      <c r="AJ973" s="355">
        <v>0</v>
      </c>
      <c r="AK973" s="352" t="s">
        <v>393</v>
      </c>
      <c r="AL973" s="355">
        <v>0.12999999523162842</v>
      </c>
      <c r="AM973" s="356" t="s">
        <v>653</v>
      </c>
      <c r="AN973" s="357">
        <v>0.31</v>
      </c>
      <c r="AO973" s="352" t="s">
        <v>1304</v>
      </c>
      <c r="AP973" s="355">
        <v>0</v>
      </c>
      <c r="AQ973" s="352" t="s">
        <v>669</v>
      </c>
      <c r="AR973" s="907">
        <v>0</v>
      </c>
    </row>
    <row r="974" spans="10:44" ht="18" customHeight="1" x14ac:dyDescent="0.25">
      <c r="J974" s="324" t="e">
        <f t="shared" ca="1" si="147"/>
        <v>#REF!</v>
      </c>
      <c r="K974" s="349" t="e">
        <f t="shared" ca="1" si="146"/>
        <v>#REF!</v>
      </c>
      <c r="Q974" s="280"/>
      <c r="AB974" s="281"/>
      <c r="AG974" s="280"/>
      <c r="AI974" s="352" t="s">
        <v>444</v>
      </c>
      <c r="AJ974" s="355">
        <v>0</v>
      </c>
      <c r="AK974" s="352" t="s">
        <v>529</v>
      </c>
      <c r="AL974" s="355">
        <v>0.28999999165534973</v>
      </c>
      <c r="AM974" s="356" t="s">
        <v>332</v>
      </c>
      <c r="AN974" s="357">
        <v>0</v>
      </c>
      <c r="AO974" s="352" t="s">
        <v>656</v>
      </c>
      <c r="AP974" s="355">
        <v>7.6999999999999999E-2</v>
      </c>
      <c r="AQ974" s="352" t="s">
        <v>670</v>
      </c>
      <c r="AR974" s="907">
        <v>0</v>
      </c>
    </row>
    <row r="975" spans="10:44" ht="18" customHeight="1" x14ac:dyDescent="0.25">
      <c r="J975" s="324" t="e">
        <f t="shared" ca="1" si="147"/>
        <v>#REF!</v>
      </c>
      <c r="K975" s="349" t="e">
        <f t="shared" ca="1" si="146"/>
        <v>#REF!</v>
      </c>
      <c r="Q975" s="280"/>
      <c r="AB975" s="281"/>
      <c r="AG975" s="280"/>
      <c r="AI975" s="352" t="s">
        <v>445</v>
      </c>
      <c r="AJ975" s="355">
        <v>2.9999999329447746E-2</v>
      </c>
      <c r="AK975" s="352" t="s">
        <v>244</v>
      </c>
      <c r="AL975" s="355">
        <v>0</v>
      </c>
      <c r="AM975" s="356" t="s">
        <v>654</v>
      </c>
      <c r="AN975" s="357">
        <v>0.21</v>
      </c>
      <c r="AO975" s="352" t="s">
        <v>483</v>
      </c>
      <c r="AP975" s="355">
        <v>0.25900000000000001</v>
      </c>
      <c r="AQ975" s="352" t="s">
        <v>1323</v>
      </c>
      <c r="AR975" s="907">
        <v>0</v>
      </c>
    </row>
    <row r="976" spans="10:44" ht="18" customHeight="1" x14ac:dyDescent="0.25">
      <c r="J976" s="324" t="e">
        <f t="shared" ca="1" si="147"/>
        <v>#REF!</v>
      </c>
      <c r="K976" s="349" t="e">
        <f t="shared" ca="1" si="146"/>
        <v>#REF!</v>
      </c>
      <c r="Q976" s="280"/>
      <c r="AB976" s="281"/>
      <c r="AG976" s="280"/>
      <c r="AI976" s="352" t="s">
        <v>527</v>
      </c>
      <c r="AJ976" s="355">
        <v>0.31000000238418579</v>
      </c>
      <c r="AK976" s="352" t="s">
        <v>484</v>
      </c>
      <c r="AL976" s="355">
        <v>0</v>
      </c>
      <c r="AM976" s="356" t="s">
        <v>482</v>
      </c>
      <c r="AN976" s="357">
        <v>0</v>
      </c>
      <c r="AO976" s="352" t="s">
        <v>1122</v>
      </c>
      <c r="AP976" s="355">
        <v>0</v>
      </c>
      <c r="AQ976" s="352" t="s">
        <v>1556</v>
      </c>
      <c r="AR976" s="907">
        <v>0.27300000000000002</v>
      </c>
    </row>
    <row r="977" spans="10:44" ht="18" customHeight="1" x14ac:dyDescent="0.25">
      <c r="J977" s="324" t="e">
        <f t="shared" ca="1" si="147"/>
        <v>#REF!</v>
      </c>
      <c r="K977" s="349" t="e">
        <f t="shared" ca="1" si="146"/>
        <v>#REF!</v>
      </c>
      <c r="Q977" s="280"/>
      <c r="AB977" s="281"/>
      <c r="AG977" s="280"/>
      <c r="AI977" s="352" t="s">
        <v>511</v>
      </c>
      <c r="AJ977" s="355">
        <v>0</v>
      </c>
      <c r="AK977" s="352" t="s">
        <v>380</v>
      </c>
      <c r="AL977" s="355">
        <v>0.31000000238418579</v>
      </c>
      <c r="AM977" s="356" t="s">
        <v>391</v>
      </c>
      <c r="AN977" s="357">
        <v>0.24</v>
      </c>
      <c r="AO977" s="352" t="s">
        <v>137</v>
      </c>
      <c r="AP977" s="355">
        <v>0</v>
      </c>
      <c r="AQ977" s="352" t="s">
        <v>1325</v>
      </c>
      <c r="AR977" s="907">
        <v>0.26</v>
      </c>
    </row>
    <row r="978" spans="10:44" ht="18" customHeight="1" x14ac:dyDescent="0.25">
      <c r="J978" s="324" t="e">
        <f t="shared" ca="1" si="147"/>
        <v>#REF!</v>
      </c>
      <c r="K978" s="349" t="e">
        <f t="shared" ca="1" si="146"/>
        <v>#REF!</v>
      </c>
      <c r="Q978" s="280"/>
      <c r="AB978" s="281"/>
      <c r="AG978" s="280"/>
      <c r="AI978" s="352" t="s">
        <v>340</v>
      </c>
      <c r="AJ978" s="355">
        <v>0.37000000476837158</v>
      </c>
      <c r="AK978" s="352" t="s">
        <v>530</v>
      </c>
      <c r="AL978" s="355">
        <v>0.30000001192092896</v>
      </c>
      <c r="AM978" s="356" t="s">
        <v>333</v>
      </c>
      <c r="AN978" s="357">
        <v>0</v>
      </c>
      <c r="AO978" s="352" t="s">
        <v>1305</v>
      </c>
      <c r="AP978" s="355">
        <v>0</v>
      </c>
      <c r="AQ978" s="352" t="s">
        <v>1326</v>
      </c>
      <c r="AR978" s="907">
        <v>0.26600000000000001</v>
      </c>
    </row>
    <row r="979" spans="10:44" ht="18" customHeight="1" x14ac:dyDescent="0.25">
      <c r="J979" s="324" t="e">
        <f t="shared" ca="1" si="147"/>
        <v>#REF!</v>
      </c>
      <c r="K979" s="349" t="e">
        <f t="shared" ca="1" si="146"/>
        <v>#REF!</v>
      </c>
      <c r="Q979" s="280"/>
      <c r="AB979" s="281"/>
      <c r="AG979" s="280"/>
      <c r="AI979" s="352" t="s">
        <v>341</v>
      </c>
      <c r="AJ979" s="355">
        <v>0</v>
      </c>
      <c r="AK979" s="352" t="s">
        <v>500</v>
      </c>
      <c r="AL979" s="355">
        <v>0</v>
      </c>
      <c r="AM979" s="356" t="s">
        <v>59</v>
      </c>
      <c r="AN979" s="357">
        <v>0.14000000000000001</v>
      </c>
      <c r="AO979" s="352" t="s">
        <v>1306</v>
      </c>
      <c r="AP979" s="355">
        <v>0</v>
      </c>
      <c r="AQ979" s="352" t="s">
        <v>1540</v>
      </c>
      <c r="AR979" s="907">
        <v>0</v>
      </c>
    </row>
    <row r="980" spans="10:44" ht="18" customHeight="1" x14ac:dyDescent="0.25">
      <c r="J980" s="324" t="e">
        <f t="shared" ca="1" si="147"/>
        <v>#REF!</v>
      </c>
      <c r="K980" s="349" t="e">
        <f t="shared" ca="1" si="146"/>
        <v>#REF!</v>
      </c>
      <c r="Q980" s="280"/>
      <c r="AB980" s="281"/>
      <c r="AG980" s="280"/>
      <c r="AI980" s="352" t="s">
        <v>342</v>
      </c>
      <c r="AJ980" s="355">
        <v>0</v>
      </c>
      <c r="AK980" s="352" t="s">
        <v>374</v>
      </c>
      <c r="AL980" s="355">
        <v>0.10999999940395355</v>
      </c>
      <c r="AM980" s="356" t="s">
        <v>655</v>
      </c>
      <c r="AN980" s="357">
        <v>0</v>
      </c>
      <c r="AO980" s="352" t="s">
        <v>658</v>
      </c>
      <c r="AP980" s="355">
        <v>0</v>
      </c>
      <c r="AQ980" s="352" t="s">
        <v>489</v>
      </c>
      <c r="AR980" s="907">
        <v>0.27100000000000002</v>
      </c>
    </row>
    <row r="981" spans="10:44" ht="18" customHeight="1" x14ac:dyDescent="0.25">
      <c r="J981" s="324" t="e">
        <f t="shared" ca="1" si="147"/>
        <v>#REF!</v>
      </c>
      <c r="K981" s="349" t="e">
        <f t="shared" ca="1" si="146"/>
        <v>#REF!</v>
      </c>
      <c r="Q981" s="280"/>
      <c r="AB981" s="281"/>
      <c r="AG981" s="280"/>
      <c r="AI981" s="352" t="s">
        <v>343</v>
      </c>
      <c r="AJ981" s="355">
        <v>0</v>
      </c>
      <c r="AK981" s="352" t="s">
        <v>485</v>
      </c>
      <c r="AL981" s="355">
        <v>0</v>
      </c>
      <c r="AM981" s="356" t="s">
        <v>334</v>
      </c>
      <c r="AN981" s="357">
        <v>0</v>
      </c>
      <c r="AO981" s="352" t="s">
        <v>438</v>
      </c>
      <c r="AP981" s="355">
        <v>4.2999999999999997E-2</v>
      </c>
      <c r="AQ981" s="352" t="s">
        <v>1327</v>
      </c>
      <c r="AR981" s="907">
        <v>0</v>
      </c>
    </row>
    <row r="982" spans="10:44" ht="18" customHeight="1" x14ac:dyDescent="0.25">
      <c r="J982" s="324" t="e">
        <f t="shared" ca="1" si="147"/>
        <v>#REF!</v>
      </c>
      <c r="K982" s="349" t="e">
        <f t="shared" ca="1" si="146"/>
        <v>#REF!</v>
      </c>
      <c r="Q982" s="280"/>
      <c r="AB982" s="281"/>
      <c r="AG982" s="280"/>
      <c r="AI982" s="352" t="s">
        <v>344</v>
      </c>
      <c r="AJ982" s="355">
        <v>0</v>
      </c>
      <c r="AK982" s="352" t="s">
        <v>486</v>
      </c>
      <c r="AL982" s="355">
        <v>0</v>
      </c>
      <c r="AM982" s="356" t="s">
        <v>64</v>
      </c>
      <c r="AN982" s="357">
        <v>0</v>
      </c>
      <c r="AO982" s="352" t="s">
        <v>1123</v>
      </c>
      <c r="AP982" s="355">
        <v>0</v>
      </c>
      <c r="AQ982" s="352" t="s">
        <v>1541</v>
      </c>
      <c r="AR982" s="907">
        <v>0.27300000000000002</v>
      </c>
    </row>
    <row r="983" spans="10:44" ht="18" customHeight="1" x14ac:dyDescent="0.25">
      <c r="J983" s="324" t="e">
        <f t="shared" ca="1" si="147"/>
        <v>#REF!</v>
      </c>
      <c r="K983" s="349" t="e">
        <f t="shared" ca="1" si="146"/>
        <v>#REF!</v>
      </c>
      <c r="Q983" s="280"/>
      <c r="AB983" s="281"/>
      <c r="AG983" s="280"/>
      <c r="AI983" s="352" t="s">
        <v>345</v>
      </c>
      <c r="AJ983" s="355">
        <v>0</v>
      </c>
      <c r="AK983" s="352" t="s">
        <v>442</v>
      </c>
      <c r="AL983" s="355">
        <v>0</v>
      </c>
      <c r="AM983" s="356" t="s">
        <v>436</v>
      </c>
      <c r="AN983" s="357">
        <v>0</v>
      </c>
      <c r="AO983" s="352" t="s">
        <v>1307</v>
      </c>
      <c r="AP983" s="355">
        <v>0</v>
      </c>
      <c r="AQ983" s="352" t="s">
        <v>1328</v>
      </c>
      <c r="AR983" s="907">
        <v>0</v>
      </c>
    </row>
    <row r="984" spans="10:44" ht="18" customHeight="1" x14ac:dyDescent="0.25">
      <c r="J984" s="324" t="e">
        <f t="shared" ca="1" si="147"/>
        <v>#REF!</v>
      </c>
      <c r="K984" s="349" t="e">
        <f t="shared" ca="1" si="146"/>
        <v>#REF!</v>
      </c>
      <c r="Q984" s="280"/>
      <c r="AB984" s="281"/>
      <c r="AG984" s="280"/>
      <c r="AI984" s="352" t="s">
        <v>377</v>
      </c>
      <c r="AJ984" s="355">
        <v>0</v>
      </c>
      <c r="AK984" s="352" t="s">
        <v>338</v>
      </c>
      <c r="AL984" s="355">
        <v>0.25</v>
      </c>
      <c r="AM984" s="356" t="s">
        <v>65</v>
      </c>
      <c r="AN984" s="357">
        <v>0</v>
      </c>
      <c r="AO984" s="352" t="s">
        <v>337</v>
      </c>
      <c r="AP984" s="355">
        <v>0</v>
      </c>
      <c r="AQ984" s="352" t="s">
        <v>1329</v>
      </c>
      <c r="AR984" s="907">
        <v>0.27100000000000002</v>
      </c>
    </row>
    <row r="985" spans="10:44" ht="18" customHeight="1" x14ac:dyDescent="0.25">
      <c r="J985" s="324" t="e">
        <f t="shared" ca="1" si="147"/>
        <v>#REF!</v>
      </c>
      <c r="K985" s="349" t="e">
        <f t="shared" ca="1" si="146"/>
        <v>#REF!</v>
      </c>
      <c r="Q985" s="280"/>
      <c r="AB985" s="281"/>
      <c r="AG985" s="280"/>
      <c r="AI985" s="352" t="s">
        <v>396</v>
      </c>
      <c r="AJ985" s="355">
        <v>0.38999998569488525</v>
      </c>
      <c r="AK985" s="352" t="s">
        <v>487</v>
      </c>
      <c r="AL985" s="355">
        <v>0</v>
      </c>
      <c r="AM985" s="356" t="s">
        <v>656</v>
      </c>
      <c r="AN985" s="357">
        <v>0</v>
      </c>
      <c r="AO985" s="352" t="s">
        <v>1308</v>
      </c>
      <c r="AP985" s="355">
        <v>0</v>
      </c>
      <c r="AQ985" s="352" t="s">
        <v>1330</v>
      </c>
      <c r="AR985" s="907">
        <v>0</v>
      </c>
    </row>
    <row r="986" spans="10:44" ht="18" customHeight="1" x14ac:dyDescent="0.25">
      <c r="J986" s="324" t="e">
        <f t="shared" ca="1" si="147"/>
        <v>#REF!</v>
      </c>
      <c r="K986" s="349" t="e">
        <f t="shared" ca="1" si="146"/>
        <v>#REF!</v>
      </c>
      <c r="Q986" s="280"/>
      <c r="AB986" s="281"/>
      <c r="AG986" s="280"/>
      <c r="AI986" s="352" t="s">
        <v>346</v>
      </c>
      <c r="AJ986" s="355">
        <v>0</v>
      </c>
      <c r="AK986" s="352" t="s">
        <v>375</v>
      </c>
      <c r="AL986" s="355">
        <v>0</v>
      </c>
      <c r="AM986" s="356" t="s">
        <v>336</v>
      </c>
      <c r="AN986" s="357">
        <v>0</v>
      </c>
      <c r="AO986" s="352" t="s">
        <v>1309</v>
      </c>
      <c r="AP986" s="355">
        <v>0.24299999999999999</v>
      </c>
      <c r="AQ986" s="352" t="s">
        <v>1331</v>
      </c>
      <c r="AR986" s="907">
        <v>0</v>
      </c>
    </row>
    <row r="987" spans="10:44" ht="18" customHeight="1" x14ac:dyDescent="0.25">
      <c r="J987" s="324" t="e">
        <f t="shared" ca="1" si="147"/>
        <v>#REF!</v>
      </c>
      <c r="K987" s="349" t="e">
        <f t="shared" ca="1" si="146"/>
        <v>#REF!</v>
      </c>
      <c r="Q987" s="280"/>
      <c r="AB987" s="281"/>
      <c r="AG987" s="280"/>
      <c r="AI987" s="352" t="s">
        <v>247</v>
      </c>
      <c r="AJ987" s="355">
        <v>0</v>
      </c>
      <c r="AK987" s="352" t="s">
        <v>488</v>
      </c>
      <c r="AL987" s="355">
        <v>0.2800000011920929</v>
      </c>
      <c r="AM987" s="356" t="s">
        <v>483</v>
      </c>
      <c r="AN987" s="357">
        <v>0.23</v>
      </c>
      <c r="AO987" s="352" t="s">
        <v>1310</v>
      </c>
      <c r="AP987" s="355">
        <v>0</v>
      </c>
      <c r="AQ987" s="352" t="s">
        <v>1332</v>
      </c>
      <c r="AR987" s="907">
        <v>0.26800000000000002</v>
      </c>
    </row>
    <row r="988" spans="10:44" ht="18" customHeight="1" x14ac:dyDescent="0.25">
      <c r="J988" s="324" t="e">
        <f t="shared" ca="1" si="147"/>
        <v>#REF!</v>
      </c>
      <c r="K988" s="349" t="e">
        <f t="shared" ca="1" si="146"/>
        <v>#REF!</v>
      </c>
      <c r="Q988" s="280"/>
      <c r="AB988" s="281"/>
      <c r="AG988" s="280"/>
      <c r="AI988" s="352" t="s">
        <v>347</v>
      </c>
      <c r="AJ988" s="355">
        <v>0</v>
      </c>
      <c r="AK988" s="352" t="s">
        <v>444</v>
      </c>
      <c r="AL988" s="355">
        <v>0</v>
      </c>
      <c r="AM988" s="356" t="s">
        <v>392</v>
      </c>
      <c r="AN988" s="357">
        <v>0</v>
      </c>
      <c r="AO988" s="352" t="s">
        <v>213</v>
      </c>
      <c r="AP988" s="355">
        <v>0.23200000000000001</v>
      </c>
      <c r="AQ988" s="352" t="s">
        <v>1334</v>
      </c>
      <c r="AR988" s="907">
        <v>0.27200000000000002</v>
      </c>
    </row>
    <row r="989" spans="10:44" ht="18" customHeight="1" x14ac:dyDescent="0.25">
      <c r="J989" s="324" t="e">
        <f t="shared" ca="1" si="147"/>
        <v>#REF!</v>
      </c>
      <c r="K989" s="349" t="e">
        <f t="shared" ca="1" si="146"/>
        <v>#REF!</v>
      </c>
      <c r="Q989" s="280"/>
      <c r="AB989" s="281"/>
      <c r="AG989" s="280"/>
      <c r="AI989" s="352" t="s">
        <v>446</v>
      </c>
      <c r="AJ989" s="355">
        <v>0.23999999463558197</v>
      </c>
      <c r="AK989" s="352" t="s">
        <v>445</v>
      </c>
      <c r="AL989" s="355">
        <v>0</v>
      </c>
      <c r="AM989" s="356" t="s">
        <v>137</v>
      </c>
      <c r="AN989" s="357">
        <v>0</v>
      </c>
      <c r="AO989" s="352" t="s">
        <v>440</v>
      </c>
      <c r="AP989" s="355">
        <v>0</v>
      </c>
      <c r="AQ989" s="352" t="s">
        <v>1542</v>
      </c>
      <c r="AR989" s="907">
        <v>0</v>
      </c>
    </row>
    <row r="990" spans="10:44" ht="18" customHeight="1" x14ac:dyDescent="0.25">
      <c r="J990" s="324" t="e">
        <f t="shared" ca="1" si="147"/>
        <v>#REF!</v>
      </c>
      <c r="K990" s="349" t="e">
        <f t="shared" ca="1" si="146"/>
        <v>#REF!</v>
      </c>
      <c r="Q990" s="280"/>
      <c r="AB990" s="281"/>
      <c r="AG990" s="280"/>
      <c r="AI990" s="352" t="s">
        <v>248</v>
      </c>
      <c r="AJ990" s="355">
        <v>0</v>
      </c>
      <c r="AK990" s="352" t="s">
        <v>527</v>
      </c>
      <c r="AL990" s="355">
        <v>0.14000000059604645</v>
      </c>
      <c r="AM990" s="356" t="s">
        <v>657</v>
      </c>
      <c r="AN990" s="357">
        <v>0</v>
      </c>
      <c r="AO990" s="352" t="s">
        <v>1311</v>
      </c>
      <c r="AP990" s="355">
        <v>0.25700000000000001</v>
      </c>
      <c r="AQ990" s="352" t="s">
        <v>1335</v>
      </c>
      <c r="AR990" s="907">
        <v>0</v>
      </c>
    </row>
    <row r="991" spans="10:44" ht="18" customHeight="1" x14ac:dyDescent="0.25">
      <c r="J991" s="324" t="e">
        <f t="shared" ca="1" si="147"/>
        <v>#REF!</v>
      </c>
      <c r="K991" s="349" t="e">
        <f t="shared" ca="1" si="146"/>
        <v>#REF!</v>
      </c>
      <c r="Q991" s="280"/>
      <c r="AB991" s="281"/>
      <c r="AG991" s="280"/>
      <c r="AI991" s="352" t="s">
        <v>531</v>
      </c>
      <c r="AJ991" s="355">
        <v>2.9999999329447746E-2</v>
      </c>
      <c r="AK991" s="352" t="s">
        <v>489</v>
      </c>
      <c r="AL991" s="355">
        <v>0.30000001192092896</v>
      </c>
      <c r="AM991" s="356" t="s">
        <v>437</v>
      </c>
      <c r="AN991" s="357">
        <v>0.25</v>
      </c>
      <c r="AO991" s="352" t="s">
        <v>1312</v>
      </c>
      <c r="AP991" s="355">
        <v>0.25900000000000001</v>
      </c>
      <c r="AQ991" s="352" t="s">
        <v>1129</v>
      </c>
      <c r="AR991" s="907">
        <v>0.25</v>
      </c>
    </row>
    <row r="992" spans="10:44" ht="18" customHeight="1" x14ac:dyDescent="0.25">
      <c r="J992" s="324" t="e">
        <f t="shared" ca="1" si="147"/>
        <v>#REF!</v>
      </c>
      <c r="K992" s="349" t="e">
        <f t="shared" ca="1" si="146"/>
        <v>#REF!</v>
      </c>
      <c r="Q992" s="280"/>
      <c r="AB992" s="281"/>
      <c r="AG992" s="280"/>
      <c r="AI992" s="352" t="s">
        <v>447</v>
      </c>
      <c r="AJ992" s="355">
        <v>0.37000000476837158</v>
      </c>
      <c r="AK992" s="352" t="s">
        <v>490</v>
      </c>
      <c r="AL992" s="355">
        <v>0</v>
      </c>
      <c r="AM992" s="356" t="s">
        <v>658</v>
      </c>
      <c r="AN992" s="357">
        <v>0</v>
      </c>
      <c r="AO992" s="352" t="s">
        <v>1313</v>
      </c>
      <c r="AP992" s="355">
        <v>0.247</v>
      </c>
      <c r="AQ992" s="352" t="s">
        <v>1336</v>
      </c>
      <c r="AR992" s="907">
        <v>0</v>
      </c>
    </row>
    <row r="993" spans="1:53" s="281" customFormat="1" ht="18" customHeight="1" x14ac:dyDescent="0.25">
      <c r="A993" s="171"/>
      <c r="B993" s="280"/>
      <c r="C993" s="280"/>
      <c r="D993" s="280"/>
      <c r="E993" s="280"/>
      <c r="F993" s="280"/>
      <c r="J993" s="324" t="e">
        <f t="shared" ca="1" si="147"/>
        <v>#REF!</v>
      </c>
      <c r="K993" s="349" t="e">
        <f t="shared" ca="1" si="146"/>
        <v>#REF!</v>
      </c>
      <c r="W993" s="280"/>
      <c r="X993" s="280"/>
      <c r="Y993" s="280"/>
      <c r="Z993" s="280"/>
      <c r="AA993" s="280"/>
      <c r="AC993" s="280"/>
      <c r="AD993" s="280"/>
      <c r="AE993" s="280"/>
      <c r="AF993" s="280"/>
      <c r="AG993" s="280"/>
      <c r="AH993" s="280"/>
      <c r="AI993" s="352" t="s">
        <v>458</v>
      </c>
      <c r="AJ993" s="355">
        <v>0.36000001430511475</v>
      </c>
      <c r="AK993" s="352" t="s">
        <v>501</v>
      </c>
      <c r="AL993" s="355">
        <v>0</v>
      </c>
      <c r="AM993" s="356" t="s">
        <v>438</v>
      </c>
      <c r="AN993" s="357">
        <v>0</v>
      </c>
      <c r="AO993" s="352" t="s">
        <v>1314</v>
      </c>
      <c r="AP993" s="355">
        <v>0.251</v>
      </c>
      <c r="AQ993" s="352" t="s">
        <v>1337</v>
      </c>
      <c r="AR993" s="907">
        <v>0.26900000000000002</v>
      </c>
      <c r="AU993" s="280"/>
      <c r="BA993" s="280"/>
    </row>
    <row r="994" spans="1:53" ht="18" customHeight="1" x14ac:dyDescent="0.25">
      <c r="J994" s="324" t="e">
        <f t="shared" ca="1" si="147"/>
        <v>#REF!</v>
      </c>
      <c r="K994" s="349" t="e">
        <f t="shared" ca="1" si="146"/>
        <v>#REF!</v>
      </c>
      <c r="Q994" s="280"/>
      <c r="AB994" s="281"/>
      <c r="AG994" s="280"/>
      <c r="AI994" s="352" t="s">
        <v>249</v>
      </c>
      <c r="AJ994" s="355">
        <v>0.33000001311302185</v>
      </c>
      <c r="AK994" s="352" t="s">
        <v>511</v>
      </c>
      <c r="AL994" s="355">
        <v>0</v>
      </c>
      <c r="AM994" s="356" t="s">
        <v>659</v>
      </c>
      <c r="AN994" s="357">
        <v>0</v>
      </c>
      <c r="AO994" s="352" t="s">
        <v>1127</v>
      </c>
      <c r="AP994" s="355">
        <v>0.25900000000000001</v>
      </c>
      <c r="AQ994" s="352" t="s">
        <v>675</v>
      </c>
      <c r="AR994" s="907">
        <v>0.27300000000000002</v>
      </c>
    </row>
    <row r="995" spans="1:53" ht="18" customHeight="1" x14ac:dyDescent="0.25">
      <c r="J995" s="324" t="e">
        <f t="shared" ca="1" si="147"/>
        <v>#REF!</v>
      </c>
      <c r="K995" s="349" t="e">
        <f t="shared" ca="1" si="146"/>
        <v>#REF!</v>
      </c>
      <c r="Q995" s="280"/>
      <c r="AB995" s="281"/>
      <c r="AG995" s="280"/>
      <c r="AI995" s="352" t="s">
        <v>459</v>
      </c>
      <c r="AJ995" s="355">
        <v>0</v>
      </c>
      <c r="AK995" s="352" t="s">
        <v>340</v>
      </c>
      <c r="AL995" s="355">
        <v>0.28999999165534973</v>
      </c>
      <c r="AM995" s="356" t="s">
        <v>337</v>
      </c>
      <c r="AN995" s="357">
        <v>0</v>
      </c>
      <c r="AO995" s="352" t="s">
        <v>500</v>
      </c>
      <c r="AP995" s="355">
        <v>0.24299999999999999</v>
      </c>
      <c r="AQ995" s="352" t="s">
        <v>1338</v>
      </c>
      <c r="AR995" s="907">
        <v>0</v>
      </c>
    </row>
    <row r="996" spans="1:53" ht="18" customHeight="1" x14ac:dyDescent="0.25">
      <c r="J996" s="324" t="e">
        <f t="shared" ca="1" si="147"/>
        <v>#REF!</v>
      </c>
      <c r="K996" s="349" t="e">
        <f t="shared" ca="1" si="146"/>
        <v>#REF!</v>
      </c>
      <c r="Q996" s="280"/>
      <c r="AB996" s="281"/>
      <c r="AG996" s="280"/>
      <c r="AI996" s="352" t="s">
        <v>69</v>
      </c>
      <c r="AJ996" s="355">
        <v>0</v>
      </c>
      <c r="AK996" s="352" t="s">
        <v>341</v>
      </c>
      <c r="AL996" s="355">
        <v>0</v>
      </c>
      <c r="AM996" s="356" t="s">
        <v>660</v>
      </c>
      <c r="AN996" s="357">
        <v>0.25</v>
      </c>
      <c r="AO996" s="352" t="s">
        <v>1315</v>
      </c>
      <c r="AP996" s="355">
        <v>0</v>
      </c>
      <c r="AQ996" s="352" t="s">
        <v>1339</v>
      </c>
      <c r="AR996" s="907">
        <v>0.27300000000000002</v>
      </c>
    </row>
    <row r="997" spans="1:53" ht="18" customHeight="1" x14ac:dyDescent="0.25">
      <c r="J997" s="324" t="e">
        <f t="shared" ca="1" si="147"/>
        <v>#REF!</v>
      </c>
      <c r="K997" s="349" t="e">
        <f t="shared" ca="1" si="146"/>
        <v>#REF!</v>
      </c>
      <c r="Q997" s="280"/>
      <c r="AB997" s="281"/>
      <c r="AG997" s="280"/>
      <c r="AI997" s="352" t="s">
        <v>448</v>
      </c>
      <c r="AJ997" s="355">
        <v>0.38999998569488525</v>
      </c>
      <c r="AK997" s="352" t="s">
        <v>342</v>
      </c>
      <c r="AL997" s="355">
        <v>0</v>
      </c>
      <c r="AM997" s="356" t="s">
        <v>67</v>
      </c>
      <c r="AN997" s="357">
        <v>0</v>
      </c>
      <c r="AO997" s="352" t="s">
        <v>1316</v>
      </c>
      <c r="AP997" s="355">
        <v>0</v>
      </c>
      <c r="AQ997" s="352" t="s">
        <v>1341</v>
      </c>
      <c r="AR997" s="907">
        <v>0.26900000000000002</v>
      </c>
    </row>
    <row r="998" spans="1:53" ht="18" customHeight="1" x14ac:dyDescent="0.25">
      <c r="J998" s="324" t="e">
        <f t="shared" ca="1" si="147"/>
        <v>#REF!</v>
      </c>
      <c r="K998" s="349" t="e">
        <f t="shared" ca="1" si="146"/>
        <v>#REF!</v>
      </c>
      <c r="Q998" s="280"/>
      <c r="AB998" s="281"/>
      <c r="AG998" s="280"/>
      <c r="AI998" s="352" t="s">
        <v>449</v>
      </c>
      <c r="AJ998" s="355">
        <v>0</v>
      </c>
      <c r="AK998" s="352" t="s">
        <v>343</v>
      </c>
      <c r="AL998" s="355">
        <v>0</v>
      </c>
      <c r="AM998" s="356" t="s">
        <v>661</v>
      </c>
      <c r="AN998" s="357">
        <v>0</v>
      </c>
      <c r="AO998" s="352" t="s">
        <v>1317</v>
      </c>
      <c r="AP998" s="355">
        <v>0.14399999999999999</v>
      </c>
      <c r="AQ998" s="352" t="s">
        <v>1343</v>
      </c>
      <c r="AR998" s="907">
        <v>0</v>
      </c>
    </row>
    <row r="999" spans="1:53" ht="18" customHeight="1" x14ac:dyDescent="0.25">
      <c r="J999" s="324" t="e">
        <f t="shared" ca="1" si="147"/>
        <v>#REF!</v>
      </c>
      <c r="K999" s="349" t="e">
        <f t="shared" ca="1" si="146"/>
        <v>#REF!</v>
      </c>
      <c r="Q999" s="280"/>
      <c r="AB999" s="281"/>
      <c r="AG999" s="280"/>
      <c r="AI999" s="352" t="s">
        <v>250</v>
      </c>
      <c r="AJ999" s="355">
        <v>0</v>
      </c>
      <c r="AK999" s="352" t="s">
        <v>344</v>
      </c>
      <c r="AL999" s="355">
        <v>0</v>
      </c>
      <c r="AM999" s="356" t="s">
        <v>662</v>
      </c>
      <c r="AN999" s="357">
        <v>0</v>
      </c>
      <c r="AO999" s="352" t="s">
        <v>665</v>
      </c>
      <c r="AP999" s="355">
        <v>0.2</v>
      </c>
      <c r="AQ999" s="352" t="s">
        <v>1344</v>
      </c>
      <c r="AR999" s="907">
        <v>0.27200000000000002</v>
      </c>
    </row>
    <row r="1000" spans="1:53" ht="18" customHeight="1" x14ac:dyDescent="0.25">
      <c r="J1000" s="324" t="e">
        <f t="shared" ca="1" si="147"/>
        <v>#REF!</v>
      </c>
      <c r="K1000" s="349" t="e">
        <f t="shared" ca="1" si="146"/>
        <v>#REF!</v>
      </c>
      <c r="Q1000" s="280"/>
      <c r="AB1000" s="281"/>
      <c r="AG1000" s="280"/>
      <c r="AI1000" s="352" t="s">
        <v>349</v>
      </c>
      <c r="AJ1000" s="355">
        <v>0.37999999523162842</v>
      </c>
      <c r="AK1000" s="352" t="s">
        <v>502</v>
      </c>
      <c r="AL1000" s="355">
        <v>0</v>
      </c>
      <c r="AM1000" s="356" t="s">
        <v>539</v>
      </c>
      <c r="AN1000" s="357">
        <v>0</v>
      </c>
      <c r="AO1000" s="352" t="s">
        <v>485</v>
      </c>
      <c r="AP1000" s="355">
        <v>0</v>
      </c>
      <c r="AQ1000" s="352" t="s">
        <v>1345</v>
      </c>
      <c r="AR1000" s="907">
        <v>0.112</v>
      </c>
    </row>
    <row r="1001" spans="1:53" ht="18" customHeight="1" x14ac:dyDescent="0.25">
      <c r="J1001" s="324" t="e">
        <f t="shared" ca="1" si="147"/>
        <v>#REF!</v>
      </c>
      <c r="K1001" s="349" t="e">
        <f t="shared" ca="1" si="146"/>
        <v>#REF!</v>
      </c>
      <c r="Q1001" s="280"/>
      <c r="AB1001" s="281"/>
      <c r="AG1001" s="280"/>
      <c r="AI1001" s="352" t="s">
        <v>450</v>
      </c>
      <c r="AJ1001" s="355">
        <v>0.20000000298023224</v>
      </c>
      <c r="AK1001" s="352" t="s">
        <v>345</v>
      </c>
      <c r="AL1001" s="355">
        <v>0</v>
      </c>
      <c r="AM1001" s="356" t="s">
        <v>213</v>
      </c>
      <c r="AN1001" s="357">
        <v>0.15</v>
      </c>
      <c r="AO1001" s="352" t="s">
        <v>486</v>
      </c>
      <c r="AP1001" s="355">
        <v>0</v>
      </c>
      <c r="AQ1001" s="352" t="s">
        <v>1346</v>
      </c>
      <c r="AR1001" s="907">
        <v>0.27300000000000002</v>
      </c>
    </row>
    <row r="1002" spans="1:53" ht="18" customHeight="1" x14ac:dyDescent="0.25">
      <c r="J1002" s="324" t="e">
        <f t="shared" ca="1" si="147"/>
        <v>#REF!</v>
      </c>
      <c r="K1002" s="349" t="e">
        <f t="shared" ca="1" si="146"/>
        <v>#REF!</v>
      </c>
      <c r="Q1002" s="280"/>
      <c r="AB1002" s="281"/>
      <c r="AG1002" s="280"/>
      <c r="AI1002" s="352" t="s">
        <v>251</v>
      </c>
      <c r="AJ1002" s="355">
        <v>0</v>
      </c>
      <c r="AK1002" s="352" t="s">
        <v>377</v>
      </c>
      <c r="AL1002" s="355">
        <v>0</v>
      </c>
      <c r="AM1002" s="356" t="s">
        <v>440</v>
      </c>
      <c r="AN1002" s="357">
        <v>0</v>
      </c>
      <c r="AO1002" s="352" t="s">
        <v>1318</v>
      </c>
      <c r="AP1002" s="355">
        <v>0</v>
      </c>
      <c r="AQ1002" s="352" t="s">
        <v>1348</v>
      </c>
      <c r="AR1002" s="907">
        <v>0.27100000000000002</v>
      </c>
    </row>
    <row r="1003" spans="1:53" ht="18" customHeight="1" x14ac:dyDescent="0.25">
      <c r="J1003" s="324" t="e">
        <f t="shared" ca="1" si="147"/>
        <v>#REF!</v>
      </c>
      <c r="K1003" s="349" t="e">
        <f t="shared" ca="1" si="146"/>
        <v>#REF!</v>
      </c>
      <c r="Q1003" s="280"/>
      <c r="AB1003" s="281"/>
      <c r="AG1003" s="280"/>
      <c r="AI1003" s="352" t="s">
        <v>451</v>
      </c>
      <c r="AJ1003" s="355">
        <v>0.20000000298023224</v>
      </c>
      <c r="AK1003" s="352" t="s">
        <v>397</v>
      </c>
      <c r="AL1003" s="355">
        <v>0</v>
      </c>
      <c r="AM1003" s="356" t="s">
        <v>373</v>
      </c>
      <c r="AN1003" s="357">
        <v>0</v>
      </c>
      <c r="AO1003" s="352" t="s">
        <v>1319</v>
      </c>
      <c r="AP1003" s="355">
        <v>0</v>
      </c>
      <c r="AQ1003" s="352" t="s">
        <v>1349</v>
      </c>
      <c r="AR1003" s="907">
        <v>0.26900000000000002</v>
      </c>
    </row>
    <row r="1004" spans="1:53" ht="18" customHeight="1" x14ac:dyDescent="0.25">
      <c r="J1004" s="324" t="e">
        <f t="shared" ca="1" si="147"/>
        <v>#REF!</v>
      </c>
      <c r="K1004" s="349" t="e">
        <f t="shared" ca="1" si="146"/>
        <v>#REF!</v>
      </c>
      <c r="Q1004" s="280"/>
      <c r="AB1004" s="281"/>
      <c r="AG1004" s="280"/>
      <c r="AI1004" s="352" t="s">
        <v>215</v>
      </c>
      <c r="AJ1004" s="355">
        <v>0</v>
      </c>
      <c r="AK1004" s="352" t="s">
        <v>503</v>
      </c>
      <c r="AL1004" s="355">
        <v>0</v>
      </c>
      <c r="AM1004" s="356" t="s">
        <v>393</v>
      </c>
      <c r="AN1004" s="357">
        <v>0.04</v>
      </c>
      <c r="AO1004" s="352" t="s">
        <v>1320</v>
      </c>
      <c r="AP1004" s="355">
        <v>0</v>
      </c>
      <c r="AQ1004" s="352" t="s">
        <v>1350</v>
      </c>
      <c r="AR1004" s="907">
        <v>0.26700000000000002</v>
      </c>
    </row>
    <row r="1005" spans="1:53" ht="18" customHeight="1" x14ac:dyDescent="0.25">
      <c r="J1005" s="324" t="e">
        <f t="shared" ca="1" si="147"/>
        <v>#REF!</v>
      </c>
      <c r="K1005" s="349" t="e">
        <f t="shared" ca="1" si="146"/>
        <v>#REF!</v>
      </c>
      <c r="Q1005" s="280"/>
      <c r="AB1005" s="281"/>
      <c r="AG1005" s="280"/>
      <c r="AI1005" s="352" t="s">
        <v>460</v>
      </c>
      <c r="AJ1005" s="355">
        <v>0.37999999523162842</v>
      </c>
      <c r="AK1005" s="352" t="s">
        <v>247</v>
      </c>
      <c r="AL1005" s="355">
        <v>0</v>
      </c>
      <c r="AM1005" s="356" t="s">
        <v>529</v>
      </c>
      <c r="AN1005" s="357">
        <v>0</v>
      </c>
      <c r="AO1005" s="352" t="s">
        <v>666</v>
      </c>
      <c r="AP1005" s="355">
        <v>0.21099999999999999</v>
      </c>
      <c r="AQ1005" s="352" t="s">
        <v>1351</v>
      </c>
      <c r="AR1005" s="907">
        <v>0.27300000000000002</v>
      </c>
    </row>
    <row r="1006" spans="1:53" ht="18" customHeight="1" x14ac:dyDescent="0.25">
      <c r="J1006" s="324" t="e">
        <f t="shared" ca="1" si="147"/>
        <v>#REF!</v>
      </c>
      <c r="K1006" s="349" t="e">
        <f t="shared" ca="1" si="146"/>
        <v>#REF!</v>
      </c>
      <c r="Q1006" s="280"/>
      <c r="AB1006" s="281"/>
      <c r="AG1006" s="280"/>
      <c r="AI1006" s="352" t="s">
        <v>461</v>
      </c>
      <c r="AJ1006" s="355">
        <v>0</v>
      </c>
      <c r="AK1006" s="352" t="s">
        <v>504</v>
      </c>
      <c r="AL1006" s="355">
        <v>0</v>
      </c>
      <c r="AM1006" s="356" t="s">
        <v>244</v>
      </c>
      <c r="AN1006" s="357">
        <v>0</v>
      </c>
      <c r="AO1006" s="352" t="s">
        <v>1321</v>
      </c>
      <c r="AP1006" s="355">
        <v>0</v>
      </c>
      <c r="AQ1006" s="352" t="s">
        <v>1353</v>
      </c>
      <c r="AR1006" s="907">
        <v>0.27300000000000002</v>
      </c>
    </row>
    <row r="1007" spans="1:53" ht="18" customHeight="1" x14ac:dyDescent="0.25">
      <c r="J1007" s="324" t="e">
        <f t="shared" ca="1" si="147"/>
        <v>#REF!</v>
      </c>
      <c r="K1007" s="349" t="e">
        <f t="shared" ca="1" si="146"/>
        <v>#REF!</v>
      </c>
      <c r="Q1007" s="280"/>
      <c r="AB1007" s="281"/>
      <c r="AG1007" s="280"/>
      <c r="AI1007" s="352" t="s">
        <v>350</v>
      </c>
      <c r="AJ1007" s="355">
        <v>0</v>
      </c>
      <c r="AK1007" s="352" t="s">
        <v>446</v>
      </c>
      <c r="AL1007" s="355">
        <v>0.20999999344348907</v>
      </c>
      <c r="AM1007" s="356" t="s">
        <v>484</v>
      </c>
      <c r="AN1007" s="357">
        <v>0</v>
      </c>
      <c r="AO1007" s="352" t="s">
        <v>667</v>
      </c>
      <c r="AP1007" s="355">
        <v>0</v>
      </c>
      <c r="AQ1007" s="352" t="s">
        <v>1543</v>
      </c>
      <c r="AR1007" s="907">
        <v>0</v>
      </c>
    </row>
    <row r="1008" spans="1:53" ht="18" customHeight="1" x14ac:dyDescent="0.25">
      <c r="J1008" s="324" t="e">
        <f t="shared" ca="1" si="147"/>
        <v>#REF!</v>
      </c>
      <c r="K1008" s="349" t="e">
        <f t="shared" ca="1" si="146"/>
        <v>#REF!</v>
      </c>
      <c r="Q1008" s="280"/>
      <c r="AB1008" s="281"/>
      <c r="AG1008" s="280"/>
      <c r="AI1008" s="352" t="s">
        <v>216</v>
      </c>
      <c r="AJ1008" s="355">
        <v>0</v>
      </c>
      <c r="AK1008" s="352" t="s">
        <v>248</v>
      </c>
      <c r="AL1008" s="355">
        <v>0</v>
      </c>
      <c r="AM1008" s="356" t="s">
        <v>663</v>
      </c>
      <c r="AN1008" s="357">
        <v>0.25</v>
      </c>
      <c r="AO1008" s="352" t="s">
        <v>669</v>
      </c>
      <c r="AP1008" s="355">
        <v>0</v>
      </c>
      <c r="AQ1008" s="352" t="s">
        <v>1544</v>
      </c>
      <c r="AR1008" s="907">
        <v>0.25</v>
      </c>
    </row>
    <row r="1009" spans="10:44" ht="18" customHeight="1" x14ac:dyDescent="0.25">
      <c r="J1009" s="324" t="e">
        <f t="shared" ca="1" si="147"/>
        <v>#REF!</v>
      </c>
      <c r="K1009" s="349" t="e">
        <f t="shared" ca="1" si="146"/>
        <v>#REF!</v>
      </c>
      <c r="Q1009" s="280"/>
      <c r="AB1009" s="281"/>
      <c r="AG1009" s="280"/>
      <c r="AI1009" s="352" t="s">
        <v>352</v>
      </c>
      <c r="AJ1009" s="355">
        <v>0.30000001192092896</v>
      </c>
      <c r="AK1009" s="352" t="s">
        <v>491</v>
      </c>
      <c r="AL1009" s="355">
        <v>1.9999999552965164E-2</v>
      </c>
      <c r="AM1009" s="356" t="s">
        <v>530</v>
      </c>
      <c r="AN1009" s="357">
        <v>0.25</v>
      </c>
      <c r="AO1009" s="352" t="s">
        <v>1322</v>
      </c>
      <c r="AP1009" s="355">
        <v>0</v>
      </c>
      <c r="AQ1009" s="352" t="s">
        <v>1354</v>
      </c>
      <c r="AR1009" s="907">
        <v>4.0000000000000001E-3</v>
      </c>
    </row>
    <row r="1010" spans="10:44" ht="18" customHeight="1" x14ac:dyDescent="0.25">
      <c r="J1010" s="324" t="e">
        <f t="shared" ca="1" si="147"/>
        <v>#REF!</v>
      </c>
      <c r="K1010" s="349" t="e">
        <f t="shared" ca="1" si="146"/>
        <v>#REF!</v>
      </c>
      <c r="Q1010" s="280"/>
      <c r="AB1010" s="281"/>
      <c r="AG1010" s="280"/>
      <c r="AI1010" s="352" t="s">
        <v>378</v>
      </c>
      <c r="AJ1010" s="355">
        <v>0.20999999344348907</v>
      </c>
      <c r="AK1010" s="352" t="s">
        <v>447</v>
      </c>
      <c r="AL1010" s="355">
        <v>0.31000000238418579</v>
      </c>
      <c r="AM1010" s="356" t="s">
        <v>380</v>
      </c>
      <c r="AN1010" s="357">
        <v>0.05</v>
      </c>
      <c r="AO1010" s="352" t="s">
        <v>670</v>
      </c>
      <c r="AP1010" s="355">
        <v>0</v>
      </c>
      <c r="AQ1010" s="352" t="s">
        <v>1557</v>
      </c>
      <c r="AR1010" s="907">
        <v>0</v>
      </c>
    </row>
    <row r="1011" spans="10:44" ht="18" customHeight="1" x14ac:dyDescent="0.25">
      <c r="J1011" s="324" t="e">
        <f t="shared" ca="1" si="147"/>
        <v>#REF!</v>
      </c>
      <c r="K1011" s="349" t="e">
        <f t="shared" ca="1" si="146"/>
        <v>#REF!</v>
      </c>
      <c r="Q1011" s="280"/>
      <c r="AB1011" s="281"/>
      <c r="AG1011" s="280"/>
      <c r="AI1011" s="352" t="s">
        <v>452</v>
      </c>
      <c r="AJ1011" s="355">
        <v>0</v>
      </c>
      <c r="AK1011" s="352" t="s">
        <v>531</v>
      </c>
      <c r="AL1011" s="355">
        <v>5.000000074505806E-2</v>
      </c>
      <c r="AM1011" s="356" t="s">
        <v>664</v>
      </c>
      <c r="AN1011" s="357">
        <v>0</v>
      </c>
      <c r="AO1011" s="352" t="s">
        <v>1323</v>
      </c>
      <c r="AP1011" s="355">
        <v>0</v>
      </c>
      <c r="AQ1011" s="352" t="s">
        <v>1558</v>
      </c>
      <c r="AR1011" s="907">
        <v>0</v>
      </c>
    </row>
    <row r="1012" spans="10:44" ht="18" customHeight="1" x14ac:dyDescent="0.25">
      <c r="J1012" s="324" t="e">
        <f t="shared" ca="1" si="147"/>
        <v>#REF!</v>
      </c>
      <c r="K1012" s="349" t="e">
        <f t="shared" ca="1" si="146"/>
        <v>#REF!</v>
      </c>
      <c r="Q1012" s="280"/>
      <c r="AB1012" s="281"/>
      <c r="AG1012" s="280"/>
      <c r="AI1012" s="352" t="s">
        <v>453</v>
      </c>
      <c r="AJ1012" s="355">
        <v>0.40999999642372131</v>
      </c>
      <c r="AK1012" s="352" t="s">
        <v>540</v>
      </c>
      <c r="AL1012" s="355">
        <v>0.30000001192092896</v>
      </c>
      <c r="AM1012" s="356" t="s">
        <v>374</v>
      </c>
      <c r="AN1012" s="357">
        <v>0</v>
      </c>
      <c r="AO1012" s="352" t="s">
        <v>1324</v>
      </c>
      <c r="AP1012" s="355">
        <v>0.25600000000000001</v>
      </c>
      <c r="AQ1012" s="352" t="s">
        <v>1355</v>
      </c>
      <c r="AR1012" s="907">
        <v>0</v>
      </c>
    </row>
    <row r="1013" spans="10:44" ht="18" customHeight="1" x14ac:dyDescent="0.25">
      <c r="J1013" s="324" t="e">
        <f t="shared" ca="1" si="147"/>
        <v>#REF!</v>
      </c>
      <c r="K1013" s="349" t="e">
        <f t="shared" ca="1" si="146"/>
        <v>#REF!</v>
      </c>
      <c r="Q1013" s="280"/>
      <c r="AB1013" s="281"/>
      <c r="AG1013" s="280"/>
      <c r="AI1013" s="352" t="s">
        <v>454</v>
      </c>
      <c r="AJ1013" s="355">
        <v>0.38999998569488525</v>
      </c>
      <c r="AK1013" s="352" t="s">
        <v>348</v>
      </c>
      <c r="AL1013" s="355">
        <v>0.28999999165534973</v>
      </c>
      <c r="AM1013" s="356" t="s">
        <v>665</v>
      </c>
      <c r="AN1013" s="357">
        <v>0</v>
      </c>
      <c r="AO1013" s="352" t="s">
        <v>1325</v>
      </c>
      <c r="AP1013" s="355">
        <v>0.25900000000000001</v>
      </c>
      <c r="AQ1013" s="352" t="s">
        <v>1356</v>
      </c>
      <c r="AR1013" s="907">
        <v>0.27300000000000002</v>
      </c>
    </row>
    <row r="1014" spans="10:44" ht="18" customHeight="1" x14ac:dyDescent="0.25">
      <c r="J1014" s="324" t="e">
        <f t="shared" ca="1" si="147"/>
        <v>#REF!</v>
      </c>
      <c r="K1014" s="349" t="e">
        <f t="shared" ca="1" si="146"/>
        <v>#REF!</v>
      </c>
      <c r="Q1014" s="280"/>
      <c r="AB1014" s="281"/>
      <c r="AG1014" s="280"/>
      <c r="AI1014" s="352" t="s">
        <v>253</v>
      </c>
      <c r="AJ1014" s="355">
        <v>0.34999999403953552</v>
      </c>
      <c r="AK1014" s="352" t="s">
        <v>249</v>
      </c>
      <c r="AL1014" s="355">
        <v>0.18000000715255737</v>
      </c>
      <c r="AM1014" s="356" t="s">
        <v>485</v>
      </c>
      <c r="AN1014" s="357">
        <v>0</v>
      </c>
      <c r="AO1014" s="352" t="s">
        <v>1326</v>
      </c>
      <c r="AP1014" s="355">
        <v>0</v>
      </c>
      <c r="AQ1014" s="352" t="s">
        <v>1358</v>
      </c>
      <c r="AR1014" s="907">
        <v>0.27300000000000002</v>
      </c>
    </row>
    <row r="1015" spans="10:44" ht="18" customHeight="1" x14ac:dyDescent="0.25">
      <c r="J1015" s="324" t="e">
        <f t="shared" ca="1" si="147"/>
        <v>#REF!</v>
      </c>
      <c r="K1015" s="349" t="e">
        <f t="shared" ca="1" si="146"/>
        <v>#REF!</v>
      </c>
      <c r="Q1015" s="280"/>
      <c r="AB1015" s="281"/>
      <c r="AG1015" s="280"/>
      <c r="AI1015" s="352" t="s">
        <v>354</v>
      </c>
      <c r="AJ1015" s="355">
        <v>0.20000000298023224</v>
      </c>
      <c r="AK1015" s="352" t="s">
        <v>459</v>
      </c>
      <c r="AL1015" s="355">
        <v>0</v>
      </c>
      <c r="AM1015" s="356" t="s">
        <v>486</v>
      </c>
      <c r="AN1015" s="357">
        <v>0</v>
      </c>
      <c r="AO1015" s="352" t="s">
        <v>489</v>
      </c>
      <c r="AP1015" s="355">
        <v>0.25900000000000001</v>
      </c>
      <c r="AQ1015" s="352" t="s">
        <v>1360</v>
      </c>
      <c r="AR1015" s="907">
        <v>0.25800000000000001</v>
      </c>
    </row>
    <row r="1016" spans="10:44" ht="18" customHeight="1" x14ac:dyDescent="0.25">
      <c r="J1016" s="324" t="e">
        <f t="shared" ca="1" si="147"/>
        <v>#REF!</v>
      </c>
      <c r="K1016" s="349" t="e">
        <f t="shared" ca="1" si="146"/>
        <v>#REF!</v>
      </c>
      <c r="Q1016" s="280"/>
      <c r="AB1016" s="281"/>
      <c r="AG1016" s="280"/>
      <c r="AI1016" s="358" t="s">
        <v>117</v>
      </c>
      <c r="AJ1016" s="355">
        <v>0.41</v>
      </c>
      <c r="AK1016" s="352" t="s">
        <v>69</v>
      </c>
      <c r="AL1016" s="355">
        <v>0</v>
      </c>
      <c r="AM1016" s="356" t="s">
        <v>395</v>
      </c>
      <c r="AN1016" s="357">
        <v>0</v>
      </c>
      <c r="AO1016" s="352" t="s">
        <v>1327</v>
      </c>
      <c r="AP1016" s="355">
        <v>0</v>
      </c>
      <c r="AQ1016" s="352" t="s">
        <v>1362</v>
      </c>
      <c r="AR1016" s="907">
        <v>0</v>
      </c>
    </row>
    <row r="1017" spans="10:44" ht="18" customHeight="1" x14ac:dyDescent="0.25">
      <c r="J1017" s="324" t="e">
        <f t="shared" ca="1" si="147"/>
        <v>#REF!</v>
      </c>
      <c r="K1017" s="349" t="e">
        <f t="shared" ca="1" si="146"/>
        <v>#REF!</v>
      </c>
      <c r="Q1017" s="280"/>
      <c r="AB1017" s="281"/>
      <c r="AG1017" s="280"/>
      <c r="AI1017" s="358" t="s">
        <v>0</v>
      </c>
      <c r="AJ1017" s="355">
        <v>0.41</v>
      </c>
      <c r="AK1017" s="352" t="s">
        <v>448</v>
      </c>
      <c r="AL1017" s="355">
        <v>0.23999999463558197</v>
      </c>
      <c r="AM1017" s="356" t="s">
        <v>666</v>
      </c>
      <c r="AN1017" s="357">
        <v>0.21</v>
      </c>
      <c r="AO1017" s="352" t="s">
        <v>672</v>
      </c>
      <c r="AP1017" s="355">
        <v>0.254</v>
      </c>
      <c r="AQ1017" s="352" t="s">
        <v>1364</v>
      </c>
      <c r="AR1017" s="907">
        <v>0.27300000000000002</v>
      </c>
    </row>
    <row r="1018" spans="10:44" ht="18" customHeight="1" x14ac:dyDescent="0.25">
      <c r="J1018" s="324" t="e">
        <f t="shared" ca="1" si="147"/>
        <v>#REF!</v>
      </c>
      <c r="K1018" s="349" t="e">
        <f t="shared" ca="1" si="146"/>
        <v>#REF!</v>
      </c>
      <c r="Q1018" s="280"/>
      <c r="AB1018" s="281"/>
      <c r="AG1018" s="280"/>
      <c r="AK1018" s="352" t="s">
        <v>505</v>
      </c>
      <c r="AL1018" s="355">
        <v>0</v>
      </c>
      <c r="AM1018" s="356" t="s">
        <v>487</v>
      </c>
      <c r="AN1018" s="357">
        <v>0</v>
      </c>
      <c r="AO1018" s="352" t="s">
        <v>1328</v>
      </c>
      <c r="AP1018" s="355">
        <v>0</v>
      </c>
      <c r="AQ1018" s="352" t="s">
        <v>1365</v>
      </c>
      <c r="AR1018" s="907">
        <v>5.0999999999999997E-2</v>
      </c>
    </row>
    <row r="1019" spans="10:44" ht="18" customHeight="1" x14ac:dyDescent="0.25">
      <c r="J1019" s="324" t="e">
        <f t="shared" ca="1" si="147"/>
        <v>#REF!</v>
      </c>
      <c r="K1019" s="349" t="e">
        <f t="shared" ca="1" si="146"/>
        <v>#REF!</v>
      </c>
      <c r="Q1019" s="280"/>
      <c r="AB1019" s="281"/>
      <c r="AG1019" s="280"/>
      <c r="AK1019" s="352" t="s">
        <v>250</v>
      </c>
      <c r="AL1019" s="355">
        <v>0</v>
      </c>
      <c r="AM1019" s="356" t="s">
        <v>667</v>
      </c>
      <c r="AN1019" s="357">
        <v>0</v>
      </c>
      <c r="AO1019" s="352" t="s">
        <v>1329</v>
      </c>
      <c r="AP1019" s="355">
        <v>0</v>
      </c>
      <c r="AQ1019" s="352" t="s">
        <v>1366</v>
      </c>
      <c r="AR1019" s="907">
        <v>0.27</v>
      </c>
    </row>
    <row r="1020" spans="10:44" ht="18" customHeight="1" x14ac:dyDescent="0.25">
      <c r="J1020" s="324" t="e">
        <f t="shared" ca="1" si="147"/>
        <v>#REF!</v>
      </c>
      <c r="K1020" s="349" t="e">
        <f t="shared" ca="1" si="146"/>
        <v>#REF!</v>
      </c>
      <c r="Q1020" s="280"/>
      <c r="AB1020" s="281"/>
      <c r="AG1020" s="280"/>
      <c r="AK1020" s="352" t="s">
        <v>349</v>
      </c>
      <c r="AL1020" s="355">
        <v>0</v>
      </c>
      <c r="AM1020" s="356" t="s">
        <v>668</v>
      </c>
      <c r="AN1020" s="357">
        <v>0</v>
      </c>
      <c r="AO1020" s="352" t="s">
        <v>1330</v>
      </c>
      <c r="AP1020" s="355">
        <v>0</v>
      </c>
      <c r="AQ1020" s="352" t="s">
        <v>1367</v>
      </c>
      <c r="AR1020" s="907">
        <v>0.23</v>
      </c>
    </row>
    <row r="1021" spans="10:44" ht="18" customHeight="1" x14ac:dyDescent="0.25">
      <c r="J1021" s="324" t="e">
        <f t="shared" ca="1" si="147"/>
        <v>#REF!</v>
      </c>
      <c r="K1021" s="349" t="e">
        <f t="shared" ca="1" si="146"/>
        <v>#REF!</v>
      </c>
      <c r="Q1021" s="280"/>
      <c r="AB1021" s="281"/>
      <c r="AG1021" s="280"/>
      <c r="AK1021" s="352" t="s">
        <v>450</v>
      </c>
      <c r="AL1021" s="355">
        <v>0</v>
      </c>
      <c r="AM1021" s="356" t="s">
        <v>488</v>
      </c>
      <c r="AN1021" s="357">
        <v>0.2</v>
      </c>
      <c r="AO1021" s="352" t="s">
        <v>1331</v>
      </c>
      <c r="AP1021" s="355">
        <v>0</v>
      </c>
      <c r="AQ1021" s="352" t="s">
        <v>461</v>
      </c>
      <c r="AR1021" s="907">
        <v>0</v>
      </c>
    </row>
    <row r="1022" spans="10:44" ht="18" customHeight="1" x14ac:dyDescent="0.25">
      <c r="J1022" s="324" t="e">
        <f t="shared" ca="1" si="147"/>
        <v>#REF!</v>
      </c>
      <c r="K1022" s="349" t="e">
        <f t="shared" ca="1" si="146"/>
        <v>#REF!</v>
      </c>
      <c r="Q1022" s="280"/>
      <c r="AB1022" s="281"/>
      <c r="AG1022" s="280"/>
      <c r="AK1022" s="352" t="s">
        <v>251</v>
      </c>
      <c r="AL1022" s="355">
        <v>0</v>
      </c>
      <c r="AM1022" s="356" t="s">
        <v>669</v>
      </c>
      <c r="AN1022" s="357">
        <v>0</v>
      </c>
      <c r="AO1022" s="352" t="s">
        <v>1332</v>
      </c>
      <c r="AP1022" s="355">
        <v>0.25600000000000001</v>
      </c>
      <c r="AQ1022" s="352" t="s">
        <v>1368</v>
      </c>
      <c r="AR1022" s="907">
        <v>0</v>
      </c>
    </row>
    <row r="1023" spans="10:44" ht="18" customHeight="1" x14ac:dyDescent="0.25">
      <c r="J1023" s="324" t="e">
        <f t="shared" ca="1" si="147"/>
        <v>#REF!</v>
      </c>
      <c r="K1023" s="349" t="e">
        <f t="shared" ca="1" si="146"/>
        <v>#REF!</v>
      </c>
      <c r="Q1023" s="280"/>
      <c r="AB1023" s="281"/>
      <c r="AG1023" s="280"/>
      <c r="AK1023" s="352" t="s">
        <v>451</v>
      </c>
      <c r="AL1023" s="355">
        <v>0</v>
      </c>
      <c r="AM1023" s="356" t="s">
        <v>670</v>
      </c>
      <c r="AN1023" s="357">
        <v>0</v>
      </c>
      <c r="AO1023" s="352" t="s">
        <v>1333</v>
      </c>
      <c r="AP1023" s="355">
        <v>0</v>
      </c>
      <c r="AQ1023" s="352" t="s">
        <v>1369</v>
      </c>
      <c r="AR1023" s="907">
        <v>0</v>
      </c>
    </row>
    <row r="1024" spans="10:44" ht="18" customHeight="1" x14ac:dyDescent="0.25">
      <c r="J1024" s="324" t="e">
        <f t="shared" ca="1" si="147"/>
        <v>#REF!</v>
      </c>
      <c r="K1024" s="349" t="e">
        <f t="shared" ca="1" si="146"/>
        <v>#REF!</v>
      </c>
      <c r="Q1024" s="280"/>
      <c r="AB1024" s="281"/>
      <c r="AG1024" s="280"/>
      <c r="AK1024" s="352" t="s">
        <v>506</v>
      </c>
      <c r="AL1024" s="355">
        <v>0</v>
      </c>
      <c r="AM1024" s="356" t="s">
        <v>444</v>
      </c>
      <c r="AN1024" s="357">
        <v>0</v>
      </c>
      <c r="AO1024" s="352" t="s">
        <v>1334</v>
      </c>
      <c r="AP1024" s="355">
        <v>0.18</v>
      </c>
      <c r="AQ1024" s="352" t="s">
        <v>1370</v>
      </c>
      <c r="AR1024" s="907">
        <v>0</v>
      </c>
    </row>
    <row r="1025" spans="10:44" ht="18" customHeight="1" x14ac:dyDescent="0.25">
      <c r="J1025" s="324" t="e">
        <f t="shared" ca="1" si="147"/>
        <v>#REF!</v>
      </c>
      <c r="K1025" s="349" t="e">
        <f t="shared" ca="1" si="146"/>
        <v>#REF!</v>
      </c>
      <c r="Q1025" s="280"/>
      <c r="AB1025" s="281"/>
      <c r="AG1025" s="280"/>
      <c r="AK1025" s="352" t="s">
        <v>492</v>
      </c>
      <c r="AL1025" s="355">
        <v>0</v>
      </c>
      <c r="AM1025" s="356" t="s">
        <v>671</v>
      </c>
      <c r="AN1025" s="357">
        <v>0</v>
      </c>
      <c r="AO1025" s="352" t="s">
        <v>674</v>
      </c>
      <c r="AP1025" s="355">
        <v>0</v>
      </c>
      <c r="AQ1025" s="352" t="s">
        <v>1372</v>
      </c>
      <c r="AR1025" s="907">
        <v>0.27300000000000002</v>
      </c>
    </row>
    <row r="1026" spans="10:44" ht="18" customHeight="1" x14ac:dyDescent="0.25">
      <c r="J1026" s="324" t="e">
        <f t="shared" ca="1" si="147"/>
        <v>#REF!</v>
      </c>
      <c r="K1026" s="349" t="e">
        <f t="shared" ca="1" si="146"/>
        <v>#REF!</v>
      </c>
      <c r="Q1026" s="280"/>
      <c r="AB1026" s="281"/>
      <c r="AG1026" s="280"/>
      <c r="AK1026" s="352" t="s">
        <v>215</v>
      </c>
      <c r="AL1026" s="355">
        <v>0</v>
      </c>
      <c r="AM1026" s="356" t="s">
        <v>445</v>
      </c>
      <c r="AN1026" s="357">
        <v>0</v>
      </c>
      <c r="AO1026" s="352" t="s">
        <v>1335</v>
      </c>
      <c r="AP1026" s="355">
        <v>0</v>
      </c>
      <c r="AQ1026" s="352" t="s">
        <v>1373</v>
      </c>
      <c r="AR1026" s="907">
        <v>0.27200000000000002</v>
      </c>
    </row>
    <row r="1027" spans="10:44" ht="18" customHeight="1" x14ac:dyDescent="0.25">
      <c r="J1027" s="324" t="e">
        <f t="shared" ca="1" si="147"/>
        <v>#REF!</v>
      </c>
      <c r="K1027" s="349" t="e">
        <f t="shared" ca="1" si="146"/>
        <v>#REF!</v>
      </c>
      <c r="Q1027" s="280"/>
      <c r="AB1027" s="281"/>
      <c r="AG1027" s="280"/>
      <c r="AK1027" s="352" t="s">
        <v>507</v>
      </c>
      <c r="AL1027" s="355">
        <v>0.30000001192092896</v>
      </c>
      <c r="AM1027" s="356" t="s">
        <v>527</v>
      </c>
      <c r="AN1027" s="357">
        <v>0</v>
      </c>
      <c r="AO1027" s="352" t="s">
        <v>1129</v>
      </c>
      <c r="AP1027" s="355">
        <v>0.25900000000000001</v>
      </c>
      <c r="AQ1027" s="352" t="s">
        <v>1559</v>
      </c>
      <c r="AR1027" s="907">
        <v>0</v>
      </c>
    </row>
    <row r="1028" spans="10:44" ht="18" customHeight="1" x14ac:dyDescent="0.25">
      <c r="J1028" s="324" t="e">
        <f t="shared" ca="1" si="147"/>
        <v>#REF!</v>
      </c>
      <c r="K1028" s="349" t="e">
        <f t="shared" ca="1" si="146"/>
        <v>#REF!</v>
      </c>
      <c r="Q1028" s="280"/>
      <c r="AB1028" s="281"/>
      <c r="AG1028" s="280"/>
      <c r="AK1028" s="352" t="s">
        <v>461</v>
      </c>
      <c r="AL1028" s="355">
        <v>0</v>
      </c>
      <c r="AM1028" s="356" t="s">
        <v>489</v>
      </c>
      <c r="AN1028" s="357">
        <v>0.25</v>
      </c>
      <c r="AO1028" s="352" t="s">
        <v>1336</v>
      </c>
      <c r="AP1028" s="355">
        <v>0</v>
      </c>
      <c r="AQ1028" s="352" t="s">
        <v>1375</v>
      </c>
      <c r="AR1028" s="907">
        <v>0.27300000000000002</v>
      </c>
    </row>
    <row r="1029" spans="10:44" ht="18" customHeight="1" x14ac:dyDescent="0.25">
      <c r="J1029" s="324" t="e">
        <f t="shared" ca="1" si="147"/>
        <v>#REF!</v>
      </c>
      <c r="K1029" s="349" t="e">
        <f t="shared" ca="1" si="146"/>
        <v>#REF!</v>
      </c>
      <c r="Q1029" s="280"/>
      <c r="AB1029" s="281"/>
      <c r="AG1029" s="280"/>
      <c r="AK1029" s="352" t="s">
        <v>350</v>
      </c>
      <c r="AL1029" s="355">
        <v>0</v>
      </c>
      <c r="AM1029" s="356" t="s">
        <v>490</v>
      </c>
      <c r="AN1029" s="357">
        <v>0</v>
      </c>
      <c r="AO1029" s="352" t="s">
        <v>1337</v>
      </c>
      <c r="AP1029" s="355">
        <v>0.22</v>
      </c>
      <c r="AQ1029" s="352" t="s">
        <v>253</v>
      </c>
      <c r="AR1029" s="907">
        <v>0.27300000000000002</v>
      </c>
    </row>
    <row r="1030" spans="10:44" ht="18" customHeight="1" x14ac:dyDescent="0.25">
      <c r="J1030" s="324" t="e">
        <f t="shared" ca="1" si="147"/>
        <v>#REF!</v>
      </c>
      <c r="K1030" s="349" t="e">
        <f t="shared" ca="1" si="146"/>
        <v>#REF!</v>
      </c>
      <c r="Q1030" s="280"/>
      <c r="AB1030" s="281"/>
      <c r="AG1030" s="280"/>
      <c r="AK1030" s="352" t="s">
        <v>216</v>
      </c>
      <c r="AL1030" s="355">
        <v>0</v>
      </c>
      <c r="AM1030" s="356" t="s">
        <v>672</v>
      </c>
      <c r="AN1030" s="357">
        <v>0.24</v>
      </c>
      <c r="AO1030" s="352" t="s">
        <v>675</v>
      </c>
      <c r="AP1030" s="355">
        <v>0.25900000000000001</v>
      </c>
      <c r="AQ1030" s="352" t="s">
        <v>1376</v>
      </c>
      <c r="AR1030" s="907">
        <v>0.26100000000000001</v>
      </c>
    </row>
    <row r="1031" spans="10:44" ht="18" customHeight="1" x14ac:dyDescent="0.25">
      <c r="J1031" s="324" t="e">
        <f t="shared" ca="1" si="147"/>
        <v>#REF!</v>
      </c>
      <c r="K1031" s="349" t="e">
        <f t="shared" ca="1" si="146"/>
        <v>#REF!</v>
      </c>
      <c r="Q1031" s="280"/>
      <c r="AB1031" s="281"/>
      <c r="AG1031" s="280"/>
      <c r="AK1031" s="352" t="s">
        <v>508</v>
      </c>
      <c r="AL1031" s="355">
        <v>0</v>
      </c>
      <c r="AM1031" s="356" t="s">
        <v>673</v>
      </c>
      <c r="AN1031" s="357">
        <v>0</v>
      </c>
      <c r="AO1031" s="352" t="s">
        <v>1338</v>
      </c>
      <c r="AP1031" s="355">
        <v>0</v>
      </c>
      <c r="AQ1031" s="352" t="s">
        <v>117</v>
      </c>
      <c r="AR1031" s="907">
        <v>0.27300000000000002</v>
      </c>
    </row>
    <row r="1032" spans="10:44" ht="18" customHeight="1" x14ac:dyDescent="0.25">
      <c r="J1032" s="324" t="e">
        <f t="shared" ca="1" si="147"/>
        <v>#REF!</v>
      </c>
      <c r="K1032" s="349" t="e">
        <f t="shared" ca="1" si="146"/>
        <v>#REF!</v>
      </c>
      <c r="Q1032" s="280"/>
      <c r="AB1032" s="281"/>
      <c r="AG1032" s="280"/>
      <c r="AK1032" s="352" t="s">
        <v>541</v>
      </c>
      <c r="AL1032" s="355">
        <v>0</v>
      </c>
      <c r="AM1032" s="356" t="s">
        <v>511</v>
      </c>
      <c r="AN1032" s="357">
        <v>0</v>
      </c>
      <c r="AO1032" s="352" t="s">
        <v>398</v>
      </c>
      <c r="AP1032" s="355">
        <v>0</v>
      </c>
      <c r="AQ1032" s="352" t="s">
        <v>0</v>
      </c>
      <c r="AR1032" s="907">
        <v>0.27300000000000002</v>
      </c>
    </row>
    <row r="1033" spans="10:44" ht="18" customHeight="1" x14ac:dyDescent="0.25">
      <c r="J1033" s="324" t="e">
        <f t="shared" ca="1" si="147"/>
        <v>#REF!</v>
      </c>
      <c r="K1033" s="349" t="e">
        <f t="shared" ca="1" si="146"/>
        <v>#REF!</v>
      </c>
      <c r="Q1033" s="280"/>
      <c r="AB1033" s="281"/>
      <c r="AG1033" s="280"/>
      <c r="AK1033" s="352" t="s">
        <v>509</v>
      </c>
      <c r="AL1033" s="355">
        <v>0</v>
      </c>
      <c r="AM1033" s="356" t="s">
        <v>340</v>
      </c>
      <c r="AN1033" s="357">
        <v>0</v>
      </c>
      <c r="AO1033" s="352" t="s">
        <v>1339</v>
      </c>
      <c r="AP1033" s="355">
        <v>0.25900000000000001</v>
      </c>
    </row>
    <row r="1034" spans="10:44" ht="18" customHeight="1" x14ac:dyDescent="0.25">
      <c r="J1034" s="324" t="e">
        <f t="shared" ca="1" si="147"/>
        <v>#REF!</v>
      </c>
      <c r="K1034" s="349" t="e">
        <f t="shared" ca="1" si="146"/>
        <v>#REF!</v>
      </c>
      <c r="Q1034" s="280"/>
      <c r="AB1034" s="281"/>
      <c r="AG1034" s="280"/>
      <c r="AK1034" s="352" t="s">
        <v>542</v>
      </c>
      <c r="AL1034" s="355">
        <v>0</v>
      </c>
      <c r="AM1034" s="356" t="s">
        <v>341</v>
      </c>
      <c r="AN1034" s="357">
        <v>0</v>
      </c>
      <c r="AO1034" s="352" t="s">
        <v>1340</v>
      </c>
      <c r="AP1034" s="355">
        <v>0</v>
      </c>
    </row>
    <row r="1035" spans="10:44" ht="18" customHeight="1" x14ac:dyDescent="0.25">
      <c r="J1035" s="324" t="e">
        <f t="shared" ca="1" si="147"/>
        <v>#REF!</v>
      </c>
      <c r="K1035" s="349" t="e">
        <f t="shared" ref="K1035:K1087" ca="1" si="148">INDIRECT("_Mix"&amp;$D$6)</f>
        <v>#REF!</v>
      </c>
      <c r="Q1035" s="280"/>
      <c r="AB1035" s="281"/>
      <c r="AG1035" s="280"/>
      <c r="AK1035" s="352" t="s">
        <v>493</v>
      </c>
      <c r="AL1035" s="355">
        <v>0</v>
      </c>
      <c r="AM1035" s="356" t="s">
        <v>342</v>
      </c>
      <c r="AN1035" s="357">
        <v>0</v>
      </c>
      <c r="AO1035" s="352" t="s">
        <v>1341</v>
      </c>
      <c r="AP1035" s="355">
        <v>0.25900000000000001</v>
      </c>
    </row>
    <row r="1036" spans="10:44" ht="18" customHeight="1" x14ac:dyDescent="0.25">
      <c r="J1036" s="324" t="e">
        <f t="shared" ref="J1036:J1087" ca="1" si="149">INDIRECT("_Com"&amp;$D$6)</f>
        <v>#REF!</v>
      </c>
      <c r="K1036" s="349" t="e">
        <f t="shared" ca="1" si="148"/>
        <v>#REF!</v>
      </c>
      <c r="Q1036" s="280"/>
      <c r="AB1036" s="281"/>
      <c r="AG1036" s="280"/>
      <c r="AK1036" s="352" t="s">
        <v>352</v>
      </c>
      <c r="AL1036" s="355">
        <v>5.000000074505806E-2</v>
      </c>
      <c r="AM1036" s="356" t="s">
        <v>376</v>
      </c>
      <c r="AN1036" s="357">
        <v>0.02</v>
      </c>
      <c r="AO1036" s="352" t="s">
        <v>1342</v>
      </c>
      <c r="AP1036" s="355">
        <v>0</v>
      </c>
    </row>
    <row r="1037" spans="10:44" ht="18" customHeight="1" x14ac:dyDescent="0.25">
      <c r="J1037" s="324" t="e">
        <f t="shared" ca="1" si="149"/>
        <v>#REF!</v>
      </c>
      <c r="K1037" s="349" t="e">
        <f t="shared" ca="1" si="148"/>
        <v>#REF!</v>
      </c>
      <c r="Q1037" s="280"/>
      <c r="AB1037" s="281"/>
      <c r="AG1037" s="280"/>
      <c r="AK1037" s="352" t="s">
        <v>454</v>
      </c>
      <c r="AL1037" s="355">
        <v>0.27000001072883606</v>
      </c>
      <c r="AM1037" s="356" t="s">
        <v>343</v>
      </c>
      <c r="AN1037" s="357">
        <v>0</v>
      </c>
      <c r="AO1037" s="352" t="s">
        <v>1343</v>
      </c>
      <c r="AP1037" s="355">
        <v>0</v>
      </c>
    </row>
    <row r="1038" spans="10:44" ht="18" customHeight="1" x14ac:dyDescent="0.25">
      <c r="J1038" s="324" t="e">
        <f t="shared" ca="1" si="149"/>
        <v>#REF!</v>
      </c>
      <c r="K1038" s="349" t="e">
        <f t="shared" ca="1" si="148"/>
        <v>#REF!</v>
      </c>
      <c r="Q1038" s="280"/>
      <c r="AB1038" s="281"/>
      <c r="AG1038" s="280"/>
      <c r="AK1038" s="352" t="s">
        <v>253</v>
      </c>
      <c r="AL1038" s="355">
        <v>0.2800000011920929</v>
      </c>
      <c r="AM1038" s="356" t="s">
        <v>344</v>
      </c>
      <c r="AN1038" s="357">
        <v>0</v>
      </c>
      <c r="AO1038" s="352" t="s">
        <v>1344</v>
      </c>
      <c r="AP1038" s="355">
        <v>0.246</v>
      </c>
    </row>
    <row r="1039" spans="10:44" ht="18" customHeight="1" x14ac:dyDescent="0.25">
      <c r="J1039" s="324" t="e">
        <f t="shared" ca="1" si="149"/>
        <v>#REF!</v>
      </c>
      <c r="K1039" s="349" t="e">
        <f t="shared" ca="1" si="148"/>
        <v>#REF!</v>
      </c>
      <c r="Q1039" s="280"/>
      <c r="AB1039" s="281"/>
      <c r="AG1039" s="280"/>
      <c r="AK1039" s="352" t="s">
        <v>354</v>
      </c>
      <c r="AL1039" s="355">
        <v>0.20999999344348907</v>
      </c>
      <c r="AM1039" s="356" t="s">
        <v>674</v>
      </c>
      <c r="AN1039" s="357">
        <v>0</v>
      </c>
      <c r="AO1039" s="352" t="s">
        <v>1345</v>
      </c>
      <c r="AP1039" s="355">
        <v>9.1999999999999998E-2</v>
      </c>
    </row>
    <row r="1040" spans="10:44" ht="18" customHeight="1" x14ac:dyDescent="0.25">
      <c r="J1040" s="324" t="e">
        <f t="shared" ca="1" si="149"/>
        <v>#REF!</v>
      </c>
      <c r="K1040" s="349" t="e">
        <f t="shared" ca="1" si="148"/>
        <v>#REF!</v>
      </c>
      <c r="Q1040" s="280"/>
      <c r="AB1040" s="281"/>
      <c r="AG1040" s="280"/>
      <c r="AK1040" s="352" t="s">
        <v>412</v>
      </c>
      <c r="AL1040" s="355">
        <v>0</v>
      </c>
      <c r="AM1040" s="356" t="s">
        <v>345</v>
      </c>
      <c r="AN1040" s="357">
        <v>0</v>
      </c>
      <c r="AO1040" s="352" t="s">
        <v>1346</v>
      </c>
      <c r="AP1040" s="355">
        <v>0.25900000000000001</v>
      </c>
    </row>
    <row r="1041" spans="2:42" ht="18" customHeight="1" x14ac:dyDescent="0.25">
      <c r="J1041" s="324" t="e">
        <f t="shared" ca="1" si="149"/>
        <v>#REF!</v>
      </c>
      <c r="K1041" s="349" t="e">
        <f t="shared" ca="1" si="148"/>
        <v>#REF!</v>
      </c>
      <c r="Q1041" s="280"/>
      <c r="AB1041" s="281"/>
      <c r="AG1041" s="280"/>
      <c r="AK1041" s="358" t="s">
        <v>117</v>
      </c>
      <c r="AL1041" s="355">
        <v>0.31000000238418579</v>
      </c>
      <c r="AM1041" s="356" t="s">
        <v>377</v>
      </c>
      <c r="AN1041" s="357">
        <v>0.22</v>
      </c>
      <c r="AO1041" s="352" t="s">
        <v>1347</v>
      </c>
      <c r="AP1041" s="355">
        <v>1.4E-2</v>
      </c>
    </row>
    <row r="1042" spans="2:42" ht="18" customHeight="1" x14ac:dyDescent="0.25">
      <c r="J1042" s="324" t="e">
        <f t="shared" ca="1" si="149"/>
        <v>#REF!</v>
      </c>
      <c r="K1042" s="349" t="e">
        <f t="shared" ca="1" si="148"/>
        <v>#REF!</v>
      </c>
      <c r="Q1042" s="280"/>
      <c r="AB1042" s="281"/>
      <c r="AG1042" s="280"/>
      <c r="AK1042" s="358" t="s">
        <v>0</v>
      </c>
      <c r="AL1042" s="355">
        <v>0.31000000238418579</v>
      </c>
      <c r="AM1042" s="356" t="s">
        <v>396</v>
      </c>
      <c r="AN1042" s="357">
        <v>0.24</v>
      </c>
      <c r="AO1042" s="352" t="s">
        <v>1348</v>
      </c>
      <c r="AP1042" s="355">
        <v>0.25900000000000001</v>
      </c>
    </row>
    <row r="1043" spans="2:42" ht="18" customHeight="1" x14ac:dyDescent="0.25">
      <c r="J1043" s="324" t="e">
        <f t="shared" ca="1" si="149"/>
        <v>#REF!</v>
      </c>
      <c r="K1043" s="349" t="e">
        <f t="shared" ca="1" si="148"/>
        <v>#REF!</v>
      </c>
      <c r="Q1043" s="280"/>
      <c r="AC1043" s="281"/>
      <c r="AG1043" s="280"/>
      <c r="AM1043" s="356" t="s">
        <v>675</v>
      </c>
      <c r="AN1043" s="357">
        <v>0</v>
      </c>
      <c r="AO1043" s="352" t="s">
        <v>1349</v>
      </c>
      <c r="AP1043" s="355">
        <v>0.252</v>
      </c>
    </row>
    <row r="1044" spans="2:42" ht="18" customHeight="1" x14ac:dyDescent="0.25">
      <c r="B1044" s="281"/>
      <c r="C1044" s="281"/>
      <c r="D1044" s="281"/>
      <c r="E1044" s="281"/>
      <c r="F1044" s="281"/>
      <c r="J1044" s="324" t="e">
        <f t="shared" ca="1" si="149"/>
        <v>#REF!</v>
      </c>
      <c r="K1044" s="349" t="e">
        <f t="shared" ca="1" si="148"/>
        <v>#REF!</v>
      </c>
      <c r="Q1044" s="280"/>
      <c r="W1044" s="281"/>
      <c r="X1044" s="281"/>
      <c r="Y1044" s="281"/>
      <c r="Z1044" s="281"/>
      <c r="AA1044" s="281"/>
      <c r="AB1044" s="281"/>
      <c r="AC1044" s="281"/>
      <c r="AD1044" s="281"/>
      <c r="AE1044" s="281"/>
      <c r="AF1044" s="281"/>
      <c r="AH1044" s="281"/>
      <c r="AI1044" s="281"/>
      <c r="AJ1044" s="281"/>
      <c r="AK1044" s="281"/>
      <c r="AL1044" s="281"/>
      <c r="AM1044" s="356" t="s">
        <v>247</v>
      </c>
      <c r="AN1044" s="357">
        <v>0</v>
      </c>
      <c r="AO1044" s="352" t="s">
        <v>1350</v>
      </c>
      <c r="AP1044" s="355">
        <v>0.254</v>
      </c>
    </row>
    <row r="1045" spans="2:42" ht="18" customHeight="1" x14ac:dyDescent="0.25">
      <c r="J1045" s="324" t="e">
        <f t="shared" ca="1" si="149"/>
        <v>#REF!</v>
      </c>
      <c r="K1045" s="349" t="e">
        <f t="shared" ca="1" si="148"/>
        <v>#REF!</v>
      </c>
      <c r="Q1045" s="280"/>
      <c r="AC1045" s="281"/>
      <c r="AG1045" s="280"/>
      <c r="AM1045" s="356" t="s">
        <v>347</v>
      </c>
      <c r="AN1045" s="357">
        <v>0</v>
      </c>
      <c r="AO1045" s="352" t="s">
        <v>1351</v>
      </c>
      <c r="AP1045" s="355">
        <v>0.25900000000000001</v>
      </c>
    </row>
    <row r="1046" spans="2:42" ht="18" customHeight="1" x14ac:dyDescent="0.25">
      <c r="J1046" s="324" t="e">
        <f t="shared" ca="1" si="149"/>
        <v>#REF!</v>
      </c>
      <c r="K1046" s="349" t="e">
        <f t="shared" ca="1" si="148"/>
        <v>#REF!</v>
      </c>
      <c r="Q1046" s="280"/>
      <c r="AC1046" s="281"/>
      <c r="AG1046" s="280"/>
      <c r="AM1046" s="356" t="s">
        <v>676</v>
      </c>
      <c r="AN1046" s="357">
        <v>0</v>
      </c>
      <c r="AO1046" s="352" t="s">
        <v>1352</v>
      </c>
      <c r="AP1046" s="355">
        <v>0.25900000000000001</v>
      </c>
    </row>
    <row r="1047" spans="2:42" ht="18" customHeight="1" x14ac:dyDescent="0.25">
      <c r="J1047" s="324" t="e">
        <f t="shared" ca="1" si="149"/>
        <v>#REF!</v>
      </c>
      <c r="K1047" s="349" t="e">
        <f t="shared" ca="1" si="148"/>
        <v>#REF!</v>
      </c>
      <c r="Q1047" s="280"/>
      <c r="AC1047" s="281"/>
      <c r="AG1047" s="280"/>
      <c r="AM1047" s="356" t="s">
        <v>248</v>
      </c>
      <c r="AN1047" s="357">
        <v>0</v>
      </c>
      <c r="AO1047" s="352" t="s">
        <v>1353</v>
      </c>
      <c r="AP1047" s="355">
        <v>0.25800000000000001</v>
      </c>
    </row>
    <row r="1048" spans="2:42" ht="18" customHeight="1" x14ac:dyDescent="0.25">
      <c r="J1048" s="324" t="e">
        <f t="shared" ca="1" si="149"/>
        <v>#REF!</v>
      </c>
      <c r="K1048" s="349" t="e">
        <f t="shared" ca="1" si="148"/>
        <v>#REF!</v>
      </c>
      <c r="Q1048" s="280"/>
      <c r="AC1048" s="281"/>
      <c r="AG1048" s="280"/>
      <c r="AM1048" s="356" t="s">
        <v>491</v>
      </c>
      <c r="AN1048" s="357">
        <v>0</v>
      </c>
      <c r="AO1048" s="352" t="s">
        <v>1354</v>
      </c>
      <c r="AP1048" s="355">
        <v>0</v>
      </c>
    </row>
    <row r="1049" spans="2:42" ht="18" customHeight="1" x14ac:dyDescent="0.25">
      <c r="J1049" s="324" t="e">
        <f t="shared" ca="1" si="149"/>
        <v>#REF!</v>
      </c>
      <c r="K1049" s="349" t="e">
        <f t="shared" ca="1" si="148"/>
        <v>#REF!</v>
      </c>
      <c r="Q1049" s="280"/>
      <c r="AC1049" s="281"/>
      <c r="AG1049" s="280"/>
      <c r="AM1049" s="356" t="s">
        <v>531</v>
      </c>
      <c r="AN1049" s="357">
        <v>0.02</v>
      </c>
      <c r="AO1049" s="352" t="s">
        <v>1355</v>
      </c>
      <c r="AP1049" s="355">
        <v>0</v>
      </c>
    </row>
    <row r="1050" spans="2:42" ht="18" customHeight="1" x14ac:dyDescent="0.25">
      <c r="J1050" s="324" t="e">
        <f t="shared" ca="1" si="149"/>
        <v>#REF!</v>
      </c>
      <c r="K1050" s="349" t="e">
        <f t="shared" ca="1" si="148"/>
        <v>#REF!</v>
      </c>
      <c r="Q1050" s="280"/>
      <c r="AC1050" s="281"/>
      <c r="AG1050" s="280"/>
      <c r="AM1050" s="356" t="s">
        <v>447</v>
      </c>
      <c r="AN1050" s="357">
        <v>0.01</v>
      </c>
      <c r="AO1050" s="352" t="s">
        <v>1356</v>
      </c>
      <c r="AP1050" s="355">
        <v>0.245</v>
      </c>
    </row>
    <row r="1051" spans="2:42" ht="18" customHeight="1" x14ac:dyDescent="0.25">
      <c r="J1051" s="324" t="e">
        <f t="shared" ca="1" si="149"/>
        <v>#REF!</v>
      </c>
      <c r="K1051" s="349" t="e">
        <f t="shared" ca="1" si="148"/>
        <v>#REF!</v>
      </c>
      <c r="Q1051" s="280"/>
      <c r="AC1051" s="281"/>
      <c r="AG1051" s="280"/>
      <c r="AM1051" s="356" t="s">
        <v>540</v>
      </c>
      <c r="AN1051" s="357">
        <v>0.21</v>
      </c>
      <c r="AO1051" s="352" t="s">
        <v>1357</v>
      </c>
      <c r="AP1051" s="355">
        <v>0</v>
      </c>
    </row>
    <row r="1052" spans="2:42" ht="18" customHeight="1" x14ac:dyDescent="0.25">
      <c r="J1052" s="324" t="e">
        <f t="shared" ca="1" si="149"/>
        <v>#REF!</v>
      </c>
      <c r="K1052" s="349" t="e">
        <f t="shared" ca="1" si="148"/>
        <v>#REF!</v>
      </c>
      <c r="Q1052" s="280"/>
      <c r="AC1052" s="281"/>
      <c r="AG1052" s="280"/>
      <c r="AM1052" s="356" t="s">
        <v>348</v>
      </c>
      <c r="AN1052" s="357">
        <v>0.24</v>
      </c>
      <c r="AO1052" s="352" t="s">
        <v>1358</v>
      </c>
      <c r="AP1052" s="355">
        <v>0</v>
      </c>
    </row>
    <row r="1053" spans="2:42" ht="18" customHeight="1" x14ac:dyDescent="0.25">
      <c r="J1053" s="324" t="e">
        <f t="shared" ca="1" si="149"/>
        <v>#REF!</v>
      </c>
      <c r="K1053" s="349" t="e">
        <f t="shared" ca="1" si="148"/>
        <v>#REF!</v>
      </c>
      <c r="Q1053" s="280"/>
      <c r="AC1053" s="281"/>
      <c r="AG1053" s="280"/>
      <c r="AM1053" s="356" t="s">
        <v>249</v>
      </c>
      <c r="AN1053" s="357">
        <v>0.05</v>
      </c>
      <c r="AO1053" s="352" t="s">
        <v>1359</v>
      </c>
      <c r="AP1053" s="355">
        <v>0</v>
      </c>
    </row>
    <row r="1054" spans="2:42" ht="18" customHeight="1" x14ac:dyDescent="0.25">
      <c r="J1054" s="324" t="e">
        <f t="shared" ca="1" si="149"/>
        <v>#REF!</v>
      </c>
      <c r="K1054" s="349" t="e">
        <f t="shared" ca="1" si="148"/>
        <v>#REF!</v>
      </c>
      <c r="Q1054" s="280"/>
      <c r="AC1054" s="281"/>
      <c r="AG1054" s="280"/>
      <c r="AM1054" s="356" t="s">
        <v>459</v>
      </c>
      <c r="AN1054" s="357">
        <v>0</v>
      </c>
      <c r="AO1054" s="352" t="s">
        <v>1360</v>
      </c>
      <c r="AP1054" s="355">
        <v>0.20100000000000001</v>
      </c>
    </row>
    <row r="1055" spans="2:42" ht="18" customHeight="1" x14ac:dyDescent="0.25">
      <c r="J1055" s="324" t="e">
        <f t="shared" ca="1" si="149"/>
        <v>#REF!</v>
      </c>
      <c r="K1055" s="349" t="e">
        <f t="shared" ca="1" si="148"/>
        <v>#REF!</v>
      </c>
      <c r="Q1055" s="280"/>
      <c r="AC1055" s="281"/>
      <c r="AG1055" s="280"/>
      <c r="AM1055" s="356" t="s">
        <v>677</v>
      </c>
      <c r="AN1055" s="357">
        <v>0.24</v>
      </c>
      <c r="AO1055" s="352" t="s">
        <v>1361</v>
      </c>
      <c r="AP1055" s="355">
        <v>8.5999999999999993E-2</v>
      </c>
    </row>
    <row r="1056" spans="2:42" ht="18" customHeight="1" x14ac:dyDescent="0.25">
      <c r="J1056" s="324" t="e">
        <f t="shared" ca="1" si="149"/>
        <v>#REF!</v>
      </c>
      <c r="K1056" s="349" t="e">
        <f t="shared" ca="1" si="148"/>
        <v>#REF!</v>
      </c>
      <c r="Q1056" s="280"/>
      <c r="AC1056" s="281"/>
      <c r="AG1056" s="280"/>
      <c r="AM1056" s="356" t="s">
        <v>678</v>
      </c>
      <c r="AN1056" s="357">
        <v>0.2</v>
      </c>
      <c r="AO1056" s="352" t="s">
        <v>1362</v>
      </c>
      <c r="AP1056" s="355">
        <v>0</v>
      </c>
    </row>
    <row r="1057" spans="10:42" ht="18" customHeight="1" x14ac:dyDescent="0.25">
      <c r="J1057" s="324" t="e">
        <f t="shared" ca="1" si="149"/>
        <v>#REF!</v>
      </c>
      <c r="K1057" s="349" t="e">
        <f t="shared" ca="1" si="148"/>
        <v>#REF!</v>
      </c>
      <c r="Q1057" s="280"/>
      <c r="AC1057" s="281"/>
      <c r="AG1057" s="280"/>
      <c r="AM1057" s="356" t="s">
        <v>679</v>
      </c>
      <c r="AN1057" s="357">
        <v>0</v>
      </c>
      <c r="AO1057" s="352" t="s">
        <v>1363</v>
      </c>
      <c r="AP1057" s="355">
        <v>0</v>
      </c>
    </row>
    <row r="1058" spans="10:42" ht="18" customHeight="1" x14ac:dyDescent="0.25">
      <c r="J1058" s="324" t="e">
        <f t="shared" ca="1" si="149"/>
        <v>#REF!</v>
      </c>
      <c r="K1058" s="349" t="e">
        <f t="shared" ca="1" si="148"/>
        <v>#REF!</v>
      </c>
      <c r="Q1058" s="280"/>
      <c r="AC1058" s="281"/>
      <c r="AG1058" s="280"/>
      <c r="AM1058" s="356" t="s">
        <v>680</v>
      </c>
      <c r="AN1058" s="357">
        <v>0.25</v>
      </c>
      <c r="AO1058" s="352" t="s">
        <v>1364</v>
      </c>
      <c r="AP1058" s="355">
        <v>0.25900000000000001</v>
      </c>
    </row>
    <row r="1059" spans="10:42" ht="18" customHeight="1" x14ac:dyDescent="0.25">
      <c r="J1059" s="324" t="e">
        <f t="shared" ca="1" si="149"/>
        <v>#REF!</v>
      </c>
      <c r="K1059" s="349" t="e">
        <f t="shared" ca="1" si="148"/>
        <v>#REF!</v>
      </c>
      <c r="Q1059" s="280"/>
      <c r="AC1059" s="281"/>
      <c r="AG1059" s="280"/>
      <c r="AM1059" s="356" t="s">
        <v>69</v>
      </c>
      <c r="AN1059" s="357">
        <v>0</v>
      </c>
      <c r="AO1059" s="352" t="s">
        <v>1365</v>
      </c>
      <c r="AP1059" s="355">
        <v>0.25900000000000001</v>
      </c>
    </row>
    <row r="1060" spans="10:42" ht="18" customHeight="1" x14ac:dyDescent="0.25">
      <c r="J1060" s="324" t="e">
        <f t="shared" ca="1" si="149"/>
        <v>#REF!</v>
      </c>
      <c r="K1060" s="349" t="e">
        <f t="shared" ca="1" si="148"/>
        <v>#REF!</v>
      </c>
      <c r="Q1060" s="280"/>
      <c r="AC1060" s="281"/>
      <c r="AG1060" s="280"/>
      <c r="AM1060" s="356" t="s">
        <v>448</v>
      </c>
      <c r="AN1060" s="357">
        <v>0.23</v>
      </c>
      <c r="AO1060" s="352" t="s">
        <v>1366</v>
      </c>
      <c r="AP1060" s="355">
        <v>0.25900000000000001</v>
      </c>
    </row>
    <row r="1061" spans="10:42" ht="18" customHeight="1" x14ac:dyDescent="0.25">
      <c r="J1061" s="324" t="e">
        <f t="shared" ca="1" si="149"/>
        <v>#REF!</v>
      </c>
      <c r="K1061" s="349" t="e">
        <f t="shared" ca="1" si="148"/>
        <v>#REF!</v>
      </c>
      <c r="Q1061" s="280"/>
      <c r="AC1061" s="281"/>
      <c r="AG1061" s="280"/>
      <c r="AM1061" s="356" t="s">
        <v>250</v>
      </c>
      <c r="AN1061" s="357">
        <v>0</v>
      </c>
      <c r="AO1061" s="352" t="s">
        <v>1367</v>
      </c>
      <c r="AP1061" s="355">
        <v>0.23300000000000001</v>
      </c>
    </row>
    <row r="1062" spans="10:42" ht="18" customHeight="1" x14ac:dyDescent="0.25">
      <c r="J1062" s="324" t="e">
        <f t="shared" ca="1" si="149"/>
        <v>#REF!</v>
      </c>
      <c r="K1062" s="349" t="e">
        <f t="shared" ca="1" si="148"/>
        <v>#REF!</v>
      </c>
      <c r="Q1062" s="280"/>
      <c r="AC1062" s="281"/>
      <c r="AG1062" s="280"/>
      <c r="AM1062" s="356" t="s">
        <v>681</v>
      </c>
      <c r="AN1062" s="357">
        <v>0</v>
      </c>
      <c r="AO1062" s="352" t="s">
        <v>461</v>
      </c>
      <c r="AP1062" s="355">
        <v>0</v>
      </c>
    </row>
    <row r="1063" spans="10:42" ht="18" customHeight="1" x14ac:dyDescent="0.25">
      <c r="J1063" s="324" t="e">
        <f t="shared" ca="1" si="149"/>
        <v>#REF!</v>
      </c>
      <c r="K1063" s="349" t="e">
        <f t="shared" ca="1" si="148"/>
        <v>#REF!</v>
      </c>
      <c r="Q1063" s="280"/>
      <c r="AC1063" s="281"/>
      <c r="AG1063" s="280"/>
      <c r="AM1063" s="356" t="s">
        <v>349</v>
      </c>
      <c r="AN1063" s="357">
        <v>0</v>
      </c>
      <c r="AO1063" s="352" t="s">
        <v>350</v>
      </c>
      <c r="AP1063" s="355">
        <v>0.191</v>
      </c>
    </row>
    <row r="1064" spans="10:42" ht="18" customHeight="1" x14ac:dyDescent="0.25">
      <c r="J1064" s="324" t="e">
        <f t="shared" ca="1" si="149"/>
        <v>#REF!</v>
      </c>
      <c r="K1064" s="349" t="e">
        <f t="shared" ca="1" si="148"/>
        <v>#REF!</v>
      </c>
      <c r="Q1064" s="280"/>
      <c r="AC1064" s="281"/>
      <c r="AG1064" s="280"/>
      <c r="AM1064" s="356" t="s">
        <v>450</v>
      </c>
      <c r="AN1064" s="357">
        <v>0</v>
      </c>
      <c r="AO1064" s="352" t="s">
        <v>1368</v>
      </c>
      <c r="AP1064" s="355">
        <v>0</v>
      </c>
    </row>
    <row r="1065" spans="10:42" ht="18" customHeight="1" x14ac:dyDescent="0.25">
      <c r="J1065" s="324" t="e">
        <f t="shared" ca="1" si="149"/>
        <v>#REF!</v>
      </c>
      <c r="K1065" s="349" t="e">
        <f t="shared" ca="1" si="148"/>
        <v>#REF!</v>
      </c>
      <c r="Q1065" s="280"/>
      <c r="AC1065" s="281"/>
      <c r="AG1065" s="280"/>
      <c r="AM1065" s="356" t="s">
        <v>251</v>
      </c>
      <c r="AN1065" s="357">
        <v>0</v>
      </c>
      <c r="AO1065" s="352" t="s">
        <v>1369</v>
      </c>
      <c r="AP1065" s="355">
        <v>0</v>
      </c>
    </row>
    <row r="1066" spans="10:42" ht="18" customHeight="1" x14ac:dyDescent="0.25">
      <c r="J1066" s="324" t="e">
        <f t="shared" ca="1" si="149"/>
        <v>#REF!</v>
      </c>
      <c r="K1066" s="349" t="e">
        <f t="shared" ca="1" si="148"/>
        <v>#REF!</v>
      </c>
      <c r="Q1066" s="280"/>
      <c r="AC1066" s="281"/>
      <c r="AG1066" s="280"/>
      <c r="AM1066" s="356" t="s">
        <v>451</v>
      </c>
      <c r="AN1066" s="357">
        <v>0</v>
      </c>
      <c r="AO1066" s="352" t="s">
        <v>1370</v>
      </c>
      <c r="AP1066" s="355">
        <v>0</v>
      </c>
    </row>
    <row r="1067" spans="10:42" ht="18" customHeight="1" x14ac:dyDescent="0.25">
      <c r="J1067" s="324" t="e">
        <f t="shared" ca="1" si="149"/>
        <v>#REF!</v>
      </c>
      <c r="K1067" s="349" t="e">
        <f t="shared" ca="1" si="148"/>
        <v>#REF!</v>
      </c>
      <c r="Q1067" s="280"/>
      <c r="AC1067" s="281"/>
      <c r="AG1067" s="280"/>
      <c r="AM1067" s="356" t="s">
        <v>682</v>
      </c>
      <c r="AN1067" s="357">
        <v>0</v>
      </c>
      <c r="AO1067" s="352" t="s">
        <v>1371</v>
      </c>
      <c r="AP1067" s="355">
        <v>0.25900000000000001</v>
      </c>
    </row>
    <row r="1068" spans="10:42" ht="18" customHeight="1" x14ac:dyDescent="0.25">
      <c r="J1068" s="324" t="e">
        <f t="shared" ca="1" si="149"/>
        <v>#REF!</v>
      </c>
      <c r="K1068" s="349" t="e">
        <f t="shared" ca="1" si="148"/>
        <v>#REF!</v>
      </c>
      <c r="Q1068" s="280"/>
      <c r="AC1068" s="281"/>
      <c r="AG1068" s="280"/>
      <c r="AM1068" s="356" t="s">
        <v>215</v>
      </c>
      <c r="AN1068" s="357">
        <v>0</v>
      </c>
      <c r="AO1068" s="352" t="s">
        <v>452</v>
      </c>
      <c r="AP1068" s="355">
        <v>0.25900000000000001</v>
      </c>
    </row>
    <row r="1069" spans="10:42" ht="18" customHeight="1" x14ac:dyDescent="0.25">
      <c r="J1069" s="324" t="e">
        <f t="shared" ca="1" si="149"/>
        <v>#REF!</v>
      </c>
      <c r="K1069" s="349" t="e">
        <f t="shared" ca="1" si="148"/>
        <v>#REF!</v>
      </c>
      <c r="Q1069" s="280"/>
      <c r="AC1069" s="281"/>
      <c r="AG1069" s="280"/>
      <c r="AM1069" s="356" t="s">
        <v>460</v>
      </c>
      <c r="AN1069" s="357">
        <v>0.19</v>
      </c>
      <c r="AO1069" s="352" t="s">
        <v>1372</v>
      </c>
      <c r="AP1069" s="355">
        <v>0.25800000000000001</v>
      </c>
    </row>
    <row r="1070" spans="10:42" ht="18" customHeight="1" x14ac:dyDescent="0.25">
      <c r="J1070" s="324" t="e">
        <f t="shared" ca="1" si="149"/>
        <v>#REF!</v>
      </c>
      <c r="K1070" s="349" t="e">
        <f t="shared" ca="1" si="148"/>
        <v>#REF!</v>
      </c>
      <c r="Q1070" s="280"/>
      <c r="AC1070" s="281"/>
      <c r="AG1070" s="280"/>
      <c r="AM1070" s="356" t="s">
        <v>461</v>
      </c>
      <c r="AN1070" s="357">
        <v>0</v>
      </c>
      <c r="AO1070" s="352" t="s">
        <v>1373</v>
      </c>
      <c r="AP1070" s="355">
        <v>0</v>
      </c>
    </row>
    <row r="1071" spans="10:42" ht="18" customHeight="1" x14ac:dyDescent="0.25">
      <c r="J1071" s="324" t="e">
        <f t="shared" ca="1" si="149"/>
        <v>#REF!</v>
      </c>
      <c r="K1071" s="349" t="e">
        <f t="shared" ca="1" si="148"/>
        <v>#REF!</v>
      </c>
      <c r="Q1071" s="280"/>
      <c r="AC1071" s="281"/>
      <c r="AG1071" s="280"/>
      <c r="AM1071" s="356" t="s">
        <v>350</v>
      </c>
      <c r="AN1071" s="357">
        <v>0</v>
      </c>
      <c r="AO1071" s="352" t="s">
        <v>1374</v>
      </c>
      <c r="AP1071" s="355">
        <v>0</v>
      </c>
    </row>
    <row r="1072" spans="10:42" ht="18" customHeight="1" x14ac:dyDescent="0.25">
      <c r="J1072" s="324" t="e">
        <f t="shared" ca="1" si="149"/>
        <v>#REF!</v>
      </c>
      <c r="K1072" s="349" t="e">
        <f t="shared" ca="1" si="148"/>
        <v>#REF!</v>
      </c>
      <c r="Q1072" s="280"/>
      <c r="AC1072" s="281"/>
      <c r="AG1072" s="280"/>
      <c r="AM1072" s="356" t="s">
        <v>683</v>
      </c>
      <c r="AN1072" s="357">
        <v>0.19</v>
      </c>
      <c r="AO1072" s="352" t="s">
        <v>1375</v>
      </c>
      <c r="AP1072" s="355">
        <v>0.25900000000000001</v>
      </c>
    </row>
    <row r="1073" spans="8:42" ht="18" customHeight="1" x14ac:dyDescent="0.25">
      <c r="J1073" s="324" t="e">
        <f t="shared" ca="1" si="149"/>
        <v>#REF!</v>
      </c>
      <c r="K1073" s="349" t="e">
        <f t="shared" ca="1" si="148"/>
        <v>#REF!</v>
      </c>
      <c r="Q1073" s="280"/>
      <c r="AC1073" s="281"/>
      <c r="AG1073" s="280"/>
      <c r="AM1073" s="356" t="s">
        <v>216</v>
      </c>
      <c r="AN1073" s="357">
        <v>0</v>
      </c>
      <c r="AO1073" s="352" t="s">
        <v>253</v>
      </c>
      <c r="AP1073" s="355">
        <v>0.25900000000000001</v>
      </c>
    </row>
    <row r="1074" spans="8:42" ht="18" customHeight="1" x14ac:dyDescent="0.25">
      <c r="J1074" s="324" t="e">
        <f t="shared" ca="1" si="149"/>
        <v>#REF!</v>
      </c>
      <c r="K1074" s="349" t="e">
        <f t="shared" ca="1" si="148"/>
        <v>#REF!</v>
      </c>
      <c r="Q1074" s="280"/>
      <c r="AC1074" s="281"/>
      <c r="AG1074" s="280"/>
      <c r="AM1074" s="356" t="s">
        <v>684</v>
      </c>
      <c r="AN1074" s="357">
        <v>0.01</v>
      </c>
      <c r="AO1074" s="352" t="s">
        <v>1376</v>
      </c>
      <c r="AP1074" s="355">
        <v>0.25900000000000001</v>
      </c>
    </row>
    <row r="1075" spans="8:42" ht="18" customHeight="1" x14ac:dyDescent="0.25">
      <c r="J1075" s="324" t="e">
        <f t="shared" ca="1" si="149"/>
        <v>#REF!</v>
      </c>
      <c r="K1075" s="349" t="e">
        <f t="shared" ca="1" si="148"/>
        <v>#REF!</v>
      </c>
      <c r="Q1075" s="280"/>
      <c r="AC1075" s="281"/>
      <c r="AG1075" s="280"/>
      <c r="AM1075" s="356" t="s">
        <v>685</v>
      </c>
      <c r="AN1075" s="357">
        <v>0.24</v>
      </c>
      <c r="AO1075" s="352" t="s">
        <v>1377</v>
      </c>
      <c r="AP1075" s="355">
        <v>0</v>
      </c>
    </row>
    <row r="1076" spans="8:42" ht="18" customHeight="1" x14ac:dyDescent="0.25">
      <c r="J1076" s="324" t="e">
        <f t="shared" ca="1" si="149"/>
        <v>#REF!</v>
      </c>
      <c r="K1076" s="349" t="e">
        <f t="shared" ca="1" si="148"/>
        <v>#REF!</v>
      </c>
      <c r="Q1076" s="280"/>
      <c r="AC1076" s="281"/>
      <c r="AG1076" s="280"/>
      <c r="AM1076" s="356" t="s">
        <v>452</v>
      </c>
      <c r="AN1076" s="357">
        <v>0</v>
      </c>
      <c r="AO1076" s="352" t="s">
        <v>1378</v>
      </c>
      <c r="AP1076" s="355">
        <v>5.3999999999999999E-2</v>
      </c>
    </row>
    <row r="1077" spans="8:42" ht="18" customHeight="1" x14ac:dyDescent="0.25">
      <c r="J1077" s="324" t="e">
        <f t="shared" ca="1" si="149"/>
        <v>#REF!</v>
      </c>
      <c r="K1077" s="349" t="e">
        <f t="shared" ca="1" si="148"/>
        <v>#REF!</v>
      </c>
      <c r="Q1077" s="280"/>
      <c r="AC1077" s="281"/>
      <c r="AG1077" s="280"/>
      <c r="AM1077" s="356" t="s">
        <v>686</v>
      </c>
      <c r="AN1077" s="357">
        <v>0.2</v>
      </c>
      <c r="AO1077" s="352" t="s">
        <v>117</v>
      </c>
      <c r="AP1077" s="355">
        <v>0.25900000000000001</v>
      </c>
    </row>
    <row r="1078" spans="8:42" ht="18" customHeight="1" x14ac:dyDescent="0.25">
      <c r="J1078" s="324" t="e">
        <f t="shared" ca="1" si="149"/>
        <v>#REF!</v>
      </c>
      <c r="K1078" s="349" t="e">
        <f t="shared" ca="1" si="148"/>
        <v>#REF!</v>
      </c>
      <c r="Q1078" s="280"/>
      <c r="AC1078" s="281"/>
      <c r="AG1078" s="280"/>
      <c r="AM1078" s="356" t="s">
        <v>687</v>
      </c>
      <c r="AN1078" s="357">
        <v>0</v>
      </c>
      <c r="AO1078" s="352" t="s">
        <v>0</v>
      </c>
      <c r="AP1078" s="355">
        <v>0.25900000000000001</v>
      </c>
    </row>
    <row r="1079" spans="8:42" ht="18" customHeight="1" x14ac:dyDescent="0.25">
      <c r="J1079" s="324" t="e">
        <f t="shared" ca="1" si="149"/>
        <v>#REF!</v>
      </c>
      <c r="K1079" s="349" t="e">
        <f t="shared" ca="1" si="148"/>
        <v>#REF!</v>
      </c>
      <c r="Q1079" s="280"/>
      <c r="AC1079" s="281"/>
      <c r="AG1079" s="280"/>
      <c r="AM1079" s="356" t="s">
        <v>453</v>
      </c>
      <c r="AN1079" s="357">
        <v>0</v>
      </c>
    </row>
    <row r="1080" spans="8:42" ht="18" customHeight="1" x14ac:dyDescent="0.25">
      <c r="J1080" s="324" t="e">
        <f t="shared" ca="1" si="149"/>
        <v>#REF!</v>
      </c>
      <c r="K1080" s="349" t="e">
        <f t="shared" ca="1" si="148"/>
        <v>#REF!</v>
      </c>
      <c r="Q1080" s="280"/>
      <c r="AC1080" s="281"/>
      <c r="AG1080" s="280"/>
      <c r="AM1080" s="356" t="s">
        <v>688</v>
      </c>
      <c r="AN1080" s="357">
        <v>0</v>
      </c>
    </row>
    <row r="1081" spans="8:42" ht="18" customHeight="1" x14ac:dyDescent="0.25">
      <c r="J1081" s="324" t="e">
        <f t="shared" ca="1" si="149"/>
        <v>#REF!</v>
      </c>
      <c r="K1081" s="349" t="e">
        <f t="shared" ca="1" si="148"/>
        <v>#REF!</v>
      </c>
      <c r="Q1081" s="280"/>
      <c r="AC1081" s="281"/>
      <c r="AG1081" s="280"/>
      <c r="AM1081" s="356" t="s">
        <v>493</v>
      </c>
      <c r="AN1081" s="357">
        <v>0</v>
      </c>
    </row>
    <row r="1082" spans="8:42" ht="18" customHeight="1" x14ac:dyDescent="0.25">
      <c r="J1082" s="324" t="e">
        <f t="shared" ca="1" si="149"/>
        <v>#REF!</v>
      </c>
      <c r="K1082" s="349" t="e">
        <f t="shared" ca="1" si="148"/>
        <v>#REF!</v>
      </c>
      <c r="Q1082" s="280"/>
      <c r="AC1082" s="281"/>
      <c r="AG1082" s="280"/>
      <c r="AM1082" s="356" t="s">
        <v>454</v>
      </c>
      <c r="AN1082" s="357">
        <v>0.17</v>
      </c>
    </row>
    <row r="1083" spans="8:42" ht="18" customHeight="1" x14ac:dyDescent="0.25">
      <c r="J1083" s="324" t="e">
        <f t="shared" ca="1" si="149"/>
        <v>#REF!</v>
      </c>
      <c r="K1083" s="349" t="e">
        <f t="shared" ca="1" si="148"/>
        <v>#REF!</v>
      </c>
      <c r="Q1083" s="280"/>
      <c r="AC1083" s="281"/>
      <c r="AG1083" s="280"/>
      <c r="AM1083" s="356" t="s">
        <v>253</v>
      </c>
      <c r="AN1083" s="357">
        <v>0.25</v>
      </c>
    </row>
    <row r="1084" spans="8:42" ht="18" customHeight="1" x14ac:dyDescent="0.25">
      <c r="J1084" s="324" t="e">
        <f t="shared" ca="1" si="149"/>
        <v>#REF!</v>
      </c>
      <c r="K1084" s="349" t="e">
        <f t="shared" ca="1" si="148"/>
        <v>#REF!</v>
      </c>
      <c r="Q1084" s="280"/>
      <c r="AC1084" s="281"/>
      <c r="AG1084" s="280"/>
      <c r="AM1084" s="356" t="s">
        <v>354</v>
      </c>
      <c r="AN1084" s="357">
        <v>0.16</v>
      </c>
    </row>
    <row r="1085" spans="8:42" ht="18" customHeight="1" x14ac:dyDescent="0.25">
      <c r="J1085" s="324" t="e">
        <f t="shared" ca="1" si="149"/>
        <v>#REF!</v>
      </c>
      <c r="K1085" s="349" t="e">
        <f t="shared" ca="1" si="148"/>
        <v>#REF!</v>
      </c>
      <c r="Q1085" s="280"/>
      <c r="AC1085" s="281"/>
      <c r="AG1085" s="280"/>
      <c r="AM1085" s="356" t="s">
        <v>689</v>
      </c>
      <c r="AN1085" s="357">
        <v>0.24</v>
      </c>
    </row>
    <row r="1086" spans="8:42" ht="18" customHeight="1" x14ac:dyDescent="0.25">
      <c r="J1086" s="324" t="e">
        <f t="shared" ca="1" si="149"/>
        <v>#REF!</v>
      </c>
      <c r="K1086" s="349" t="e">
        <f t="shared" ca="1" si="148"/>
        <v>#REF!</v>
      </c>
      <c r="Q1086" s="280"/>
      <c r="AC1086" s="281"/>
      <c r="AG1086" s="280"/>
      <c r="AM1086" s="359" t="s">
        <v>117</v>
      </c>
      <c r="AN1086" s="326">
        <v>0.25</v>
      </c>
    </row>
    <row r="1087" spans="8:42" ht="18" customHeight="1" x14ac:dyDescent="0.25">
      <c r="J1087" s="324" t="e">
        <f t="shared" ca="1" si="149"/>
        <v>#REF!</v>
      </c>
      <c r="K1087" s="349" t="e">
        <f t="shared" ca="1" si="148"/>
        <v>#REF!</v>
      </c>
      <c r="Q1087" s="280"/>
      <c r="AC1087" s="281"/>
      <c r="AG1087" s="280"/>
      <c r="AM1087" s="358" t="s">
        <v>0</v>
      </c>
      <c r="AN1087" s="270">
        <v>0.25</v>
      </c>
    </row>
    <row r="1088" spans="8:42" ht="18" customHeight="1" x14ac:dyDescent="0.25">
      <c r="H1088" s="450"/>
      <c r="I1088" s="451"/>
      <c r="Q1088" s="280"/>
      <c r="AD1088" s="281"/>
      <c r="AG1088" s="280"/>
      <c r="AN1088" s="452"/>
    </row>
    <row r="1089" spans="1:53" ht="18" customHeight="1" x14ac:dyDescent="0.25">
      <c r="H1089" s="450"/>
      <c r="I1089" s="451"/>
      <c r="Q1089" s="280"/>
      <c r="AD1089" s="281"/>
      <c r="AG1089" s="280"/>
      <c r="AN1089" s="452"/>
    </row>
    <row r="1090" spans="1:53" ht="18" customHeight="1" x14ac:dyDescent="0.25">
      <c r="H1090" s="450"/>
      <c r="I1090" s="451"/>
      <c r="Q1090" s="280"/>
      <c r="AD1090" s="281"/>
      <c r="AG1090" s="280"/>
      <c r="AN1090" s="452"/>
    </row>
    <row r="1091" spans="1:53" ht="18" customHeight="1" x14ac:dyDescent="0.25">
      <c r="H1091" s="450"/>
      <c r="I1091" s="451"/>
      <c r="Q1091" s="280"/>
      <c r="AD1091" s="281"/>
      <c r="AG1091" s="280"/>
      <c r="AN1091" s="452"/>
    </row>
    <row r="1092" spans="1:53" ht="18" customHeight="1" x14ac:dyDescent="0.25">
      <c r="H1092" s="450"/>
      <c r="I1092" s="451"/>
      <c r="Q1092" s="280"/>
      <c r="AD1092" s="281"/>
      <c r="AG1092" s="280"/>
      <c r="AN1092" s="452"/>
      <c r="AO1092" s="314"/>
    </row>
    <row r="1093" spans="1:53" ht="18" customHeight="1" x14ac:dyDescent="0.25">
      <c r="H1093" s="450"/>
      <c r="I1093" s="451"/>
      <c r="Q1093" s="280"/>
      <c r="AD1093" s="281"/>
      <c r="AG1093" s="280"/>
      <c r="AN1093" s="452"/>
      <c r="AO1093" s="314"/>
    </row>
    <row r="1094" spans="1:53" ht="18" customHeight="1" x14ac:dyDescent="0.25">
      <c r="H1094" s="450"/>
      <c r="I1094" s="451"/>
      <c r="Q1094" s="280"/>
      <c r="AD1094" s="281"/>
      <c r="AG1094" s="280"/>
      <c r="AN1094" s="452"/>
      <c r="AO1094" s="314"/>
    </row>
    <row r="1095" spans="1:53" ht="18" customHeight="1" x14ac:dyDescent="0.25">
      <c r="H1095" s="450"/>
      <c r="I1095" s="451"/>
      <c r="Q1095" s="280"/>
      <c r="AD1095" s="281"/>
      <c r="AG1095" s="280"/>
      <c r="AN1095" s="452"/>
      <c r="AO1095" s="314"/>
    </row>
    <row r="1096" spans="1:53" ht="18" customHeight="1" x14ac:dyDescent="0.25">
      <c r="H1096" s="450"/>
      <c r="I1096" s="451"/>
      <c r="Q1096" s="280"/>
      <c r="AD1096" s="281"/>
      <c r="AG1096" s="280"/>
      <c r="AN1096" s="452"/>
      <c r="AO1096" s="314"/>
    </row>
    <row r="1097" spans="1:53" ht="18" customHeight="1" x14ac:dyDescent="0.25">
      <c r="H1097" s="450"/>
      <c r="I1097" s="451"/>
      <c r="Q1097" s="280"/>
      <c r="AD1097" s="281"/>
      <c r="AG1097" s="280"/>
      <c r="AN1097" s="452"/>
      <c r="AO1097" s="314"/>
    </row>
    <row r="1098" spans="1:53" ht="18" customHeight="1" x14ac:dyDescent="0.25">
      <c r="H1098" s="450"/>
      <c r="I1098" s="451"/>
      <c r="Q1098" s="280"/>
      <c r="AD1098" s="281"/>
      <c r="AG1098" s="280"/>
      <c r="AN1098" s="452"/>
      <c r="AO1098" s="314"/>
    </row>
    <row r="1099" spans="1:53" ht="18" customHeight="1" x14ac:dyDescent="0.25">
      <c r="H1099" s="450"/>
      <c r="I1099" s="451"/>
      <c r="Q1099" s="280"/>
      <c r="AD1099" s="281"/>
      <c r="AG1099" s="280"/>
      <c r="AN1099" s="452"/>
      <c r="AO1099" s="314"/>
    </row>
    <row r="1100" spans="1:53" ht="18" customHeight="1" x14ac:dyDescent="0.25">
      <c r="B1100" s="427" t="s">
        <v>809</v>
      </c>
      <c r="C1100" s="427"/>
      <c r="D1100" s="427"/>
      <c r="E1100" s="427"/>
      <c r="F1100" s="427"/>
      <c r="G1100" s="427"/>
      <c r="H1100" s="427"/>
      <c r="I1100" s="427"/>
      <c r="J1100" s="427"/>
      <c r="K1100" s="427"/>
      <c r="Q1100" s="280"/>
    </row>
    <row r="1101" spans="1:53" ht="18" customHeight="1" x14ac:dyDescent="0.25">
      <c r="B1101" s="171"/>
      <c r="C1101" s="171"/>
      <c r="D1101" s="171"/>
      <c r="E1101" s="171"/>
      <c r="F1101" s="171"/>
      <c r="G1101" s="171"/>
      <c r="H1101" s="171"/>
      <c r="I1101" s="171"/>
      <c r="J1101" s="171"/>
      <c r="K1101" s="171"/>
      <c r="Q1101" s="280"/>
    </row>
    <row r="1102" spans="1:53" ht="18" customHeight="1" x14ac:dyDescent="0.25">
      <c r="D1102" s="470" t="s">
        <v>929</v>
      </c>
      <c r="E1102" s="470" t="s">
        <v>930</v>
      </c>
      <c r="F1102" s="470" t="s">
        <v>931</v>
      </c>
      <c r="G1102" s="470" t="s">
        <v>932</v>
      </c>
      <c r="Q1102" s="280"/>
    </row>
    <row r="1103" spans="1:53" ht="18" customHeight="1" x14ac:dyDescent="0.25">
      <c r="B1103" s="280">
        <v>13</v>
      </c>
      <c r="C1103" s="417" t="s">
        <v>920</v>
      </c>
      <c r="D1103" s="483" t="str">
        <f>IF($D$6&lt;=2020,ROUND(H1120,2),"-")</f>
        <v>-</v>
      </c>
      <c r="E1103" s="483" t="s">
        <v>164</v>
      </c>
      <c r="F1103" s="483" t="s">
        <v>164</v>
      </c>
      <c r="G1103" s="471">
        <f ca="1">ROUND(H1120,2)</f>
        <v>0</v>
      </c>
      <c r="J1103" s="314"/>
      <c r="K1103" s="314"/>
      <c r="Q1103" s="280"/>
      <c r="R1103" s="281"/>
      <c r="AG1103" s="280"/>
      <c r="AH1103" s="281"/>
    </row>
    <row r="1104" spans="1:53" ht="18" customHeight="1" x14ac:dyDescent="0.25">
      <c r="A1104" s="385"/>
      <c r="B1104" s="366"/>
      <c r="C1104" s="363"/>
      <c r="D1104" s="363"/>
      <c r="E1104" s="363"/>
      <c r="F1104" s="363"/>
      <c r="G1104" s="469" t="e">
        <f>D1103+E1103*$H$9/1000+F1103*$H$10/1000</f>
        <v>#VALUE!</v>
      </c>
      <c r="H1104" s="363"/>
      <c r="J1104" s="365"/>
      <c r="K1104" s="365"/>
      <c r="L1104" s="365"/>
      <c r="M1104" s="365"/>
      <c r="N1104" s="365"/>
      <c r="O1104" s="365"/>
      <c r="P1104" s="363"/>
      <c r="Q1104" s="363"/>
      <c r="R1104" s="363"/>
      <c r="S1104" s="363"/>
      <c r="T1104" s="363"/>
      <c r="U1104" s="363"/>
      <c r="V1104" s="365"/>
      <c r="W1104" s="365"/>
      <c r="X1104" s="365"/>
      <c r="Y1104" s="365"/>
      <c r="Z1104" s="365"/>
      <c r="AA1104" s="365"/>
      <c r="AB1104" s="363"/>
      <c r="AC1104" s="363"/>
      <c r="AD1104" s="363"/>
      <c r="AE1104" s="363"/>
      <c r="AF1104" s="363"/>
      <c r="AG1104" s="363"/>
      <c r="AH1104" s="365"/>
      <c r="AI1104" s="365"/>
      <c r="AJ1104" s="365"/>
      <c r="AK1104" s="365"/>
      <c r="AL1104" s="365"/>
      <c r="AM1104" s="365"/>
      <c r="AN1104" s="363"/>
      <c r="AO1104" s="363"/>
      <c r="AP1104" s="363"/>
      <c r="AQ1104" s="363"/>
      <c r="AR1104" s="363"/>
      <c r="AS1104" s="363"/>
      <c r="AT1104" s="365"/>
      <c r="AU1104" s="365"/>
      <c r="AV1104" s="365"/>
      <c r="AW1104" s="365"/>
      <c r="AX1104" s="365"/>
      <c r="AY1104" s="365"/>
      <c r="AZ1104" s="363"/>
      <c r="BA1104" s="363"/>
    </row>
    <row r="1105" spans="2:34" ht="18" customHeight="1" x14ac:dyDescent="0.25">
      <c r="B1105" s="171"/>
      <c r="C1105" s="171"/>
      <c r="D1105" s="171"/>
      <c r="E1105" s="171"/>
      <c r="J1105" s="314"/>
      <c r="K1105" s="314"/>
      <c r="Q1105" s="280"/>
      <c r="R1105" s="281"/>
      <c r="AG1105" s="280"/>
      <c r="AH1105" s="281"/>
    </row>
    <row r="1106" spans="2:34" ht="18" customHeight="1" x14ac:dyDescent="0.25">
      <c r="B1106" s="401" t="s">
        <v>922</v>
      </c>
      <c r="F1106" s="429"/>
      <c r="J1106" s="314"/>
      <c r="K1106" s="314"/>
      <c r="Q1106" s="280"/>
      <c r="R1106" s="281"/>
      <c r="AG1106" s="280"/>
      <c r="AH1106" s="281"/>
    </row>
    <row r="1107" spans="2:34" ht="18" customHeight="1" x14ac:dyDescent="0.25">
      <c r="F1107" s="272" t="s">
        <v>883</v>
      </c>
      <c r="M1107" s="314"/>
      <c r="N1107" s="314"/>
      <c r="Q1107" s="280"/>
      <c r="R1107" s="281"/>
      <c r="AG1107" s="280"/>
      <c r="AH1107" s="281"/>
    </row>
    <row r="1108" spans="2:34" ht="18" customHeight="1" x14ac:dyDescent="0.25">
      <c r="C1108" s="383" t="s">
        <v>977</v>
      </c>
      <c r="D1108" s="383" t="s">
        <v>270</v>
      </c>
      <c r="E1108" s="383" t="s">
        <v>591</v>
      </c>
      <c r="F1108" s="383" t="s">
        <v>1138</v>
      </c>
      <c r="G1108" s="383" t="s">
        <v>271</v>
      </c>
      <c r="H1108" s="383" t="s">
        <v>272</v>
      </c>
      <c r="J1108" s="416" t="s">
        <v>924</v>
      </c>
      <c r="L1108" s="270" t="s">
        <v>589</v>
      </c>
      <c r="M1108" s="270">
        <v>1</v>
      </c>
      <c r="Q1108" s="280"/>
      <c r="R1108" s="281"/>
      <c r="AG1108" s="280"/>
      <c r="AH1108" s="281"/>
    </row>
    <row r="1109" spans="2:34" ht="18" customHeight="1" x14ac:dyDescent="0.25">
      <c r="C1109" s="478" t="s">
        <v>274</v>
      </c>
      <c r="D1109" s="478"/>
      <c r="E1109" s="478"/>
      <c r="F1109" s="478"/>
      <c r="G1109" s="478"/>
      <c r="H1109" s="478" t="s">
        <v>273</v>
      </c>
      <c r="J1109" s="270">
        <f>IF(D1110="Varias comercializadoras",1,2)</f>
        <v>2</v>
      </c>
      <c r="L1109" s="270" t="s">
        <v>590</v>
      </c>
      <c r="M1109" s="270">
        <v>2</v>
      </c>
      <c r="Q1109" s="280"/>
      <c r="R1109" s="281"/>
      <c r="AG1109" s="280"/>
      <c r="AH1109" s="281"/>
    </row>
    <row r="1110" spans="2:34" ht="18" customHeight="1" x14ac:dyDescent="0.25">
      <c r="C1110" s="322" t="str">
        <f>IF(ISTEXT('8.Electricidad y otras energías'!E74),'8.Electricidad y otras energías'!E74,"")</f>
        <v/>
      </c>
      <c r="D1110" s="322">
        <f>'8.Electricidad y otras energías'!F74</f>
        <v>0</v>
      </c>
      <c r="E1110" s="322">
        <f>'8.Electricidad y otras energías'!G74</f>
        <v>0</v>
      </c>
      <c r="F1110" s="676">
        <f>'8.Electricidad y otras energías'!H74</f>
        <v>0</v>
      </c>
      <c r="G1110" s="736" t="str">
        <f ca="1">IFERROR((IF($E1110=$L$1112,$M$1112,IF($E1110=$L$1113,$M$1113,VLOOKUP(D1110,$J$842:$K$1087,2,0)))),"")</f>
        <v/>
      </c>
      <c r="H1110" s="350" t="str">
        <f ca="1">IF(ISNUMBER(F1110*G1110),F1110*G1110,"")</f>
        <v/>
      </c>
      <c r="J1110" s="270">
        <f t="shared" ref="J1110:J1118" si="150">IF(D1111="Varias comercializadoras",1,2)</f>
        <v>2</v>
      </c>
      <c r="Q1110" s="280"/>
      <c r="R1110" s="281"/>
      <c r="AG1110" s="280"/>
      <c r="AH1110" s="281"/>
    </row>
    <row r="1111" spans="2:34" ht="18" customHeight="1" x14ac:dyDescent="0.25">
      <c r="C1111" s="322" t="str">
        <f>IF(ISTEXT('8.Electricidad y otras energías'!E75),'8.Electricidad y otras energías'!E75,"")</f>
        <v/>
      </c>
      <c r="D1111" s="322">
        <f>'8.Electricidad y otras energías'!F75</f>
        <v>0</v>
      </c>
      <c r="E1111" s="322">
        <f>'8.Electricidad y otras energías'!G75</f>
        <v>0</v>
      </c>
      <c r="F1111" s="676">
        <f>'8.Electricidad y otras energías'!H75</f>
        <v>0</v>
      </c>
      <c r="G1111" s="736" t="str">
        <f t="shared" ref="G1111:G1119" ca="1" si="151">IFERROR((IF($E1111=$L$1112,$M$1112,IF($E1111=$L$1113,$M$1113,VLOOKUP(D1111,$J$842:$K$1087,2,0)))),"")</f>
        <v/>
      </c>
      <c r="H1111" s="350" t="str">
        <f t="shared" ref="H1111:H1119" ca="1" si="152">IF(ISNUMBER(F1111*G1111),F1111*G1111,"")</f>
        <v/>
      </c>
      <c r="J1111" s="270">
        <f t="shared" si="150"/>
        <v>2</v>
      </c>
      <c r="L1111" s="268" t="s">
        <v>592</v>
      </c>
      <c r="M1111" s="281"/>
      <c r="Q1111" s="280"/>
      <c r="R1111" s="281"/>
      <c r="AG1111" s="280"/>
      <c r="AH1111" s="281"/>
    </row>
    <row r="1112" spans="2:34" ht="18" customHeight="1" x14ac:dyDescent="0.25">
      <c r="C1112" s="322" t="str">
        <f>IF(ISTEXT('8.Electricidad y otras energías'!E76),'8.Electricidad y otras energías'!E76,"")</f>
        <v/>
      </c>
      <c r="D1112" s="322">
        <f>'8.Electricidad y otras energías'!F76</f>
        <v>0</v>
      </c>
      <c r="E1112" s="322">
        <f>'8.Electricidad y otras energías'!G76</f>
        <v>0</v>
      </c>
      <c r="F1112" s="676">
        <f>'8.Electricidad y otras energías'!H76</f>
        <v>0</v>
      </c>
      <c r="G1112" s="736" t="str">
        <f t="shared" ca="1" si="151"/>
        <v/>
      </c>
      <c r="H1112" s="350" t="str">
        <f t="shared" ca="1" si="152"/>
        <v/>
      </c>
      <c r="J1112" s="270">
        <f t="shared" si="150"/>
        <v>2</v>
      </c>
      <c r="L1112" s="414" t="s">
        <v>587</v>
      </c>
      <c r="M1112" s="414">
        <f>D897</f>
        <v>0</v>
      </c>
      <c r="Q1112" s="280"/>
      <c r="R1112" s="281"/>
      <c r="AG1112" s="280"/>
      <c r="AH1112" s="281"/>
    </row>
    <row r="1113" spans="2:34" ht="18" customHeight="1" x14ac:dyDescent="0.25">
      <c r="C1113" s="322" t="str">
        <f>IF(ISTEXT('8.Electricidad y otras energías'!E77),'8.Electricidad y otras energías'!E77,"")</f>
        <v/>
      </c>
      <c r="D1113" s="322">
        <f>'8.Electricidad y otras energías'!F77</f>
        <v>0</v>
      </c>
      <c r="E1113" s="322">
        <f>'8.Electricidad y otras energías'!G77</f>
        <v>0</v>
      </c>
      <c r="F1113" s="676">
        <f>'8.Electricidad y otras energías'!H77</f>
        <v>0</v>
      </c>
      <c r="G1113" s="736" t="str">
        <f t="shared" ca="1" si="151"/>
        <v/>
      </c>
      <c r="H1113" s="350" t="str">
        <f t="shared" ca="1" si="152"/>
        <v/>
      </c>
      <c r="J1113" s="270">
        <f t="shared" si="150"/>
        <v>2</v>
      </c>
      <c r="L1113" s="414" t="s">
        <v>588</v>
      </c>
      <c r="M1113" s="414">
        <f>D898</f>
        <v>0.30199999999999999</v>
      </c>
      <c r="Q1113" s="280"/>
      <c r="R1113" s="281"/>
      <c r="AG1113" s="280"/>
      <c r="AH1113" s="281"/>
    </row>
    <row r="1114" spans="2:34" ht="18" customHeight="1" x14ac:dyDescent="0.25">
      <c r="C1114" s="322" t="str">
        <f>IF(ISTEXT('8.Electricidad y otras energías'!E78),'8.Electricidad y otras energías'!E78,"")</f>
        <v/>
      </c>
      <c r="D1114" s="322">
        <f>'8.Electricidad y otras energías'!F78</f>
        <v>0</v>
      </c>
      <c r="E1114" s="322">
        <f>'8.Electricidad y otras energías'!G78</f>
        <v>0</v>
      </c>
      <c r="F1114" s="676">
        <f>'8.Electricidad y otras energías'!H78</f>
        <v>0</v>
      </c>
      <c r="G1114" s="736" t="str">
        <f t="shared" ca="1" si="151"/>
        <v/>
      </c>
      <c r="H1114" s="350" t="str">
        <f t="shared" ca="1" si="152"/>
        <v/>
      </c>
      <c r="J1114" s="270">
        <f t="shared" si="150"/>
        <v>2</v>
      </c>
      <c r="L1114" s="414" t="s">
        <v>7</v>
      </c>
      <c r="M1114" s="414" t="s">
        <v>164</v>
      </c>
      <c r="Q1114" s="280"/>
      <c r="R1114" s="281"/>
      <c r="AG1114" s="280"/>
      <c r="AH1114" s="281"/>
    </row>
    <row r="1115" spans="2:34" ht="18" customHeight="1" x14ac:dyDescent="0.25">
      <c r="C1115" s="322" t="str">
        <f>IF(ISTEXT('8.Electricidad y otras energías'!E79),'8.Electricidad y otras energías'!E79,"")</f>
        <v/>
      </c>
      <c r="D1115" s="322">
        <f>'8.Electricidad y otras energías'!F79</f>
        <v>0</v>
      </c>
      <c r="E1115" s="322">
        <f>'8.Electricidad y otras energías'!G79</f>
        <v>0</v>
      </c>
      <c r="F1115" s="676">
        <f>'8.Electricidad y otras energías'!H79</f>
        <v>0</v>
      </c>
      <c r="G1115" s="736" t="str">
        <f t="shared" ca="1" si="151"/>
        <v/>
      </c>
      <c r="H1115" s="350" t="str">
        <f t="shared" ca="1" si="152"/>
        <v/>
      </c>
      <c r="J1115" s="270">
        <f t="shared" si="150"/>
        <v>2</v>
      </c>
      <c r="L1115" s="314"/>
      <c r="M1115" s="314"/>
      <c r="Q1115" s="280"/>
      <c r="R1115" s="281"/>
      <c r="AG1115" s="280"/>
      <c r="AH1115" s="281"/>
    </row>
    <row r="1116" spans="2:34" ht="18" customHeight="1" x14ac:dyDescent="0.25">
      <c r="C1116" s="322" t="str">
        <f>IF(ISTEXT('8.Electricidad y otras energías'!E80),'8.Electricidad y otras energías'!E80,"")</f>
        <v/>
      </c>
      <c r="D1116" s="322">
        <f>'8.Electricidad y otras energías'!F80</f>
        <v>0</v>
      </c>
      <c r="E1116" s="322">
        <f>'8.Electricidad y otras energías'!G80</f>
        <v>0</v>
      </c>
      <c r="F1116" s="676">
        <f>'8.Electricidad y otras energías'!H80</f>
        <v>0</v>
      </c>
      <c r="G1116" s="736" t="str">
        <f t="shared" ca="1" si="151"/>
        <v/>
      </c>
      <c r="H1116" s="350" t="str">
        <f t="shared" ca="1" si="152"/>
        <v/>
      </c>
      <c r="J1116" s="270">
        <f t="shared" si="150"/>
        <v>2</v>
      </c>
      <c r="L1116" s="314"/>
      <c r="M1116" s="314"/>
      <c r="Q1116" s="280"/>
      <c r="R1116" s="281"/>
      <c r="AG1116" s="280"/>
      <c r="AH1116" s="281"/>
    </row>
    <row r="1117" spans="2:34" ht="18" customHeight="1" x14ac:dyDescent="0.25">
      <c r="C1117" s="322" t="str">
        <f>IF(ISTEXT('8.Electricidad y otras energías'!E81),'8.Electricidad y otras energías'!E81,"")</f>
        <v/>
      </c>
      <c r="D1117" s="322">
        <f>'8.Electricidad y otras energías'!F81</f>
        <v>0</v>
      </c>
      <c r="E1117" s="322">
        <f>'8.Electricidad y otras energías'!G81</f>
        <v>0</v>
      </c>
      <c r="F1117" s="676">
        <f>'8.Electricidad y otras energías'!H81</f>
        <v>0</v>
      </c>
      <c r="G1117" s="736" t="str">
        <f t="shared" ca="1" si="151"/>
        <v/>
      </c>
      <c r="H1117" s="350" t="str">
        <f t="shared" ca="1" si="152"/>
        <v/>
      </c>
      <c r="J1117" s="270">
        <f t="shared" si="150"/>
        <v>2</v>
      </c>
      <c r="L1117" s="314"/>
      <c r="M1117" s="314"/>
      <c r="Q1117" s="280"/>
      <c r="R1117" s="281"/>
      <c r="AG1117" s="280"/>
      <c r="AH1117" s="281"/>
    </row>
    <row r="1118" spans="2:34" ht="18" customHeight="1" x14ac:dyDescent="0.25">
      <c r="C1118" s="322" t="str">
        <f>IF(ISTEXT('8.Electricidad y otras energías'!E82),'8.Electricidad y otras energías'!E82,"")</f>
        <v/>
      </c>
      <c r="D1118" s="322">
        <f>'8.Electricidad y otras energías'!F82</f>
        <v>0</v>
      </c>
      <c r="E1118" s="322">
        <f>'8.Electricidad y otras energías'!G82</f>
        <v>0</v>
      </c>
      <c r="F1118" s="676">
        <f>'8.Electricidad y otras energías'!H82</f>
        <v>0</v>
      </c>
      <c r="G1118" s="736" t="str">
        <f t="shared" ca="1" si="151"/>
        <v/>
      </c>
      <c r="H1118" s="350" t="str">
        <f t="shared" ca="1" si="152"/>
        <v/>
      </c>
      <c r="J1118" s="270">
        <f t="shared" si="150"/>
        <v>2</v>
      </c>
      <c r="L1118" s="314"/>
      <c r="M1118" s="314"/>
      <c r="Q1118" s="280"/>
      <c r="R1118" s="281"/>
      <c r="AG1118" s="280"/>
      <c r="AH1118" s="281"/>
    </row>
    <row r="1119" spans="2:34" ht="18" customHeight="1" x14ac:dyDescent="0.25">
      <c r="C1119" s="322" t="str">
        <f>IF(ISTEXT('8.Electricidad y otras energías'!E83),'8.Electricidad y otras energías'!E83,"")</f>
        <v/>
      </c>
      <c r="D1119" s="322">
        <f>'8.Electricidad y otras energías'!F83</f>
        <v>0</v>
      </c>
      <c r="E1119" s="322">
        <f>'8.Electricidad y otras energías'!G83</f>
        <v>0</v>
      </c>
      <c r="F1119" s="676">
        <f>'8.Electricidad y otras energías'!H83</f>
        <v>0</v>
      </c>
      <c r="G1119" s="736" t="str">
        <f t="shared" ca="1" si="151"/>
        <v/>
      </c>
      <c r="H1119" s="350" t="str">
        <f t="shared" ca="1" si="152"/>
        <v/>
      </c>
      <c r="M1119" s="314"/>
      <c r="Q1119" s="280"/>
      <c r="R1119" s="281"/>
      <c r="AG1119" s="280"/>
      <c r="AH1119" s="281"/>
    </row>
    <row r="1120" spans="2:34" ht="18" customHeight="1" x14ac:dyDescent="0.25">
      <c r="H1120" s="449">
        <f ca="1">SUMIF(H1110:H1119,"&gt;0")</f>
        <v>0</v>
      </c>
      <c r="K1120" s="314"/>
      <c r="L1120" s="314"/>
      <c r="Q1120" s="280"/>
      <c r="R1120" s="281"/>
      <c r="AG1120" s="280"/>
      <c r="AH1120" s="281"/>
    </row>
    <row r="1121" spans="1:53" ht="18" customHeight="1" x14ac:dyDescent="0.25">
      <c r="Q1121" s="280"/>
      <c r="R1121" s="281"/>
      <c r="AG1121" s="280"/>
      <c r="AH1121" s="281"/>
    </row>
    <row r="1122" spans="1:53" ht="18" customHeight="1" x14ac:dyDescent="0.25">
      <c r="J1122" s="314"/>
      <c r="K1122" s="314"/>
      <c r="Q1122" s="280"/>
      <c r="R1122" s="281"/>
      <c r="AG1122" s="280"/>
      <c r="AH1122" s="281"/>
    </row>
    <row r="1123" spans="1:53" ht="18" customHeight="1" x14ac:dyDescent="0.25">
      <c r="K1123" s="450"/>
      <c r="L1123" s="451"/>
      <c r="Q1123" s="280"/>
      <c r="AQ1123" s="452"/>
      <c r="AR1123" s="314"/>
      <c r="AS1123" s="453"/>
      <c r="AT1123" s="454"/>
    </row>
    <row r="1124" spans="1:53" ht="18" customHeight="1" x14ac:dyDescent="0.25">
      <c r="B1124" s="427" t="s">
        <v>803</v>
      </c>
      <c r="C1124" s="427"/>
      <c r="D1124" s="427"/>
      <c r="E1124" s="427"/>
      <c r="F1124" s="427"/>
      <c r="G1124" s="427"/>
      <c r="H1124" s="427"/>
      <c r="I1124" s="427"/>
      <c r="J1124" s="427"/>
      <c r="K1124" s="427"/>
    </row>
    <row r="1125" spans="1:53" ht="18" customHeight="1" x14ac:dyDescent="0.25">
      <c r="B1125" s="171"/>
      <c r="C1125" s="171"/>
      <c r="D1125" s="171"/>
      <c r="E1125" s="171"/>
      <c r="F1125" s="171"/>
      <c r="G1125" s="171"/>
      <c r="H1125" s="171"/>
      <c r="I1125" s="171"/>
      <c r="J1125" s="171"/>
      <c r="K1125" s="171"/>
    </row>
    <row r="1126" spans="1:53" ht="18" customHeight="1" x14ac:dyDescent="0.25">
      <c r="D1126" s="470" t="s">
        <v>929</v>
      </c>
      <c r="E1126" s="470" t="s">
        <v>930</v>
      </c>
      <c r="F1126" s="470" t="s">
        <v>931</v>
      </c>
      <c r="G1126" s="470" t="s">
        <v>932</v>
      </c>
    </row>
    <row r="1127" spans="1:53" ht="18" customHeight="1" x14ac:dyDescent="0.25">
      <c r="B1127" s="280">
        <v>14</v>
      </c>
      <c r="C1127" s="417" t="s">
        <v>921</v>
      </c>
      <c r="D1127" s="483" t="s">
        <v>164</v>
      </c>
      <c r="E1127" s="483" t="s">
        <v>164</v>
      </c>
      <c r="F1127" s="483" t="s">
        <v>164</v>
      </c>
      <c r="G1127" s="471">
        <f>ROUND(G1144,2)</f>
        <v>0</v>
      </c>
      <c r="Q1127" s="280"/>
      <c r="R1127" s="281"/>
      <c r="AG1127" s="280"/>
      <c r="AH1127" s="281"/>
    </row>
    <row r="1128" spans="1:53" ht="18" customHeight="1" x14ac:dyDescent="0.25">
      <c r="A1128" s="385"/>
      <c r="B1128" s="366"/>
      <c r="C1128" s="363"/>
      <c r="D1128" s="363"/>
      <c r="E1128" s="363"/>
      <c r="F1128" s="363"/>
      <c r="G1128" s="469" t="e">
        <f>D1127+E1127*$H$9/1000+F1127*$H$10/1000</f>
        <v>#VALUE!</v>
      </c>
      <c r="H1128" s="363"/>
      <c r="J1128" s="365"/>
      <c r="K1128" s="365"/>
      <c r="L1128" s="365"/>
      <c r="M1128" s="365"/>
      <c r="N1128" s="365"/>
      <c r="O1128" s="365"/>
      <c r="P1128" s="363"/>
      <c r="Q1128" s="363"/>
      <c r="R1128" s="363"/>
      <c r="S1128" s="363"/>
      <c r="T1128" s="363"/>
      <c r="U1128" s="363"/>
      <c r="V1128" s="365"/>
      <c r="W1128" s="365"/>
      <c r="X1128" s="365"/>
      <c r="Y1128" s="365"/>
      <c r="Z1128" s="365"/>
      <c r="AA1128" s="365"/>
      <c r="AB1128" s="363"/>
      <c r="AC1128" s="363"/>
      <c r="AD1128" s="363"/>
      <c r="AE1128" s="363"/>
      <c r="AF1128" s="363"/>
      <c r="AG1128" s="363"/>
      <c r="AH1128" s="365"/>
      <c r="AI1128" s="365"/>
      <c r="AJ1128" s="365"/>
      <c r="AK1128" s="365"/>
      <c r="AL1128" s="365"/>
      <c r="AM1128" s="365"/>
      <c r="AN1128" s="363"/>
      <c r="AO1128" s="363"/>
      <c r="AP1128" s="363"/>
      <c r="AQ1128" s="363"/>
      <c r="AR1128" s="363"/>
      <c r="AS1128" s="363"/>
      <c r="AT1128" s="365"/>
      <c r="AU1128" s="365"/>
      <c r="AV1128" s="365"/>
      <c r="AW1128" s="365"/>
      <c r="AX1128" s="365"/>
      <c r="AY1128" s="365"/>
      <c r="AZ1128" s="363"/>
      <c r="BA1128" s="363"/>
    </row>
    <row r="1129" spans="1:53" ht="18" customHeight="1" x14ac:dyDescent="0.25">
      <c r="Q1129" s="280"/>
      <c r="AQ1129" s="452"/>
      <c r="AR1129" s="314"/>
      <c r="AS1129" s="453"/>
      <c r="AT1129" s="454"/>
    </row>
    <row r="1130" spans="1:53" ht="18" customHeight="1" x14ac:dyDescent="0.25">
      <c r="B1130" s="401" t="s">
        <v>927</v>
      </c>
      <c r="F1130" s="429"/>
      <c r="G1130" s="429"/>
      <c r="H1130" s="429"/>
      <c r="I1130" s="429"/>
      <c r="J1130" s="429"/>
      <c r="K1130" s="429"/>
      <c r="L1130" s="429"/>
      <c r="Q1130" s="280"/>
      <c r="R1130" s="281"/>
      <c r="AG1130" s="280"/>
      <c r="AH1130" s="281"/>
    </row>
    <row r="1131" spans="1:53" ht="18" customHeight="1" x14ac:dyDescent="0.25">
      <c r="B1131" s="171"/>
      <c r="J1131" s="325"/>
      <c r="Q1131" s="280"/>
      <c r="R1131" s="281"/>
      <c r="AG1131" s="280"/>
      <c r="AH1131" s="281"/>
    </row>
    <row r="1132" spans="1:53" ht="18" customHeight="1" x14ac:dyDescent="0.25">
      <c r="C1132" s="383" t="s">
        <v>977</v>
      </c>
      <c r="D1132" s="383" t="s">
        <v>819</v>
      </c>
      <c r="E1132" s="383" t="s">
        <v>908</v>
      </c>
      <c r="F1132" s="383" t="s">
        <v>928</v>
      </c>
      <c r="G1132" s="383" t="s">
        <v>848</v>
      </c>
      <c r="I1132" s="415" t="s">
        <v>801</v>
      </c>
      <c r="Q1132" s="280"/>
      <c r="R1132" s="281"/>
      <c r="AG1132" s="280"/>
      <c r="AH1132" s="281"/>
    </row>
    <row r="1133" spans="1:53" ht="18" customHeight="1" x14ac:dyDescent="0.25">
      <c r="C1133" s="478" t="s">
        <v>274</v>
      </c>
      <c r="D1133" s="478"/>
      <c r="E1133" s="478"/>
      <c r="F1133" s="478"/>
      <c r="G1133" s="478" t="s">
        <v>273</v>
      </c>
      <c r="I1133" s="328" t="s">
        <v>727</v>
      </c>
      <c r="Q1133" s="280"/>
      <c r="R1133" s="281"/>
      <c r="AG1133" s="280"/>
      <c r="AH1133" s="281"/>
    </row>
    <row r="1134" spans="1:53" ht="18" customHeight="1" x14ac:dyDescent="0.25">
      <c r="C1134" s="322" t="str">
        <f>IF(ISTEXT('8.Electricidad y otras energías'!E103),'8.Electricidad y otras energías'!E103,"")</f>
        <v/>
      </c>
      <c r="D1134" s="322">
        <f>'8.Electricidad y otras energías'!F103</f>
        <v>0</v>
      </c>
      <c r="E1134" s="322">
        <f>'8.Electricidad y otras energías'!G103</f>
        <v>0</v>
      </c>
      <c r="F1134" s="323" t="str">
        <f>IF(ISNUMBER('8.Electricidad y otras energías'!H103),'8.Electricidad y otras energías'!H103,"")</f>
        <v/>
      </c>
      <c r="G1134" s="350" t="str">
        <f>IF(ISNUMBER(E1134*F1134),E1134*F1134,"")</f>
        <v/>
      </c>
      <c r="I1134" s="329" t="s">
        <v>728</v>
      </c>
    </row>
    <row r="1135" spans="1:53" ht="18" customHeight="1" x14ac:dyDescent="0.25">
      <c r="C1135" s="322" t="str">
        <f>IF(ISTEXT('8.Electricidad y otras energías'!E104),'8.Electricidad y otras energías'!E104,"")</f>
        <v/>
      </c>
      <c r="D1135" s="322">
        <f>'8.Electricidad y otras energías'!F104</f>
        <v>0</v>
      </c>
      <c r="E1135" s="322">
        <f>'8.Electricidad y otras energías'!G104</f>
        <v>0</v>
      </c>
      <c r="F1135" s="323" t="str">
        <f>IF(ISNUMBER('8.Electricidad y otras energías'!H104),'8.Electricidad y otras energías'!H104,"")</f>
        <v/>
      </c>
      <c r="G1135" s="350" t="str">
        <f t="shared" ref="G1135:G1143" si="153">IF(ISNUMBER(E1135*F1135),E1135*F1135,"")</f>
        <v/>
      </c>
      <c r="I1135" s="329" t="s">
        <v>729</v>
      </c>
    </row>
    <row r="1136" spans="1:53" ht="18" customHeight="1" x14ac:dyDescent="0.25">
      <c r="C1136" s="322" t="str">
        <f>IF(ISTEXT('8.Electricidad y otras energías'!E105),'8.Electricidad y otras energías'!E105,"")</f>
        <v/>
      </c>
      <c r="D1136" s="322">
        <f>'8.Electricidad y otras energías'!F105</f>
        <v>0</v>
      </c>
      <c r="E1136" s="322">
        <f>'8.Electricidad y otras energías'!G105</f>
        <v>0</v>
      </c>
      <c r="F1136" s="323" t="str">
        <f>IF(ISNUMBER('8.Electricidad y otras energías'!H105),'8.Electricidad y otras energías'!H105,"")</f>
        <v/>
      </c>
      <c r="G1136" s="350" t="str">
        <f t="shared" si="153"/>
        <v/>
      </c>
      <c r="I1136" s="330" t="s">
        <v>730</v>
      </c>
    </row>
    <row r="1137" spans="1:34" ht="18" customHeight="1" x14ac:dyDescent="0.25">
      <c r="C1137" s="322" t="str">
        <f>IF(ISTEXT('8.Electricidad y otras energías'!E106),'8.Electricidad y otras energías'!E106,"")</f>
        <v/>
      </c>
      <c r="D1137" s="322">
        <f>'8.Electricidad y otras energías'!F106</f>
        <v>0</v>
      </c>
      <c r="E1137" s="322">
        <f>'8.Electricidad y otras energías'!G106</f>
        <v>0</v>
      </c>
      <c r="F1137" s="323" t="str">
        <f>IF(ISNUMBER('8.Electricidad y otras energías'!H106),'8.Electricidad y otras energías'!H106,"")</f>
        <v/>
      </c>
      <c r="G1137" s="350" t="str">
        <f t="shared" si="153"/>
        <v/>
      </c>
    </row>
    <row r="1138" spans="1:34" ht="18" customHeight="1" x14ac:dyDescent="0.25">
      <c r="C1138" s="322" t="str">
        <f>IF(ISTEXT('8.Electricidad y otras energías'!E107),'8.Electricidad y otras energías'!E107,"")</f>
        <v/>
      </c>
      <c r="D1138" s="322">
        <f>'8.Electricidad y otras energías'!F107</f>
        <v>0</v>
      </c>
      <c r="E1138" s="322">
        <f>'8.Electricidad y otras energías'!G107</f>
        <v>0</v>
      </c>
      <c r="F1138" s="323" t="str">
        <f>IF(ISNUMBER('8.Electricidad y otras energías'!H107),'8.Electricidad y otras energías'!H107,"")</f>
        <v/>
      </c>
      <c r="G1138" s="350" t="str">
        <f t="shared" si="153"/>
        <v/>
      </c>
      <c r="J1138" s="325"/>
    </row>
    <row r="1139" spans="1:34" ht="18" customHeight="1" x14ac:dyDescent="0.25">
      <c r="C1139" s="322" t="str">
        <f>IF(ISTEXT('8.Electricidad y otras energías'!E108),'8.Electricidad y otras energías'!E108,"")</f>
        <v/>
      </c>
      <c r="D1139" s="322">
        <f>'8.Electricidad y otras energías'!F108</f>
        <v>0</v>
      </c>
      <c r="E1139" s="322">
        <f>'8.Electricidad y otras energías'!G108</f>
        <v>0</v>
      </c>
      <c r="F1139" s="323" t="str">
        <f>IF(ISNUMBER('8.Electricidad y otras energías'!H108),'8.Electricidad y otras energías'!H108,"")</f>
        <v/>
      </c>
      <c r="G1139" s="350" t="str">
        <f t="shared" si="153"/>
        <v/>
      </c>
      <c r="J1139" s="325"/>
    </row>
    <row r="1140" spans="1:34" ht="18" customHeight="1" x14ac:dyDescent="0.25">
      <c r="C1140" s="322" t="str">
        <f>IF(ISTEXT('8.Electricidad y otras energías'!E109),'8.Electricidad y otras energías'!E109,"")</f>
        <v/>
      </c>
      <c r="D1140" s="322">
        <f>'8.Electricidad y otras energías'!F109</f>
        <v>0</v>
      </c>
      <c r="E1140" s="322">
        <f>'8.Electricidad y otras energías'!G109</f>
        <v>0</v>
      </c>
      <c r="F1140" s="323" t="str">
        <f>IF(ISNUMBER('8.Electricidad y otras energías'!H109),'8.Electricidad y otras energías'!H109,"")</f>
        <v/>
      </c>
      <c r="G1140" s="350" t="str">
        <f t="shared" si="153"/>
        <v/>
      </c>
      <c r="J1140" s="325"/>
    </row>
    <row r="1141" spans="1:34" ht="18" customHeight="1" x14ac:dyDescent="0.25">
      <c r="C1141" s="322" t="str">
        <f>IF(ISTEXT('8.Electricidad y otras energías'!E110),'8.Electricidad y otras energías'!E110,"")</f>
        <v/>
      </c>
      <c r="D1141" s="322">
        <f>'8.Electricidad y otras energías'!F110</f>
        <v>0</v>
      </c>
      <c r="E1141" s="322">
        <f>'8.Electricidad y otras energías'!G110</f>
        <v>0</v>
      </c>
      <c r="F1141" s="323" t="str">
        <f>IF(ISNUMBER('8.Electricidad y otras energías'!H110),'8.Electricidad y otras energías'!H110,"")</f>
        <v/>
      </c>
      <c r="G1141" s="350" t="str">
        <f t="shared" si="153"/>
        <v/>
      </c>
      <c r="J1141" s="325"/>
    </row>
    <row r="1142" spans="1:34" ht="18" customHeight="1" x14ac:dyDescent="0.25">
      <c r="C1142" s="322" t="str">
        <f>IF(ISTEXT('8.Electricidad y otras energías'!E111),'8.Electricidad y otras energías'!E111,"")</f>
        <v/>
      </c>
      <c r="D1142" s="322">
        <f>'8.Electricidad y otras energías'!F111</f>
        <v>0</v>
      </c>
      <c r="E1142" s="322">
        <f>'8.Electricidad y otras energías'!G111</f>
        <v>0</v>
      </c>
      <c r="F1142" s="323" t="str">
        <f>IF(ISNUMBER('8.Electricidad y otras energías'!H111),'8.Electricidad y otras energías'!H111,"")</f>
        <v/>
      </c>
      <c r="G1142" s="350" t="str">
        <f t="shared" si="153"/>
        <v/>
      </c>
      <c r="J1142" s="325"/>
    </row>
    <row r="1143" spans="1:34" ht="18" customHeight="1" x14ac:dyDescent="0.25">
      <c r="C1143" s="322" t="str">
        <f>IF(ISTEXT('8.Electricidad y otras energías'!E112),'8.Electricidad y otras energías'!E112,"")</f>
        <v/>
      </c>
      <c r="D1143" s="322">
        <f>'8.Electricidad y otras energías'!F112</f>
        <v>0</v>
      </c>
      <c r="E1143" s="322">
        <f>'8.Electricidad y otras energías'!G112</f>
        <v>0</v>
      </c>
      <c r="F1143" s="323" t="str">
        <f>IF(ISNUMBER('8.Electricidad y otras energías'!H112),'8.Electricidad y otras energías'!H112,"")</f>
        <v/>
      </c>
      <c r="G1143" s="350" t="str">
        <f t="shared" si="153"/>
        <v/>
      </c>
      <c r="J1143" s="325"/>
    </row>
    <row r="1144" spans="1:34" ht="18" customHeight="1" x14ac:dyDescent="0.25">
      <c r="G1144" s="449">
        <f>SUMIF(G1134:G1143,"&gt;0")</f>
        <v>0</v>
      </c>
      <c r="Q1144" s="280"/>
      <c r="R1144" s="281"/>
      <c r="AG1144" s="280"/>
      <c r="AH1144" s="281"/>
    </row>
    <row r="1145" spans="1:34" ht="18" customHeight="1" x14ac:dyDescent="0.25"/>
    <row r="1146" spans="1:34" s="282" customFormat="1" ht="18" customHeight="1" x14ac:dyDescent="0.35">
      <c r="A1146" s="384" t="s">
        <v>293</v>
      </c>
      <c r="B1146" s="388" t="s">
        <v>37</v>
      </c>
      <c r="C1146" s="306"/>
      <c r="D1146" s="306"/>
      <c r="E1146" s="306"/>
      <c r="F1146" s="306"/>
      <c r="G1146" s="306"/>
      <c r="H1146" s="306"/>
      <c r="I1146" s="306"/>
      <c r="J1146" s="306"/>
      <c r="K1146" s="306"/>
      <c r="L1146" s="306"/>
      <c r="M1146" s="306"/>
      <c r="Q1146" s="360"/>
      <c r="AG1146" s="360"/>
    </row>
    <row r="1147" spans="1:34" ht="18" customHeight="1" x14ac:dyDescent="0.25"/>
    <row r="1148" spans="1:34" ht="18" customHeight="1" x14ac:dyDescent="0.25">
      <c r="A1148" s="280"/>
      <c r="H1148" s="325"/>
    </row>
    <row r="1149" spans="1:34" ht="18" customHeight="1" x14ac:dyDescent="0.25">
      <c r="A1149" s="171" t="s">
        <v>275</v>
      </c>
      <c r="D1149" s="325"/>
      <c r="E1149" s="325"/>
      <c r="H1149" s="325"/>
    </row>
    <row r="1150" spans="1:34" ht="18" customHeight="1" x14ac:dyDescent="0.25">
      <c r="B1150" s="462" t="s">
        <v>276</v>
      </c>
      <c r="C1150" s="463"/>
      <c r="D1150" s="464">
        <f>'1.Datos generales organización '!D6</f>
        <v>0</v>
      </c>
      <c r="H1150" s="325"/>
      <c r="I1150" s="325"/>
    </row>
    <row r="1151" spans="1:34" ht="18" customHeight="1" x14ac:dyDescent="0.25">
      <c r="B1151" s="422" t="s">
        <v>277</v>
      </c>
      <c r="C1151" s="314"/>
      <c r="D1151" s="465">
        <f>'1.Datos generales organización '!D9</f>
        <v>0</v>
      </c>
      <c r="H1151" s="325"/>
      <c r="I1151" s="325"/>
    </row>
    <row r="1152" spans="1:34" ht="18" customHeight="1" x14ac:dyDescent="0.25">
      <c r="B1152" s="466" t="s">
        <v>199</v>
      </c>
      <c r="C1152" s="314"/>
      <c r="D1152" s="468" t="str">
        <f>D6</f>
        <v/>
      </c>
      <c r="H1152" s="325"/>
      <c r="I1152" s="325"/>
    </row>
    <row r="1153" spans="2:17" ht="18" customHeight="1" x14ac:dyDescent="0.25">
      <c r="B1153" s="374" t="s">
        <v>1436</v>
      </c>
      <c r="C1153" s="314"/>
      <c r="D1153" s="580">
        <f>ROUND(I1158/1000,2)</f>
        <v>0</v>
      </c>
      <c r="H1153" s="325"/>
      <c r="I1153" s="325"/>
    </row>
    <row r="1154" spans="2:17" ht="18" customHeight="1" x14ac:dyDescent="0.25">
      <c r="B1154" s="374" t="s">
        <v>1437</v>
      </c>
      <c r="C1154" s="314"/>
      <c r="D1154" s="580">
        <f ca="1">ROUND(I1169/1000,2)</f>
        <v>0</v>
      </c>
      <c r="H1154" s="325"/>
      <c r="I1154" s="325"/>
    </row>
    <row r="1155" spans="2:17" ht="18" customHeight="1" x14ac:dyDescent="0.25">
      <c r="B1155" s="320" t="s">
        <v>278</v>
      </c>
      <c r="C1155" s="467"/>
      <c r="D1155" s="737">
        <f ca="1">D1153+D1154</f>
        <v>0</v>
      </c>
      <c r="I1155" s="325"/>
    </row>
    <row r="1156" spans="2:17" ht="18" customHeight="1" x14ac:dyDescent="0.25">
      <c r="B1156" s="314"/>
      <c r="C1156" s="314"/>
      <c r="D1156" s="314"/>
      <c r="I1156" s="325"/>
    </row>
    <row r="1157" spans="2:17" ht="18" customHeight="1" thickBot="1" x14ac:dyDescent="0.3">
      <c r="E1157" s="524" t="s">
        <v>929</v>
      </c>
      <c r="F1157" s="524" t="s">
        <v>930</v>
      </c>
      <c r="G1157" s="524" t="s">
        <v>931</v>
      </c>
      <c r="H1157" s="524" t="s">
        <v>932</v>
      </c>
      <c r="Q1157" s="280"/>
    </row>
    <row r="1158" spans="2:17" ht="18" customHeight="1" x14ac:dyDescent="0.25">
      <c r="B1158" s="280">
        <v>1</v>
      </c>
      <c r="C1158" s="525" t="s">
        <v>993</v>
      </c>
      <c r="D1158" s="526"/>
      <c r="E1158" s="738">
        <f>D42</f>
        <v>0</v>
      </c>
      <c r="F1158" s="738">
        <f>E42</f>
        <v>0</v>
      </c>
      <c r="G1158" s="738">
        <f>F42</f>
        <v>0</v>
      </c>
      <c r="H1158" s="528">
        <f>G42</f>
        <v>0</v>
      </c>
      <c r="I1158" s="523">
        <f>SUM(H1158:H1168)</f>
        <v>0</v>
      </c>
      <c r="K1158" s="469">
        <f>E1158+F1158*$H$9/1000+G1158*$H$10/1000</f>
        <v>0</v>
      </c>
      <c r="Q1158" s="280"/>
    </row>
    <row r="1159" spans="2:17" ht="18" customHeight="1" x14ac:dyDescent="0.25">
      <c r="B1159" s="280">
        <v>2</v>
      </c>
      <c r="C1159" s="529" t="s">
        <v>992</v>
      </c>
      <c r="D1159" s="520"/>
      <c r="E1159" s="521">
        <f>D131</f>
        <v>0</v>
      </c>
      <c r="F1159" s="521">
        <f>E131</f>
        <v>0</v>
      </c>
      <c r="G1159" s="521">
        <f>F131</f>
        <v>0</v>
      </c>
      <c r="H1159" s="530">
        <f>G131</f>
        <v>0</v>
      </c>
      <c r="K1159" s="469">
        <f>E1159+F1159*$H$9/1000+G1159*$H$10/1000</f>
        <v>0</v>
      </c>
      <c r="Q1159" s="280"/>
    </row>
    <row r="1160" spans="2:17" ht="18" customHeight="1" x14ac:dyDescent="0.25">
      <c r="B1160" s="280">
        <v>3</v>
      </c>
      <c r="C1160" s="529" t="s">
        <v>767</v>
      </c>
      <c r="D1160" s="520"/>
      <c r="E1160" s="521">
        <f>D214+D341</f>
        <v>0</v>
      </c>
      <c r="F1160" s="521">
        <f>E214+E341</f>
        <v>0</v>
      </c>
      <c r="G1160" s="521">
        <f>F214+F341</f>
        <v>0</v>
      </c>
      <c r="H1160" s="521">
        <f>G214+G341</f>
        <v>0</v>
      </c>
      <c r="K1160" s="469">
        <f>E1160+F1160*$H$9/1000+G1160*$H$10/1000</f>
        <v>0</v>
      </c>
      <c r="Q1160" s="280"/>
    </row>
    <row r="1161" spans="2:17" ht="18" customHeight="1" x14ac:dyDescent="0.25">
      <c r="B1161" s="319">
        <v>4</v>
      </c>
      <c r="C1161" s="529" t="s">
        <v>765</v>
      </c>
      <c r="D1161" s="520"/>
      <c r="E1161" s="521">
        <f t="shared" ref="E1161:H1163" si="154">D480</f>
        <v>0</v>
      </c>
      <c r="F1161" s="521">
        <f t="shared" si="154"/>
        <v>0</v>
      </c>
      <c r="G1161" s="521">
        <f t="shared" si="154"/>
        <v>0</v>
      </c>
      <c r="H1161" s="530">
        <f t="shared" si="154"/>
        <v>0</v>
      </c>
      <c r="K1161" s="469">
        <f>E1161+F1161*$H$9/1000+G1161*$H$10/1000</f>
        <v>0</v>
      </c>
      <c r="Q1161" s="280"/>
    </row>
    <row r="1162" spans="2:17" ht="18" customHeight="1" x14ac:dyDescent="0.25">
      <c r="B1162" s="280">
        <v>5</v>
      </c>
      <c r="C1162" s="849" t="s">
        <v>719</v>
      </c>
      <c r="D1162" s="829"/>
      <c r="E1162" s="521">
        <f t="shared" si="154"/>
        <v>0</v>
      </c>
      <c r="F1162" s="521">
        <f t="shared" si="154"/>
        <v>0</v>
      </c>
      <c r="G1162" s="521">
        <f t="shared" si="154"/>
        <v>0</v>
      </c>
      <c r="H1162" s="530">
        <f t="shared" si="154"/>
        <v>0</v>
      </c>
      <c r="K1162" s="469">
        <f t="shared" ref="K1162:K1163" si="155">E1162+F1162*$H$9/1000+G1162*$H$10/1000</f>
        <v>0</v>
      </c>
      <c r="Q1162" s="280"/>
    </row>
    <row r="1163" spans="2:17" ht="18" customHeight="1" x14ac:dyDescent="0.25">
      <c r="B1163" s="280">
        <v>6</v>
      </c>
      <c r="C1163" s="529" t="s">
        <v>766</v>
      </c>
      <c r="D1163" s="829"/>
      <c r="E1163" s="521">
        <f t="shared" si="154"/>
        <v>0</v>
      </c>
      <c r="F1163" s="521">
        <f t="shared" si="154"/>
        <v>0</v>
      </c>
      <c r="G1163" s="521">
        <f t="shared" si="154"/>
        <v>0</v>
      </c>
      <c r="H1163" s="530">
        <f t="shared" si="154"/>
        <v>0</v>
      </c>
      <c r="K1163" s="469">
        <f t="shared" si="155"/>
        <v>0</v>
      </c>
      <c r="Q1163" s="280"/>
    </row>
    <row r="1164" spans="2:17" ht="18" customHeight="1" x14ac:dyDescent="0.25">
      <c r="B1164" s="280">
        <v>7</v>
      </c>
      <c r="C1164" s="529" t="s">
        <v>775</v>
      </c>
      <c r="D1164" s="520"/>
      <c r="E1164" s="521">
        <f>D521</f>
        <v>0</v>
      </c>
      <c r="F1164" s="521">
        <f>E521</f>
        <v>0</v>
      </c>
      <c r="G1164" s="521">
        <f>F521</f>
        <v>0</v>
      </c>
      <c r="H1164" s="530">
        <f>G521</f>
        <v>0</v>
      </c>
      <c r="K1164" s="469">
        <f>E1164+F1164*$H$9/1000+G1164*$H$10/1000</f>
        <v>0</v>
      </c>
      <c r="Q1164" s="280"/>
    </row>
    <row r="1165" spans="2:17" ht="18" customHeight="1" x14ac:dyDescent="0.25">
      <c r="B1165" s="319">
        <v>8</v>
      </c>
      <c r="C1165" s="529" t="s">
        <v>979</v>
      </c>
      <c r="D1165" s="520"/>
      <c r="E1165" s="739" t="str">
        <f>D621</f>
        <v>-</v>
      </c>
      <c r="F1165" s="739" t="str">
        <f>E621</f>
        <v>-</v>
      </c>
      <c r="G1165" s="739" t="str">
        <f>F621</f>
        <v>-</v>
      </c>
      <c r="H1165" s="531">
        <f>G621</f>
        <v>0</v>
      </c>
      <c r="K1165" s="469"/>
      <c r="Q1165" s="280"/>
    </row>
    <row r="1166" spans="2:17" ht="18" customHeight="1" x14ac:dyDescent="0.25">
      <c r="B1166" s="280">
        <v>9</v>
      </c>
      <c r="C1166" s="529" t="s">
        <v>980</v>
      </c>
      <c r="D1166" s="520"/>
      <c r="E1166" s="739" t="str">
        <f>D704</f>
        <v>-</v>
      </c>
      <c r="F1166" s="739" t="str">
        <f>E704</f>
        <v>-</v>
      </c>
      <c r="G1166" s="739" t="str">
        <f>F704</f>
        <v>-</v>
      </c>
      <c r="H1166" s="531">
        <f>G704</f>
        <v>0</v>
      </c>
      <c r="K1166" s="469"/>
      <c r="Q1166" s="280"/>
    </row>
    <row r="1167" spans="2:17" ht="18" customHeight="1" x14ac:dyDescent="0.25">
      <c r="B1167" s="280">
        <v>10</v>
      </c>
      <c r="C1167" s="529" t="s">
        <v>736</v>
      </c>
      <c r="D1167" s="520"/>
      <c r="E1167" s="521">
        <f>D775</f>
        <v>0</v>
      </c>
      <c r="F1167" s="521">
        <f>E775</f>
        <v>0</v>
      </c>
      <c r="G1167" s="521">
        <f>F775</f>
        <v>0</v>
      </c>
      <c r="H1167" s="530">
        <f>G775</f>
        <v>0</v>
      </c>
      <c r="K1167" s="469">
        <f>E1167+F1167*$H$9/1000+G1167*$H$10/1000</f>
        <v>0</v>
      </c>
      <c r="Q1167" s="280"/>
    </row>
    <row r="1168" spans="2:17" ht="18" customHeight="1" thickBot="1" x14ac:dyDescent="0.3">
      <c r="B1168" s="280">
        <v>11</v>
      </c>
      <c r="C1168" s="532" t="s">
        <v>981</v>
      </c>
      <c r="D1168" s="533"/>
      <c r="E1168" s="534">
        <f>D818</f>
        <v>0</v>
      </c>
      <c r="F1168" s="534">
        <f>E818</f>
        <v>0</v>
      </c>
      <c r="G1168" s="534">
        <f>F818</f>
        <v>0</v>
      </c>
      <c r="H1168" s="535">
        <f>G818</f>
        <v>0</v>
      </c>
      <c r="K1168" s="469">
        <f>E1168+F1168*$H$9/1000+G1168*$H$10/1000</f>
        <v>0</v>
      </c>
      <c r="Q1168" s="280"/>
    </row>
    <row r="1169" spans="2:17" ht="18" customHeight="1" x14ac:dyDescent="0.25">
      <c r="B1169" s="319">
        <v>12</v>
      </c>
      <c r="C1169" s="525" t="s">
        <v>983</v>
      </c>
      <c r="D1169" s="526"/>
      <c r="E1169" s="527" t="str">
        <f>D837</f>
        <v>-</v>
      </c>
      <c r="F1169" s="823" t="str">
        <f>E837</f>
        <v>-</v>
      </c>
      <c r="G1169" s="823" t="str">
        <f>F837</f>
        <v>-</v>
      </c>
      <c r="H1169" s="528">
        <f ca="1">G837</f>
        <v>0</v>
      </c>
      <c r="I1169" s="523">
        <f ca="1">SUM(H1169:H1171)</f>
        <v>0</v>
      </c>
      <c r="K1169" s="469" t="e">
        <f>E1169+F1169*$H$9/1000+G1169*$H$10/1000</f>
        <v>#VALUE!</v>
      </c>
      <c r="Q1169" s="280"/>
    </row>
    <row r="1170" spans="2:17" ht="18" customHeight="1" x14ac:dyDescent="0.25">
      <c r="B1170" s="280">
        <v>13</v>
      </c>
      <c r="C1170" s="536" t="s">
        <v>984</v>
      </c>
      <c r="D1170" s="519"/>
      <c r="E1170" s="477" t="str">
        <f>D1103</f>
        <v>-</v>
      </c>
      <c r="F1170" s="824" t="str">
        <f>E1103</f>
        <v>-</v>
      </c>
      <c r="G1170" s="824" t="str">
        <f>F1103</f>
        <v>-</v>
      </c>
      <c r="H1170" s="537">
        <f ca="1">G1103</f>
        <v>0</v>
      </c>
      <c r="K1170" s="469" t="e">
        <f>E1170+F1170*$H$9/1000+G1170*$H$10/1000</f>
        <v>#VALUE!</v>
      </c>
      <c r="Q1170" s="280"/>
    </row>
    <row r="1171" spans="2:17" ht="18" customHeight="1" thickBot="1" x14ac:dyDescent="0.3">
      <c r="B1171" s="280">
        <v>14</v>
      </c>
      <c r="C1171" s="538" t="s">
        <v>982</v>
      </c>
      <c r="D1171" s="539"/>
      <c r="E1171" s="822" t="str">
        <f>D1127</f>
        <v>-</v>
      </c>
      <c r="F1171" s="822" t="str">
        <f t="shared" ref="F1171:H1171" si="156">E1127</f>
        <v>-</v>
      </c>
      <c r="G1171" s="822" t="str">
        <f t="shared" si="156"/>
        <v>-</v>
      </c>
      <c r="H1171" s="540">
        <f t="shared" si="156"/>
        <v>0</v>
      </c>
      <c r="K1171" s="469" t="e">
        <f>E1171+F1171*$H$9/1000+G1171*$H$10/1000</f>
        <v>#VALUE!</v>
      </c>
      <c r="Q1171" s="280"/>
    </row>
    <row r="1172" spans="2:17" ht="18" customHeight="1" x14ac:dyDescent="0.25">
      <c r="I1172" s="325"/>
      <c r="Q1172" s="280"/>
    </row>
    <row r="1173" spans="2:17" ht="24" customHeight="1" x14ac:dyDescent="0.25">
      <c r="B1173" s="171"/>
      <c r="C1173" s="171"/>
      <c r="D1173" s="171"/>
      <c r="E1173" s="171"/>
      <c r="F1173" s="574" t="s">
        <v>1004</v>
      </c>
      <c r="G1173" s="574" t="s">
        <v>1005</v>
      </c>
      <c r="H1173" s="574" t="s">
        <v>1006</v>
      </c>
      <c r="I1173" s="574" t="s">
        <v>1007</v>
      </c>
      <c r="K1173" s="683" t="s">
        <v>1008</v>
      </c>
    </row>
    <row r="1174" spans="2:17" ht="15.75" customHeight="1" x14ac:dyDescent="0.25">
      <c r="C1174" s="571" t="s">
        <v>732</v>
      </c>
      <c r="D1174" s="570" t="s">
        <v>9</v>
      </c>
      <c r="E1174" s="575"/>
      <c r="F1174" s="576">
        <f>IF(ISNUMBER(E1158+E1159),(E1158+E1159),"")</f>
        <v>0</v>
      </c>
      <c r="G1174" s="576">
        <f>IF(ISNUMBER(F1158+F1159),(F1158+F1159),"")</f>
        <v>0</v>
      </c>
      <c r="H1174" s="576">
        <f t="shared" ref="H1174" si="157">IF(ISNUMBER(G1158+G1159),(G1158+G1159),"")</f>
        <v>0</v>
      </c>
      <c r="I1174" s="576">
        <f>IF(ISNUMBER(H1158+H1159),(H1158+H1159),0)</f>
        <v>0</v>
      </c>
      <c r="K1174" s="579" t="e">
        <f>I1174/$I$1182</f>
        <v>#DIV/0!</v>
      </c>
    </row>
    <row r="1175" spans="2:17" ht="15" customHeight="1" x14ac:dyDescent="0.25">
      <c r="C1175" s="572"/>
      <c r="D1175" s="570" t="s">
        <v>767</v>
      </c>
      <c r="E1175" s="522"/>
      <c r="F1175" s="576">
        <f>IF(ISNUMBER(E1160),E1160,"")</f>
        <v>0</v>
      </c>
      <c r="G1175" s="576">
        <f t="shared" ref="G1175:H1175" si="158">IF(ISNUMBER(F1160),F1160,"")</f>
        <v>0</v>
      </c>
      <c r="H1175" s="576">
        <f t="shared" si="158"/>
        <v>0</v>
      </c>
      <c r="I1175" s="576">
        <f>IF(ISNUMBER(H1160),H1160,0)</f>
        <v>0</v>
      </c>
      <c r="K1175" s="579" t="e">
        <f t="shared" ref="K1175:K1181" si="159">I1175/$I$1182</f>
        <v>#DIV/0!</v>
      </c>
    </row>
    <row r="1176" spans="2:17" ht="15" customHeight="1" x14ac:dyDescent="0.25">
      <c r="C1176" s="572"/>
      <c r="D1176" s="570" t="s">
        <v>765</v>
      </c>
      <c r="E1176" s="522"/>
      <c r="F1176" s="576">
        <f>IF(ISNUMBER(E1161),E1161,"")</f>
        <v>0</v>
      </c>
      <c r="G1176" s="576">
        <f t="shared" ref="G1176:H1176" si="160">IF(ISNUMBER(F1161),F1161,"")</f>
        <v>0</v>
      </c>
      <c r="H1176" s="576">
        <f t="shared" si="160"/>
        <v>0</v>
      </c>
      <c r="I1176" s="576">
        <f>IF(ISNUMBER(H1161),H1161,0)</f>
        <v>0</v>
      </c>
      <c r="K1176" s="579" t="e">
        <f t="shared" si="159"/>
        <v>#DIV/0!</v>
      </c>
    </row>
    <row r="1177" spans="2:17" ht="15" customHeight="1" x14ac:dyDescent="0.25">
      <c r="C1177" s="680"/>
      <c r="D1177" s="570" t="s">
        <v>719</v>
      </c>
      <c r="E1177" s="829"/>
      <c r="F1177" s="576">
        <f t="shared" ref="F1177:F1178" si="161">IF(ISNUMBER(E1162),E1162,"")</f>
        <v>0</v>
      </c>
      <c r="G1177" s="576">
        <f t="shared" ref="G1177:G1178" si="162">IF(ISNUMBER(F1162),F1162,"")</f>
        <v>0</v>
      </c>
      <c r="H1177" s="576">
        <f t="shared" ref="H1177:H1178" si="163">IF(ISNUMBER(G1162),G1162,"")</f>
        <v>0</v>
      </c>
      <c r="I1177" s="576">
        <f t="shared" ref="I1177:I1178" si="164">IF(ISNUMBER(H1162),H1162,0)</f>
        <v>0</v>
      </c>
      <c r="K1177" s="579" t="e">
        <f t="shared" si="159"/>
        <v>#DIV/0!</v>
      </c>
    </row>
    <row r="1178" spans="2:17" ht="15" customHeight="1" x14ac:dyDescent="0.25">
      <c r="C1178" s="680"/>
      <c r="D1178" s="570" t="s">
        <v>766</v>
      </c>
      <c r="E1178" s="829"/>
      <c r="F1178" s="576">
        <f t="shared" si="161"/>
        <v>0</v>
      </c>
      <c r="G1178" s="576">
        <f t="shared" si="162"/>
        <v>0</v>
      </c>
      <c r="H1178" s="576">
        <f t="shared" si="163"/>
        <v>0</v>
      </c>
      <c r="I1178" s="576">
        <f t="shared" si="164"/>
        <v>0</v>
      </c>
      <c r="K1178" s="579" t="e">
        <f t="shared" si="159"/>
        <v>#DIV/0!</v>
      </c>
    </row>
    <row r="1179" spans="2:17" ht="15" customHeight="1" x14ac:dyDescent="0.25">
      <c r="C1179" s="572"/>
      <c r="D1179" s="570" t="s">
        <v>775</v>
      </c>
      <c r="E1179" s="522"/>
      <c r="F1179" s="576">
        <f>IF(ISNUMBER(E1164),E1164,"")</f>
        <v>0</v>
      </c>
      <c r="G1179" s="576">
        <f>IF(ISNUMBER(F1164),F1164,"")</f>
        <v>0</v>
      </c>
      <c r="H1179" s="576">
        <f>IF(ISNUMBER(G1164),G1164,"")</f>
        <v>0</v>
      </c>
      <c r="I1179" s="576">
        <f>IF(ISNUMBER(H1164),H1164,0)</f>
        <v>0</v>
      </c>
      <c r="K1179" s="579" t="e">
        <f t="shared" si="159"/>
        <v>#DIV/0!</v>
      </c>
    </row>
    <row r="1180" spans="2:17" ht="15" customHeight="1" x14ac:dyDescent="0.25">
      <c r="C1180" s="572"/>
      <c r="D1180" s="570" t="s">
        <v>1009</v>
      </c>
      <c r="E1180" s="522"/>
      <c r="F1180" s="577" t="str">
        <f>IF(ISNUMBER(E1165+E1166),E1165+E1166,"-")</f>
        <v>-</v>
      </c>
      <c r="G1180" s="577" t="str">
        <f>IF(ISNUMBER(F1165+F1166),F1165+F1166,"-")</f>
        <v>-</v>
      </c>
      <c r="H1180" s="577" t="str">
        <f>IF(ISNUMBER(G1165+G1166),G1165+G1166,"-")</f>
        <v>-</v>
      </c>
      <c r="I1180" s="577">
        <f>IF(ISNUMBER(H1165+H1166),H1165+H1166,0)</f>
        <v>0</v>
      </c>
      <c r="K1180" s="579" t="e">
        <f t="shared" si="159"/>
        <v>#DIV/0!</v>
      </c>
    </row>
    <row r="1181" spans="2:17" ht="15" customHeight="1" x14ac:dyDescent="0.25">
      <c r="C1181" s="572"/>
      <c r="D1181" s="570" t="s">
        <v>987</v>
      </c>
      <c r="E1181" s="522"/>
      <c r="F1181" s="576">
        <f>IF(ISNUMBER(E1167),E1167,"")</f>
        <v>0</v>
      </c>
      <c r="G1181" s="576">
        <f>IF(ISNUMBER(F1167),F1167,"")</f>
        <v>0</v>
      </c>
      <c r="H1181" s="576">
        <f>IF(ISNUMBER(G1167),G1167,"")</f>
        <v>0</v>
      </c>
      <c r="I1181" s="576">
        <f>IF(ISNUMBER(H1167),H1167,0)</f>
        <v>0</v>
      </c>
      <c r="K1181" s="579" t="e">
        <f t="shared" si="159"/>
        <v>#DIV/0!</v>
      </c>
    </row>
    <row r="1182" spans="2:17" ht="15" customHeight="1" x14ac:dyDescent="0.25">
      <c r="C1182" s="573"/>
      <c r="D1182" s="570" t="s">
        <v>1001</v>
      </c>
      <c r="E1182" s="522"/>
      <c r="F1182" s="578">
        <f>ROUND(SUM(F1174:F1181),2)</f>
        <v>0</v>
      </c>
      <c r="G1182" s="578">
        <f>ROUND(SUM(G1174:G1181),2)</f>
        <v>0</v>
      </c>
      <c r="H1182" s="578">
        <f>ROUND(SUM(H1174:H1181),2)</f>
        <v>0</v>
      </c>
      <c r="I1182" s="578">
        <f>ROUND(SUM(I1174:I1181),2)</f>
        <v>0</v>
      </c>
      <c r="K1182" s="579" t="e">
        <f>I1182/$I$1182</f>
        <v>#DIV/0!</v>
      </c>
    </row>
    <row r="1183" spans="2:17" ht="27" x14ac:dyDescent="0.25">
      <c r="B1183" s="171"/>
      <c r="C1183" s="171"/>
      <c r="D1183" s="171"/>
      <c r="E1183" s="171"/>
      <c r="F1183" s="171"/>
      <c r="G1183" s="171"/>
      <c r="H1183" s="171"/>
      <c r="I1183" s="171"/>
      <c r="J1183" s="171"/>
      <c r="K1183" s="683" t="s">
        <v>1143</v>
      </c>
    </row>
    <row r="1184" spans="2:17" ht="15" customHeight="1" x14ac:dyDescent="0.25">
      <c r="C1184" s="571" t="s">
        <v>1000</v>
      </c>
      <c r="D1184" s="570" t="s">
        <v>983</v>
      </c>
      <c r="E1184" s="682"/>
      <c r="F1184" s="576" t="str">
        <f t="shared" ref="F1184:H1186" si="165">E1169</f>
        <v>-</v>
      </c>
      <c r="G1184" s="576" t="str">
        <f t="shared" si="165"/>
        <v>-</v>
      </c>
      <c r="H1184" s="576" t="str">
        <f t="shared" si="165"/>
        <v>-</v>
      </c>
      <c r="I1184" s="576">
        <f ca="1">IF(ISNUMBER(H1169),H1169,0)</f>
        <v>0</v>
      </c>
      <c r="K1184" s="579" t="e">
        <f ca="1">I1184/$I$1187</f>
        <v>#DIV/0!</v>
      </c>
      <c r="Q1184" s="280"/>
    </row>
    <row r="1185" spans="2:17" ht="15" customHeight="1" x14ac:dyDescent="0.25">
      <c r="C1185" s="680"/>
      <c r="D1185" s="681" t="s">
        <v>984</v>
      </c>
      <c r="E1185" s="682"/>
      <c r="F1185" s="576" t="str">
        <f t="shared" si="165"/>
        <v>-</v>
      </c>
      <c r="G1185" s="576" t="str">
        <f t="shared" si="165"/>
        <v>-</v>
      </c>
      <c r="H1185" s="576" t="str">
        <f t="shared" si="165"/>
        <v>-</v>
      </c>
      <c r="I1185" s="576">
        <f ca="1">IF(ISNUMBER(H1170),H1170,0)</f>
        <v>0</v>
      </c>
      <c r="K1185" s="579" t="e">
        <f ca="1">I1185/$I$1187</f>
        <v>#DIV/0!</v>
      </c>
      <c r="Q1185" s="280"/>
    </row>
    <row r="1186" spans="2:17" ht="15" customHeight="1" x14ac:dyDescent="0.25">
      <c r="C1186" s="572"/>
      <c r="D1186" s="570" t="s">
        <v>1144</v>
      </c>
      <c r="E1186" s="829"/>
      <c r="F1186" s="576" t="str">
        <f t="shared" si="165"/>
        <v>-</v>
      </c>
      <c r="G1186" s="576" t="str">
        <f t="shared" si="165"/>
        <v>-</v>
      </c>
      <c r="H1186" s="576" t="str">
        <f t="shared" si="165"/>
        <v>-</v>
      </c>
      <c r="I1186" s="576">
        <f>IF(ISNUMBER(H1171),H1171,0)</f>
        <v>0</v>
      </c>
      <c r="K1186" s="579" t="e">
        <f t="shared" ref="K1186" si="166">I1186/$I$1182</f>
        <v>#DIV/0!</v>
      </c>
      <c r="Q1186" s="280"/>
    </row>
    <row r="1187" spans="2:17" ht="15.75" customHeight="1" x14ac:dyDescent="0.25">
      <c r="C1187" s="573"/>
      <c r="D1187" s="570" t="s">
        <v>1001</v>
      </c>
      <c r="E1187" s="682"/>
      <c r="F1187" s="578" t="str">
        <f>IF(AND(F1184="-",F1185="-",F1186="-"),"-",ROUND(SUM(F1184:F1186),2))</f>
        <v>-</v>
      </c>
      <c r="G1187" s="578" t="str">
        <f t="shared" ref="G1187:H1187" si="167">IF(AND(G1184="-",G1185="-",G1186="-"),"-",ROUND(SUM(G1184:G1186),2))</f>
        <v>-</v>
      </c>
      <c r="H1187" s="578" t="str">
        <f t="shared" si="167"/>
        <v>-</v>
      </c>
      <c r="I1187" s="578">
        <f ca="1">ROUND(SUM(I1184:I1186),2)</f>
        <v>0</v>
      </c>
      <c r="K1187" s="579" t="e">
        <f ca="1">I1187/$I$1187</f>
        <v>#DIV/0!</v>
      </c>
      <c r="Q1187" s="280"/>
    </row>
    <row r="1188" spans="2:17" ht="18" customHeight="1" x14ac:dyDescent="0.25">
      <c r="B1188" s="171"/>
      <c r="C1188" s="171"/>
      <c r="D1188" s="171"/>
      <c r="E1188" s="171"/>
      <c r="F1188" s="171"/>
      <c r="G1188" s="171"/>
      <c r="H1188" s="171"/>
      <c r="I1188" s="171"/>
      <c r="J1188" s="171"/>
      <c r="K1188" s="171"/>
      <c r="Q1188" s="280"/>
    </row>
    <row r="1189" spans="2:17" ht="16.5" x14ac:dyDescent="0.25">
      <c r="C1189" s="1229" t="s">
        <v>566</v>
      </c>
      <c r="D1189" s="1230"/>
      <c r="E1189" s="1231"/>
      <c r="F1189" s="828">
        <f>IF(ISNUMBER(SUM(F1182,F1187)),ROUND(SUM(F1182,F1187),2),"")</f>
        <v>0</v>
      </c>
      <c r="G1189" s="828">
        <f>IF(ISNUMBER(SUM(G1182,G1187)),ROUND(SUM(G1182,G1187),2),"")</f>
        <v>0</v>
      </c>
      <c r="H1189" s="828">
        <f>IF(ISNUMBER(SUM(H1182,H1187)),ROUND(SUM(H1182,H1187),2),"")</f>
        <v>0</v>
      </c>
      <c r="I1189" s="828">
        <f ca="1">IF(ISNUMBER(SUM(I1182,I1187)),ROUND(SUM(I1182,I1187),2),"")</f>
        <v>0</v>
      </c>
      <c r="K1189" s="171"/>
      <c r="Q1189" s="280"/>
    </row>
    <row r="1190" spans="2:17" x14ac:dyDescent="0.25">
      <c r="K1190" s="171"/>
      <c r="Q1190" s="280"/>
    </row>
    <row r="1191" spans="2:17" x14ac:dyDescent="0.25">
      <c r="Q1191" s="280"/>
    </row>
    <row r="1192" spans="2:17" ht="18" customHeight="1" x14ac:dyDescent="0.25">
      <c r="D1192" s="280" t="s">
        <v>121</v>
      </c>
      <c r="E1192" s="280" t="s">
        <v>123</v>
      </c>
      <c r="F1192" s="280" t="s">
        <v>281</v>
      </c>
      <c r="G1192" s="280" t="s">
        <v>193</v>
      </c>
      <c r="I1192" s="325"/>
      <c r="Q1192" s="280"/>
    </row>
    <row r="1193" spans="2:17" ht="18" customHeight="1" x14ac:dyDescent="0.25">
      <c r="C1193" s="270" t="s">
        <v>199</v>
      </c>
      <c r="D1193" s="270" t="str">
        <f>IF(ISNUMBER('1.Datos generales organización '!H14),'1.Datos generales organización '!H14,"")</f>
        <v/>
      </c>
      <c r="E1193" s="270" t="str">
        <f>IF(ISNUMBER('1.Datos generales organización '!H16),'1.Datos generales organización '!H16,"")</f>
        <v/>
      </c>
      <c r="F1193" s="270" t="str">
        <f>IF(ISNUMBER('1.Datos generales organización '!H18),'1.Datos generales organización '!H18,"")</f>
        <v/>
      </c>
      <c r="G1193" s="270" t="str">
        <f>IF(ISNUMBER('1.Datos generales organización '!G3),'1.Datos generales organización '!G3,"")</f>
        <v/>
      </c>
      <c r="I1193" s="325"/>
      <c r="Q1193" s="280"/>
    </row>
    <row r="1194" spans="2:17" ht="18" customHeight="1" x14ac:dyDescent="0.25">
      <c r="C1194" s="270" t="s">
        <v>198</v>
      </c>
      <c r="D1194" s="332" t="str">
        <f>IF(ISNUMBER('1.Datos generales organización '!K29),ROUND('1.Datos generales organización '!K29,2),"")</f>
        <v/>
      </c>
      <c r="E1194" s="332" t="str">
        <f>IF(ISNUMBER('1.Datos generales organización '!K30),ROUND('1.Datos generales organización '!K30,2),"")</f>
        <v/>
      </c>
      <c r="F1194" s="332" t="str">
        <f>IF(ISNUMBER('1.Datos generales organización '!K31),ROUND('1.Datos generales organización '!K31,2),"")</f>
        <v/>
      </c>
      <c r="G1194" s="332" t="str">
        <f>IF(ISNUMBER('1.Datos generales organización '!K27),ROUND('1.Datos generales organización '!K27,2),"")</f>
        <v/>
      </c>
      <c r="H1194" s="259" t="s">
        <v>581</v>
      </c>
      <c r="I1194" s="325"/>
      <c r="Q1194" s="280"/>
    </row>
    <row r="1195" spans="2:17" ht="18" customHeight="1" x14ac:dyDescent="0.25">
      <c r="C1195" s="270" t="s">
        <v>204</v>
      </c>
      <c r="D1195" s="332" t="str">
        <f>IF(ISNUMBER('1.Datos generales organización '!J40),ROUND('1.Datos generales organización '!J40,2),"")</f>
        <v/>
      </c>
      <c r="E1195" s="332" t="str">
        <f>IF(ISNUMBER('1.Datos generales organización '!J41),ROUND('1.Datos generales organización '!J41,2),"")</f>
        <v/>
      </c>
      <c r="F1195" s="332" t="str">
        <f>IF(ISNUMBER('1.Datos generales organización '!J42),ROUND('1.Datos generales organización '!J42,2),"")</f>
        <v/>
      </c>
      <c r="G1195" s="332" t="str">
        <f>IF(ISNUMBER('1.Datos generales organización '!J38),ROUND('1.Datos generales organización '!J38,2),"")</f>
        <v/>
      </c>
      <c r="H1195" s="259" t="s">
        <v>581</v>
      </c>
      <c r="I1195" s="325"/>
      <c r="Q1195" s="280"/>
    </row>
    <row r="1196" spans="2:17" ht="18" customHeight="1" x14ac:dyDescent="0.25">
      <c r="C1196" s="270" t="s">
        <v>205</v>
      </c>
      <c r="D1196" s="332" t="str">
        <f>IF(ISNUMBER('1.Datos generales organización '!K40),ROUND('1.Datos generales organización '!K40,2),"")</f>
        <v/>
      </c>
      <c r="E1196" s="332" t="str">
        <f>IF(ISNUMBER('1.Datos generales organización '!K41),ROUND('1.Datos generales organización '!K41,2),"")</f>
        <v/>
      </c>
      <c r="F1196" s="332" t="str">
        <f>IF(ISNUMBER('1.Datos generales organización '!K42),ROUND('1.Datos generales organización '!K42,2),"")</f>
        <v/>
      </c>
      <c r="G1196" s="332" t="str">
        <f>IF(ISNUMBER('1.Datos generales organización '!K38),ROUND('1.Datos generales organización '!K38,2),"")</f>
        <v/>
      </c>
      <c r="H1196" s="259" t="s">
        <v>581</v>
      </c>
      <c r="I1196" s="325"/>
      <c r="Q1196" s="280"/>
    </row>
    <row r="1197" spans="2:17" ht="18" customHeight="1" x14ac:dyDescent="0.25">
      <c r="D1197" s="281"/>
      <c r="E1197" s="281"/>
      <c r="F1197" s="281"/>
      <c r="G1197" s="281"/>
      <c r="H1197" s="259"/>
      <c r="I1197" s="325"/>
      <c r="Q1197" s="280"/>
    </row>
    <row r="1198" spans="2:17" ht="18" customHeight="1" x14ac:dyDescent="0.25">
      <c r="D1198" s="281" t="s">
        <v>121</v>
      </c>
      <c r="E1198" s="281" t="s">
        <v>123</v>
      </c>
      <c r="F1198" s="281" t="s">
        <v>281</v>
      </c>
      <c r="G1198" s="281" t="s">
        <v>193</v>
      </c>
      <c r="Q1198" s="280"/>
    </row>
    <row r="1199" spans="2:17" ht="18" customHeight="1" x14ac:dyDescent="0.25">
      <c r="D1199" s="281" t="str">
        <f>IF(ISNUMBER(D1193),D1193,"")</f>
        <v/>
      </c>
      <c r="E1199" s="281" t="str">
        <f>IF(ISNUMBER(E1193),E1193,"")</f>
        <v/>
      </c>
      <c r="F1199" s="281" t="str">
        <f>IF(ISNUMBER(F1193),F1193,"")</f>
        <v/>
      </c>
      <c r="G1199" s="281" t="str">
        <f>IF(ISNUMBER(G1193),G1193,"")</f>
        <v/>
      </c>
      <c r="Q1199" s="280"/>
    </row>
    <row r="1200" spans="2:17" ht="18" customHeight="1" x14ac:dyDescent="0.25">
      <c r="C1200" s="270" t="s">
        <v>194</v>
      </c>
      <c r="D1200" s="332">
        <f>ROUND('1.Datos generales organización '!K14,2)</f>
        <v>0</v>
      </c>
      <c r="E1200" s="332">
        <f>ROUND('1.Datos generales organización '!K16,2)</f>
        <v>0</v>
      </c>
      <c r="F1200" s="332">
        <f>ROUND('1.Datos generales organización '!K18,2)</f>
        <v>0</v>
      </c>
      <c r="G1200" s="332">
        <f ca="1">ROUND(D1155,2)</f>
        <v>0</v>
      </c>
      <c r="H1200" s="259" t="s">
        <v>581</v>
      </c>
      <c r="Q1200" s="280"/>
    </row>
    <row r="1201" spans="3:17" ht="18" customHeight="1" x14ac:dyDescent="0.25">
      <c r="D1201" s="281"/>
      <c r="E1201" s="281"/>
      <c r="F1201" s="281"/>
      <c r="G1201" s="281"/>
      <c r="Q1201" s="280"/>
    </row>
    <row r="1202" spans="3:17" ht="18" customHeight="1" x14ac:dyDescent="0.25">
      <c r="Q1202" s="280"/>
    </row>
    <row r="1203" spans="3:17" ht="18" customHeight="1" x14ac:dyDescent="0.25">
      <c r="D1203" s="270" t="str">
        <f>D1193</f>
        <v/>
      </c>
      <c r="E1203" s="270" t="str">
        <f>E1193</f>
        <v/>
      </c>
      <c r="F1203" s="270" t="str">
        <f>F1193</f>
        <v/>
      </c>
      <c r="G1203" s="270" t="str">
        <f>G1193</f>
        <v/>
      </c>
      <c r="Q1203" s="280"/>
    </row>
    <row r="1204" spans="3:17" ht="18" customHeight="1" x14ac:dyDescent="0.25">
      <c r="C1204" s="270" t="s">
        <v>194</v>
      </c>
      <c r="D1204" s="333">
        <f>D1200</f>
        <v>0</v>
      </c>
      <c r="E1204" s="333">
        <f>E1200</f>
        <v>0</v>
      </c>
      <c r="F1204" s="333">
        <f>F1200</f>
        <v>0</v>
      </c>
      <c r="G1204" s="333">
        <f ca="1">G1200</f>
        <v>0</v>
      </c>
      <c r="Q1204" s="280"/>
    </row>
    <row r="1205" spans="3:17" ht="18" customHeight="1" x14ac:dyDescent="0.25">
      <c r="C1205" s="780" t="s">
        <v>201</v>
      </c>
      <c r="D1205" s="781" t="str">
        <f>IFERROR(ROUND((D1204/D1194),4),"")</f>
        <v/>
      </c>
      <c r="E1205" s="781" t="str">
        <f>IFERROR(ROUND((E1204/E1194),4),"")</f>
        <v/>
      </c>
      <c r="F1205" s="781" t="str">
        <f>IFERROR(ROUND((F1204/F1194),4),"")</f>
        <v/>
      </c>
      <c r="G1205" s="781" t="str">
        <f ca="1">IFERROR(ROUND((G1204/G1194),4),"")</f>
        <v/>
      </c>
      <c r="H1205" s="259" t="s">
        <v>580</v>
      </c>
      <c r="Q1205" s="280"/>
    </row>
    <row r="1206" spans="3:17" ht="18" customHeight="1" x14ac:dyDescent="0.25">
      <c r="C1206" s="780" t="s">
        <v>202</v>
      </c>
      <c r="D1206" s="782" t="str">
        <f>IFERROR(ROUND((D1204/D1195),4),"")</f>
        <v/>
      </c>
      <c r="E1206" s="782" t="str">
        <f>IFERROR(ROUND((E1204/E1195),4),"")</f>
        <v/>
      </c>
      <c r="F1206" s="782" t="str">
        <f>IFERROR(ROUND((F1204/F1195),4),"")</f>
        <v/>
      </c>
      <c r="G1206" s="782" t="str">
        <f ca="1">IFERROR(ROUND((G1204/G1195),4),"")</f>
        <v/>
      </c>
      <c r="H1206" s="259" t="s">
        <v>580</v>
      </c>
      <c r="Q1206" s="280"/>
    </row>
    <row r="1207" spans="3:17" ht="18" customHeight="1" x14ac:dyDescent="0.25">
      <c r="C1207" s="780" t="s">
        <v>203</v>
      </c>
      <c r="D1207" s="782" t="str">
        <f>IFERROR(ROUND((D1204/D1196),4),"")</f>
        <v/>
      </c>
      <c r="E1207" s="782" t="str">
        <f>IFERROR(ROUND((E1204/E1196),4),"")</f>
        <v/>
      </c>
      <c r="F1207" s="782" t="str">
        <f>IFERROR(ROUND((F1204/F1196),4),"")</f>
        <v/>
      </c>
      <c r="G1207" s="782" t="str">
        <f ca="1">IFERROR(ROUND((G1204/G1196),4),"")</f>
        <v/>
      </c>
      <c r="H1207" s="259" t="s">
        <v>580</v>
      </c>
      <c r="Q1207" s="280"/>
    </row>
    <row r="1208" spans="3:17" ht="18" customHeight="1" x14ac:dyDescent="0.25">
      <c r="Q1208" s="280"/>
    </row>
    <row r="1209" spans="3:17" ht="18" customHeight="1" x14ac:dyDescent="0.25">
      <c r="C1209" s="280" t="s">
        <v>287</v>
      </c>
      <c r="Q1209" s="280"/>
    </row>
    <row r="1210" spans="3:17" ht="18" customHeight="1" thickBot="1" x14ac:dyDescent="0.3">
      <c r="C1210" s="270" t="s">
        <v>582</v>
      </c>
      <c r="D1210" s="334" t="e">
        <f>ROUND(AVERAGE((D1205,E1205,F1205)),4)</f>
        <v>#DIV/0!</v>
      </c>
      <c r="F1210" s="280" t="str">
        <f ca="1">IF(ISNUMBER(D1213),"Se cumple la condición de reducción","No se cumple la condición de reducción")</f>
        <v>No se cumple la condición de reducción</v>
      </c>
      <c r="Q1210" s="280"/>
    </row>
    <row r="1211" spans="3:17" ht="18" customHeight="1" thickBot="1" x14ac:dyDescent="0.3">
      <c r="C1211" s="270" t="s">
        <v>583</v>
      </c>
      <c r="D1211" s="270" t="e">
        <f ca="1">ROUND(AVERAGE((E1205,F1205,G1205)),4)</f>
        <v>#DIV/0!</v>
      </c>
      <c r="G1211" s="717" t="str">
        <f ca="1">IF(OR(ISNUMBER(D1212),ISNUMBER(D1213)),IF(ISNUMBER(D1213),"Reducción de","Incremento de"),"")</f>
        <v/>
      </c>
      <c r="H1211" s="718" t="str">
        <f ca="1">IFERROR(IF(ISNUMBER(D1212),D1212,D1213),"")</f>
        <v/>
      </c>
      <c r="I1211" s="259" t="s">
        <v>580</v>
      </c>
      <c r="Q1211" s="280"/>
    </row>
    <row r="1212" spans="3:17" ht="18" customHeight="1" x14ac:dyDescent="0.25">
      <c r="C1212" s="335" t="s">
        <v>355</v>
      </c>
      <c r="D1212" s="336" t="e">
        <f ca="1">IF(D1211-D1210&gt;0,ROUND((D1211-D1210)/D1210,4),"")</f>
        <v>#DIV/0!</v>
      </c>
      <c r="F1212" s="337" t="e">
        <f ca="1">$D$1211-$D$1210</f>
        <v>#DIV/0!</v>
      </c>
      <c r="I1212" s="259" t="s">
        <v>580</v>
      </c>
      <c r="Q1212" s="280"/>
    </row>
    <row r="1213" spans="3:17" ht="18" customHeight="1" x14ac:dyDescent="0.25">
      <c r="C1213" s="338" t="s">
        <v>356</v>
      </c>
      <c r="D1213" s="339" t="e">
        <f ca="1">IF(D1210-D1211&gt;0,ROUND((D1210-D1211)/D1210,4),"")</f>
        <v>#DIV/0!</v>
      </c>
      <c r="Q1213" s="280"/>
    </row>
    <row r="1214" spans="3:17" ht="18" customHeight="1" x14ac:dyDescent="0.25">
      <c r="K1214" s="281"/>
      <c r="L1214" s="281"/>
      <c r="M1214" s="281"/>
      <c r="N1214" s="281"/>
      <c r="O1214" s="281"/>
      <c r="Q1214" s="280"/>
    </row>
    <row r="1215" spans="3:17" ht="18" customHeight="1" x14ac:dyDescent="0.25">
      <c r="K1215" s="281"/>
      <c r="L1215" s="281"/>
      <c r="M1215" s="281"/>
      <c r="N1215" s="281"/>
      <c r="O1215" s="281"/>
      <c r="Q1215" s="280"/>
    </row>
    <row r="1216" spans="3:17" ht="18" customHeight="1" x14ac:dyDescent="0.25">
      <c r="K1216" s="281"/>
      <c r="L1216" s="281"/>
      <c r="M1216" s="281"/>
      <c r="N1216" s="281"/>
      <c r="O1216" s="281"/>
      <c r="Q1216" s="280"/>
    </row>
    <row r="1217" spans="2:17" ht="18" customHeight="1" x14ac:dyDescent="0.25">
      <c r="F1217" s="270" t="s">
        <v>279</v>
      </c>
      <c r="K1217" s="281"/>
      <c r="L1217" s="281"/>
      <c r="M1217" s="281"/>
      <c r="N1217" s="281"/>
      <c r="O1217" s="281"/>
      <c r="Q1217" s="280"/>
    </row>
    <row r="1218" spans="2:17" ht="18" customHeight="1" x14ac:dyDescent="0.25">
      <c r="F1218" s="270"/>
      <c r="K1218" s="281"/>
      <c r="L1218" s="281"/>
      <c r="M1218" s="281"/>
      <c r="N1218" s="281"/>
      <c r="O1218" s="281"/>
      <c r="Q1218" s="280"/>
    </row>
    <row r="1219" spans="2:17" ht="18" customHeight="1" x14ac:dyDescent="0.25">
      <c r="K1219" s="281"/>
      <c r="L1219" s="281"/>
      <c r="M1219" s="281"/>
      <c r="N1219" s="281"/>
      <c r="O1219" s="281"/>
      <c r="Q1219" s="280"/>
    </row>
    <row r="1220" spans="2:17" ht="18" customHeight="1" x14ac:dyDescent="0.25">
      <c r="C1220" s="280" t="s">
        <v>288</v>
      </c>
      <c r="K1220" s="281"/>
      <c r="L1220" s="281"/>
      <c r="M1220" s="281"/>
      <c r="N1220" s="281"/>
      <c r="O1220" s="281"/>
      <c r="Q1220" s="280"/>
    </row>
    <row r="1221" spans="2:17" ht="18" customHeight="1" x14ac:dyDescent="0.25">
      <c r="K1221" s="281"/>
      <c r="L1221" s="281"/>
      <c r="M1221" s="281"/>
      <c r="N1221" s="281"/>
      <c r="O1221" s="281"/>
      <c r="Q1221" s="280"/>
    </row>
    <row r="1222" spans="2:17" ht="18" customHeight="1" x14ac:dyDescent="0.25">
      <c r="C1222" s="544" t="s">
        <v>196</v>
      </c>
      <c r="D1222" s="544" t="s">
        <v>197</v>
      </c>
      <c r="E1222" s="544" t="s">
        <v>200</v>
      </c>
      <c r="K1222" s="281"/>
      <c r="L1222" s="281"/>
      <c r="M1222" s="281"/>
      <c r="N1222" s="281"/>
      <c r="O1222" s="281"/>
      <c r="Q1222" s="280"/>
    </row>
    <row r="1223" spans="2:17" ht="18" customHeight="1" x14ac:dyDescent="0.25">
      <c r="B1223" s="280">
        <v>1</v>
      </c>
      <c r="C1223" s="543" t="str">
        <f t="shared" ref="C1223:C1244" si="168">IF(C104="","",C104)</f>
        <v/>
      </c>
      <c r="D1223" s="340" t="str">
        <f>INDEX($C$1223:$C$1419,MATCH(0,INDEX(COUNTIF($D$1222:D1222,$C$1223:$C$1419),),))</f>
        <v/>
      </c>
      <c r="E1223" s="341" t="e">
        <f>IF(D1223="",D1224,IF(D1223=$F$1218,D1224,D1223))</f>
        <v>#N/A</v>
      </c>
      <c r="F1223" s="342" t="s">
        <v>289</v>
      </c>
      <c r="G1223" s="342"/>
      <c r="K1223" s="281"/>
      <c r="L1223" s="281"/>
      <c r="M1223" s="281"/>
      <c r="N1223" s="281"/>
      <c r="O1223" s="281"/>
      <c r="Q1223" s="280"/>
    </row>
    <row r="1224" spans="2:17" ht="18" customHeight="1" x14ac:dyDescent="0.25">
      <c r="B1224" s="280">
        <v>1</v>
      </c>
      <c r="C1224" s="542" t="str">
        <f t="shared" si="168"/>
        <v/>
      </c>
      <c r="D1224" s="340" t="e">
        <f>INDEX($C$1223:$C$1419,MATCH(0,INDEX(COUNTIF($D$1222:D1223,$C$1223:$C$1419),),))</f>
        <v>#N/A</v>
      </c>
      <c r="E1224" s="343" t="e">
        <f>IF(D1224="",D1225,IF(D1224=E1223,D1225,D1224))</f>
        <v>#N/A</v>
      </c>
      <c r="F1224" s="344" t="s">
        <v>290</v>
      </c>
      <c r="G1224" s="344"/>
      <c r="K1224" s="281"/>
      <c r="L1224" s="281"/>
      <c r="M1224" s="281"/>
      <c r="N1224" s="281"/>
      <c r="O1224" s="281"/>
      <c r="Q1224" s="280"/>
    </row>
    <row r="1225" spans="2:17" ht="18" customHeight="1" x14ac:dyDescent="0.25">
      <c r="B1225" s="280">
        <v>1</v>
      </c>
      <c r="C1225" s="542" t="str">
        <f t="shared" si="168"/>
        <v/>
      </c>
      <c r="D1225" s="340" t="e">
        <f>INDEX($C$1223:$C$1419,MATCH(0,INDEX(COUNTIF($D$1222:D1224,$C$1223:$C$1419),),))</f>
        <v>#N/A</v>
      </c>
      <c r="E1225" s="345" t="e">
        <f t="shared" ref="E1225:E1288" si="169">IF(D1225="",D1226,IF(D1225=E1224,D1226,D1225))</f>
        <v>#N/A</v>
      </c>
      <c r="F1225" s="281"/>
      <c r="K1225" s="281"/>
      <c r="L1225" s="281"/>
      <c r="M1225" s="281"/>
      <c r="N1225" s="281"/>
      <c r="O1225" s="281"/>
      <c r="Q1225" s="280"/>
    </row>
    <row r="1226" spans="2:17" ht="18" customHeight="1" x14ac:dyDescent="0.25">
      <c r="B1226" s="280">
        <v>1</v>
      </c>
      <c r="C1226" s="542" t="str">
        <f t="shared" si="168"/>
        <v/>
      </c>
      <c r="D1226" s="340" t="e">
        <f>INDEX($C$1223:$C$1419,MATCH(0,INDEX(COUNTIF($D$1222:D1225,$C$1223:$C$1419),),))</f>
        <v>#N/A</v>
      </c>
      <c r="E1226" s="345" t="e">
        <f t="shared" si="169"/>
        <v>#N/A</v>
      </c>
      <c r="F1226" s="281"/>
      <c r="K1226" s="281"/>
      <c r="L1226" s="281"/>
      <c r="M1226" s="281"/>
      <c r="N1226" s="281"/>
      <c r="O1226" s="281"/>
      <c r="Q1226" s="280"/>
    </row>
    <row r="1227" spans="2:17" ht="18" customHeight="1" x14ac:dyDescent="0.25">
      <c r="B1227" s="280">
        <v>1</v>
      </c>
      <c r="C1227" s="542" t="str">
        <f t="shared" si="168"/>
        <v/>
      </c>
      <c r="D1227" s="340" t="e">
        <f>INDEX($C$1223:$C$1419,MATCH(0,INDEX(COUNTIF($D$1222:D1226,$C$1223:$C$1419),),))</f>
        <v>#N/A</v>
      </c>
      <c r="E1227" s="345" t="e">
        <f t="shared" si="169"/>
        <v>#N/A</v>
      </c>
      <c r="F1227" s="281"/>
      <c r="K1227" s="281"/>
      <c r="L1227" s="281"/>
      <c r="M1227" s="281"/>
      <c r="N1227" s="281"/>
      <c r="O1227" s="281"/>
    </row>
    <row r="1228" spans="2:17" ht="18" customHeight="1" x14ac:dyDescent="0.25">
      <c r="B1228" s="280">
        <v>1</v>
      </c>
      <c r="C1228" s="542" t="str">
        <f t="shared" si="168"/>
        <v/>
      </c>
      <c r="D1228" s="340" t="e">
        <f>INDEX($C$1223:$C$1419,MATCH(0,INDEX(COUNTIF($D$1222:D1227,$C$1223:$C$1419),),))</f>
        <v>#N/A</v>
      </c>
      <c r="E1228" s="345" t="e">
        <f t="shared" si="169"/>
        <v>#N/A</v>
      </c>
      <c r="F1228" s="281"/>
      <c r="K1228" s="281"/>
      <c r="L1228" s="281"/>
      <c r="M1228" s="281"/>
      <c r="N1228" s="281"/>
      <c r="O1228" s="281"/>
    </row>
    <row r="1229" spans="2:17" ht="18" customHeight="1" x14ac:dyDescent="0.25">
      <c r="B1229" s="280">
        <v>1</v>
      </c>
      <c r="C1229" s="542" t="str">
        <f t="shared" si="168"/>
        <v/>
      </c>
      <c r="D1229" s="340" t="e">
        <f>INDEX($C$1223:$C$1419,MATCH(0,INDEX(COUNTIF($D$1222:D1228,$C$1223:$C$1419),),))</f>
        <v>#N/A</v>
      </c>
      <c r="E1229" s="345" t="e">
        <f t="shared" si="169"/>
        <v>#N/A</v>
      </c>
      <c r="K1229" s="281"/>
      <c r="L1229" s="281"/>
      <c r="M1229" s="281"/>
      <c r="N1229" s="281"/>
      <c r="O1229" s="281"/>
    </row>
    <row r="1230" spans="2:17" ht="18" customHeight="1" x14ac:dyDescent="0.25">
      <c r="B1230" s="280">
        <v>1</v>
      </c>
      <c r="C1230" s="542" t="str">
        <f t="shared" si="168"/>
        <v/>
      </c>
      <c r="D1230" s="340" t="e">
        <f>INDEX($C$1223:$C$1419,MATCH(0,INDEX(COUNTIF($D$1222:D1229,$C$1223:$C$1419),),))</f>
        <v>#N/A</v>
      </c>
      <c r="E1230" s="345" t="e">
        <f t="shared" si="169"/>
        <v>#N/A</v>
      </c>
      <c r="K1230" s="281"/>
      <c r="L1230" s="281"/>
      <c r="M1230" s="281"/>
      <c r="N1230" s="281"/>
      <c r="O1230" s="281"/>
    </row>
    <row r="1231" spans="2:17" ht="18" customHeight="1" x14ac:dyDescent="0.25">
      <c r="B1231" s="280">
        <v>1</v>
      </c>
      <c r="C1231" s="542" t="str">
        <f t="shared" si="168"/>
        <v/>
      </c>
      <c r="D1231" s="340" t="e">
        <f>INDEX($C$1223:$C$1419,MATCH(0,INDEX(COUNTIF($D$1222:D1230,$C$1223:$C$1419),),))</f>
        <v>#N/A</v>
      </c>
      <c r="E1231" s="345" t="e">
        <f t="shared" si="169"/>
        <v>#N/A</v>
      </c>
      <c r="K1231" s="281"/>
      <c r="L1231" s="281"/>
      <c r="M1231" s="281"/>
      <c r="N1231" s="281"/>
      <c r="O1231" s="281"/>
    </row>
    <row r="1232" spans="2:17" ht="18" customHeight="1" x14ac:dyDescent="0.25">
      <c r="B1232" s="280">
        <v>1</v>
      </c>
      <c r="C1232" s="542" t="str">
        <f t="shared" si="168"/>
        <v/>
      </c>
      <c r="D1232" s="340" t="e">
        <f>INDEX($C$1223:$C$1419,MATCH(0,INDEX(COUNTIF($D$1222:D1231,$C$1223:$C$1419),),))</f>
        <v>#N/A</v>
      </c>
      <c r="E1232" s="345" t="e">
        <f t="shared" si="169"/>
        <v>#N/A</v>
      </c>
      <c r="K1232" s="281"/>
      <c r="L1232" s="281"/>
      <c r="M1232" s="281"/>
      <c r="N1232" s="281"/>
      <c r="O1232" s="281"/>
    </row>
    <row r="1233" spans="1:53" ht="18" customHeight="1" x14ac:dyDescent="0.25">
      <c r="B1233" s="280">
        <v>1</v>
      </c>
      <c r="C1233" s="542" t="str">
        <f t="shared" si="168"/>
        <v/>
      </c>
      <c r="D1233" s="340" t="e">
        <f>INDEX($C$1223:$C$1419,MATCH(0,INDEX(COUNTIF($D$1222:D1232,$C$1223:$C$1419),),))</f>
        <v>#N/A</v>
      </c>
      <c r="E1233" s="345" t="e">
        <f t="shared" si="169"/>
        <v>#N/A</v>
      </c>
      <c r="K1233" s="281"/>
      <c r="L1233" s="281"/>
      <c r="M1233" s="281"/>
      <c r="N1233" s="281"/>
      <c r="O1233" s="281"/>
    </row>
    <row r="1234" spans="1:53" ht="18" customHeight="1" x14ac:dyDescent="0.25">
      <c r="B1234" s="280">
        <v>1</v>
      </c>
      <c r="C1234" s="542" t="str">
        <f t="shared" si="168"/>
        <v/>
      </c>
      <c r="D1234" s="340" t="e">
        <f>INDEX($C$1223:$C$1419,MATCH(0,INDEX(COUNTIF($D$1222:D1233,$C$1223:$C$1419),),))</f>
        <v>#N/A</v>
      </c>
      <c r="E1234" s="345" t="e">
        <f t="shared" si="169"/>
        <v>#N/A</v>
      </c>
      <c r="K1234" s="281"/>
      <c r="L1234" s="281"/>
      <c r="M1234" s="281"/>
      <c r="N1234" s="281"/>
      <c r="O1234" s="281"/>
    </row>
    <row r="1235" spans="1:53" ht="18" customHeight="1" x14ac:dyDescent="0.25">
      <c r="B1235" s="280">
        <v>1</v>
      </c>
      <c r="C1235" s="542" t="str">
        <f t="shared" si="168"/>
        <v/>
      </c>
      <c r="D1235" s="340" t="e">
        <f>INDEX($C$1223:$C$1419,MATCH(0,INDEX(COUNTIF($D$1222:D1234,$C$1223:$C$1419),),))</f>
        <v>#N/A</v>
      </c>
      <c r="E1235" s="345" t="e">
        <f t="shared" si="169"/>
        <v>#N/A</v>
      </c>
      <c r="K1235" s="281"/>
      <c r="L1235" s="281"/>
      <c r="M1235" s="281"/>
      <c r="N1235" s="281"/>
      <c r="O1235" s="281"/>
    </row>
    <row r="1236" spans="1:53" ht="18" customHeight="1" x14ac:dyDescent="0.25">
      <c r="B1236" s="280">
        <v>1</v>
      </c>
      <c r="C1236" s="542" t="str">
        <f t="shared" si="168"/>
        <v/>
      </c>
      <c r="D1236" s="340" t="e">
        <f>INDEX($C$1223:$C$1419,MATCH(0,INDEX(COUNTIF($D$1222:D1235,$C$1223:$C$1419),),))</f>
        <v>#N/A</v>
      </c>
      <c r="E1236" s="345" t="e">
        <f t="shared" si="169"/>
        <v>#N/A</v>
      </c>
      <c r="K1236" s="281"/>
      <c r="L1236" s="281"/>
      <c r="M1236" s="281"/>
      <c r="N1236" s="281"/>
      <c r="O1236" s="281"/>
    </row>
    <row r="1237" spans="1:53" ht="18" customHeight="1" x14ac:dyDescent="0.25">
      <c r="B1237" s="280">
        <v>1</v>
      </c>
      <c r="C1237" s="542" t="str">
        <f t="shared" si="168"/>
        <v/>
      </c>
      <c r="D1237" s="340" t="e">
        <f>INDEX($C$1223:$C$1419,MATCH(0,INDEX(COUNTIF($D$1222:D1236,$C$1223:$C$1419),),))</f>
        <v>#N/A</v>
      </c>
      <c r="E1237" s="345" t="e">
        <f t="shared" si="169"/>
        <v>#N/A</v>
      </c>
      <c r="K1237" s="281"/>
      <c r="L1237" s="281"/>
      <c r="M1237" s="281"/>
      <c r="N1237" s="281"/>
      <c r="O1237" s="281"/>
    </row>
    <row r="1238" spans="1:53" ht="18" customHeight="1" x14ac:dyDescent="0.25">
      <c r="B1238" s="280">
        <v>1</v>
      </c>
      <c r="C1238" s="542" t="str">
        <f t="shared" si="168"/>
        <v/>
      </c>
      <c r="D1238" s="340" t="e">
        <f>INDEX($C$1223:$C$1419,MATCH(0,INDEX(COUNTIF($D$1222:D1237,$C$1223:$C$1419),),))</f>
        <v>#N/A</v>
      </c>
      <c r="E1238" s="345" t="e">
        <f t="shared" si="169"/>
        <v>#N/A</v>
      </c>
      <c r="K1238" s="281"/>
      <c r="L1238" s="281"/>
      <c r="M1238" s="281"/>
      <c r="N1238" s="281"/>
      <c r="O1238" s="281"/>
    </row>
    <row r="1239" spans="1:53" ht="18" customHeight="1" x14ac:dyDescent="0.25">
      <c r="B1239" s="280">
        <v>1</v>
      </c>
      <c r="C1239" s="542" t="str">
        <f t="shared" si="168"/>
        <v/>
      </c>
      <c r="D1239" s="340" t="e">
        <f>INDEX($C$1223:$C$1419,MATCH(0,INDEX(COUNTIF($D$1222:D1238,$C$1223:$C$1419),),))</f>
        <v>#N/A</v>
      </c>
      <c r="E1239" s="345" t="e">
        <f t="shared" si="169"/>
        <v>#N/A</v>
      </c>
      <c r="K1239" s="281"/>
      <c r="L1239" s="281"/>
      <c r="M1239" s="281"/>
      <c r="N1239" s="281"/>
      <c r="O1239" s="281"/>
    </row>
    <row r="1240" spans="1:53" ht="18" customHeight="1" x14ac:dyDescent="0.25">
      <c r="B1240" s="280">
        <v>1</v>
      </c>
      <c r="C1240" s="542" t="str">
        <f t="shared" si="168"/>
        <v/>
      </c>
      <c r="D1240" s="340" t="e">
        <f>INDEX($C$1223:$C$1419,MATCH(0,INDEX(COUNTIF($D$1222:D1239,$C$1223:$C$1419),),))</f>
        <v>#N/A</v>
      </c>
      <c r="E1240" s="345" t="e">
        <f t="shared" si="169"/>
        <v>#N/A</v>
      </c>
      <c r="K1240" s="281"/>
      <c r="L1240" s="281"/>
      <c r="M1240" s="281"/>
      <c r="N1240" s="281"/>
      <c r="O1240" s="281"/>
    </row>
    <row r="1241" spans="1:53" ht="18" customHeight="1" x14ac:dyDescent="0.25">
      <c r="B1241" s="280">
        <v>1</v>
      </c>
      <c r="C1241" s="542" t="str">
        <f t="shared" si="168"/>
        <v/>
      </c>
      <c r="D1241" s="340" t="e">
        <f>INDEX($C$1223:$C$1419,MATCH(0,INDEX(COUNTIF($D$1222:D1240,$C$1223:$C$1419),),))</f>
        <v>#N/A</v>
      </c>
      <c r="E1241" s="345" t="e">
        <f t="shared" si="169"/>
        <v>#N/A</v>
      </c>
      <c r="K1241" s="281"/>
      <c r="L1241" s="281"/>
      <c r="M1241" s="281"/>
      <c r="N1241" s="281"/>
      <c r="O1241" s="281"/>
    </row>
    <row r="1242" spans="1:53" ht="18" customHeight="1" x14ac:dyDescent="0.25">
      <c r="B1242" s="280">
        <v>1</v>
      </c>
      <c r="C1242" s="542" t="str">
        <f t="shared" si="168"/>
        <v/>
      </c>
      <c r="D1242" s="340" t="e">
        <f>INDEX($C$1223:$C$1419,MATCH(0,INDEX(COUNTIF($D$1222:D1241,$C$1223:$C$1419),),))</f>
        <v>#N/A</v>
      </c>
      <c r="E1242" s="345" t="e">
        <f t="shared" si="169"/>
        <v>#N/A</v>
      </c>
      <c r="K1242" s="281"/>
      <c r="L1242" s="281"/>
      <c r="M1242" s="281"/>
      <c r="N1242" s="281"/>
      <c r="O1242" s="281"/>
    </row>
    <row r="1243" spans="1:53" ht="18" customHeight="1" x14ac:dyDescent="0.25">
      <c r="B1243" s="280">
        <v>1</v>
      </c>
      <c r="C1243" s="542" t="str">
        <f t="shared" si="168"/>
        <v/>
      </c>
      <c r="D1243" s="340" t="e">
        <f>INDEX($C$1223:$C$1419,MATCH(0,INDEX(COUNTIF($D$1222:D1242,$C$1223:$C$1419),),))</f>
        <v>#N/A</v>
      </c>
      <c r="E1243" s="345" t="e">
        <f t="shared" si="169"/>
        <v>#N/A</v>
      </c>
      <c r="I1243" s="281"/>
      <c r="K1243" s="281"/>
      <c r="L1243" s="281"/>
      <c r="M1243" s="281"/>
      <c r="N1243" s="281"/>
      <c r="O1243" s="281"/>
    </row>
    <row r="1244" spans="1:53" ht="18" customHeight="1" x14ac:dyDescent="0.25">
      <c r="B1244" s="280">
        <v>1</v>
      </c>
      <c r="C1244" s="542" t="str">
        <f t="shared" si="168"/>
        <v/>
      </c>
      <c r="D1244" s="340" t="e">
        <f>INDEX($C$1223:$C$1419,MATCH(0,INDEX(COUNTIF($D$1222:D1243,$C$1223:$C$1419),),))</f>
        <v>#N/A</v>
      </c>
      <c r="E1244" s="345" t="e">
        <f t="shared" si="169"/>
        <v>#N/A</v>
      </c>
      <c r="I1244" s="281"/>
      <c r="K1244" s="281"/>
      <c r="L1244" s="281"/>
      <c r="M1244" s="281"/>
      <c r="N1244" s="281"/>
      <c r="O1244" s="281"/>
    </row>
    <row r="1245" spans="1:53" s="363" customFormat="1" ht="18" customHeight="1" x14ac:dyDescent="0.25">
      <c r="A1245" s="171"/>
      <c r="B1245" s="280">
        <v>2</v>
      </c>
      <c r="C1245" s="541" t="str">
        <f t="shared" ref="C1245:C1276" si="170">IF(D172="","",D172)</f>
        <v/>
      </c>
      <c r="D1245" s="340" t="e">
        <f>INDEX($C$1223:$C$1419,MATCH(0,INDEX(COUNTIF($D$1222:D1244,$C$1223:$C$1419),),))</f>
        <v>#N/A</v>
      </c>
      <c r="E1245" s="345" t="e">
        <f t="shared" si="169"/>
        <v>#N/A</v>
      </c>
      <c r="H1245" s="280"/>
      <c r="I1245" s="280"/>
      <c r="J1245" s="280"/>
      <c r="K1245" s="280"/>
      <c r="L1245" s="280"/>
      <c r="M1245" s="280"/>
      <c r="N1245" s="280"/>
      <c r="O1245" s="280"/>
      <c r="P1245" s="280"/>
      <c r="Q1245" s="281"/>
      <c r="R1245" s="280"/>
      <c r="S1245" s="280"/>
      <c r="T1245" s="280"/>
      <c r="U1245" s="280"/>
      <c r="V1245" s="280"/>
      <c r="W1245" s="280"/>
      <c r="X1245" s="280"/>
      <c r="Y1245" s="280"/>
      <c r="Z1245" s="280"/>
      <c r="AA1245" s="280"/>
      <c r="AB1245" s="280"/>
      <c r="AC1245" s="280"/>
      <c r="AD1245" s="280"/>
      <c r="AE1245" s="280"/>
      <c r="AF1245" s="280"/>
      <c r="AG1245" s="281"/>
      <c r="AH1245" s="280"/>
      <c r="AI1245" s="280"/>
      <c r="AJ1245" s="280"/>
      <c r="AK1245" s="280"/>
      <c r="AL1245" s="280"/>
      <c r="AM1245" s="280"/>
      <c r="AN1245" s="280"/>
      <c r="AO1245" s="280"/>
      <c r="AP1245" s="280"/>
      <c r="AQ1245" s="280"/>
      <c r="AR1245" s="280"/>
      <c r="AS1245" s="280"/>
      <c r="AT1245" s="280"/>
      <c r="AU1245" s="280"/>
      <c r="AV1245" s="280"/>
      <c r="AW1245" s="280"/>
      <c r="AX1245" s="280"/>
      <c r="AY1245" s="280"/>
      <c r="AZ1245" s="280"/>
      <c r="BA1245" s="280"/>
    </row>
    <row r="1246" spans="1:53" s="363" customFormat="1" ht="18" customHeight="1" x14ac:dyDescent="0.25">
      <c r="A1246" s="171"/>
      <c r="B1246" s="280">
        <v>2</v>
      </c>
      <c r="C1246" s="541" t="str">
        <f t="shared" si="170"/>
        <v/>
      </c>
      <c r="D1246" s="340" t="e">
        <f>INDEX($C$1223:$C$1419,MATCH(0,INDEX(COUNTIF($D$1222:D1245,$C$1223:$C$1419),),))</f>
        <v>#N/A</v>
      </c>
      <c r="E1246" s="345" t="e">
        <f t="shared" si="169"/>
        <v>#N/A</v>
      </c>
      <c r="H1246" s="280"/>
      <c r="I1246" s="280"/>
      <c r="J1246" s="280"/>
      <c r="K1246" s="280"/>
      <c r="L1246" s="280"/>
      <c r="M1246" s="280"/>
      <c r="N1246" s="280"/>
      <c r="O1246" s="280"/>
      <c r="P1246" s="280"/>
      <c r="Q1246" s="281"/>
      <c r="R1246" s="280"/>
      <c r="S1246" s="280"/>
      <c r="T1246" s="280"/>
      <c r="U1246" s="280"/>
      <c r="V1246" s="280"/>
      <c r="W1246" s="280"/>
      <c r="X1246" s="280"/>
      <c r="Y1246" s="280"/>
      <c r="Z1246" s="280"/>
      <c r="AA1246" s="280"/>
      <c r="AB1246" s="280"/>
      <c r="AC1246" s="280"/>
      <c r="AD1246" s="280"/>
      <c r="AE1246" s="280"/>
      <c r="AF1246" s="280"/>
      <c r="AG1246" s="281"/>
      <c r="AH1246" s="280"/>
      <c r="AI1246" s="280"/>
      <c r="AJ1246" s="280"/>
      <c r="AK1246" s="280"/>
      <c r="AL1246" s="280"/>
      <c r="AM1246" s="280"/>
      <c r="AN1246" s="280"/>
      <c r="AO1246" s="280"/>
      <c r="AP1246" s="280"/>
      <c r="AQ1246" s="280"/>
      <c r="AR1246" s="280"/>
      <c r="AS1246" s="280"/>
      <c r="AT1246" s="280"/>
      <c r="AU1246" s="280"/>
      <c r="AV1246" s="280"/>
      <c r="AW1246" s="280"/>
      <c r="AX1246" s="280"/>
      <c r="AY1246" s="280"/>
      <c r="AZ1246" s="280"/>
      <c r="BA1246" s="280"/>
    </row>
    <row r="1247" spans="1:53" s="363" customFormat="1" ht="18" customHeight="1" x14ac:dyDescent="0.25">
      <c r="A1247" s="171"/>
      <c r="B1247" s="280">
        <v>2</v>
      </c>
      <c r="C1247" s="541" t="str">
        <f t="shared" si="170"/>
        <v/>
      </c>
      <c r="D1247" s="340" t="e">
        <f>INDEX($C$1223:$C$1419,MATCH(0,INDEX(COUNTIF($D$1222:D1246,$C$1223:$C$1419),),))</f>
        <v>#N/A</v>
      </c>
      <c r="E1247" s="345" t="e">
        <f t="shared" si="169"/>
        <v>#N/A</v>
      </c>
      <c r="H1247" s="280"/>
      <c r="I1247" s="280"/>
      <c r="J1247" s="280"/>
      <c r="K1247" s="280"/>
      <c r="L1247" s="280"/>
      <c r="M1247" s="280"/>
      <c r="N1247" s="280"/>
      <c r="O1247" s="280"/>
      <c r="P1247" s="280"/>
      <c r="Q1247" s="281"/>
      <c r="R1247" s="280"/>
      <c r="S1247" s="280"/>
      <c r="T1247" s="280"/>
      <c r="U1247" s="280"/>
      <c r="V1247" s="280"/>
      <c r="W1247" s="280"/>
      <c r="X1247" s="280"/>
      <c r="Y1247" s="280"/>
      <c r="Z1247" s="280"/>
      <c r="AA1247" s="280"/>
      <c r="AB1247" s="280"/>
      <c r="AC1247" s="280"/>
      <c r="AD1247" s="280"/>
      <c r="AE1247" s="280"/>
      <c r="AF1247" s="280"/>
      <c r="AG1247" s="281"/>
      <c r="AH1247" s="280"/>
      <c r="AI1247" s="280"/>
      <c r="AJ1247" s="280"/>
      <c r="AK1247" s="280"/>
      <c r="AL1247" s="280"/>
      <c r="AM1247" s="280"/>
      <c r="AN1247" s="280"/>
      <c r="AO1247" s="280"/>
      <c r="AP1247" s="280"/>
      <c r="AQ1247" s="280"/>
      <c r="AR1247" s="280"/>
      <c r="AS1247" s="280"/>
      <c r="AT1247" s="280"/>
      <c r="AU1247" s="280"/>
      <c r="AV1247" s="280"/>
      <c r="AW1247" s="280"/>
      <c r="AX1247" s="280"/>
      <c r="AY1247" s="280"/>
      <c r="AZ1247" s="280"/>
      <c r="BA1247" s="280"/>
    </row>
    <row r="1248" spans="1:53" s="363" customFormat="1" ht="18" customHeight="1" x14ac:dyDescent="0.25">
      <c r="A1248" s="171"/>
      <c r="B1248" s="280">
        <v>2</v>
      </c>
      <c r="C1248" s="541" t="str">
        <f t="shared" si="170"/>
        <v/>
      </c>
      <c r="D1248" s="340" t="e">
        <f>INDEX($C$1223:$C$1419,MATCH(0,INDEX(COUNTIF($D$1222:D1247,$C$1223:$C$1419),),))</f>
        <v>#N/A</v>
      </c>
      <c r="E1248" s="345" t="e">
        <f t="shared" si="169"/>
        <v>#N/A</v>
      </c>
      <c r="H1248" s="280"/>
      <c r="I1248" s="280"/>
      <c r="J1248" s="280"/>
      <c r="K1248" s="280"/>
      <c r="L1248" s="280"/>
      <c r="M1248" s="280"/>
      <c r="N1248" s="280"/>
      <c r="O1248" s="280"/>
      <c r="P1248" s="280"/>
      <c r="Q1248" s="281"/>
      <c r="R1248" s="280"/>
      <c r="S1248" s="280"/>
      <c r="T1248" s="280"/>
      <c r="U1248" s="280"/>
      <c r="V1248" s="280"/>
      <c r="W1248" s="280"/>
      <c r="X1248" s="280"/>
      <c r="Y1248" s="280"/>
      <c r="Z1248" s="280"/>
      <c r="AA1248" s="280"/>
      <c r="AB1248" s="280"/>
      <c r="AC1248" s="280"/>
      <c r="AD1248" s="280"/>
      <c r="AE1248" s="280"/>
      <c r="AF1248" s="280"/>
      <c r="AG1248" s="281"/>
      <c r="AH1248" s="280"/>
      <c r="AI1248" s="280"/>
      <c r="AJ1248" s="280"/>
      <c r="AK1248" s="280"/>
      <c r="AL1248" s="280"/>
      <c r="AM1248" s="280"/>
      <c r="AN1248" s="280"/>
      <c r="AO1248" s="280"/>
      <c r="AP1248" s="280"/>
      <c r="AQ1248" s="280"/>
      <c r="AR1248" s="280"/>
      <c r="AS1248" s="280"/>
      <c r="AT1248" s="280"/>
      <c r="AU1248" s="280"/>
      <c r="AV1248" s="280"/>
      <c r="AW1248" s="280"/>
      <c r="AX1248" s="280"/>
      <c r="AY1248" s="280"/>
      <c r="AZ1248" s="280"/>
      <c r="BA1248" s="280"/>
    </row>
    <row r="1249" spans="1:53" s="363" customFormat="1" ht="18" customHeight="1" x14ac:dyDescent="0.25">
      <c r="A1249" s="171"/>
      <c r="B1249" s="280">
        <v>2</v>
      </c>
      <c r="C1249" s="541" t="str">
        <f t="shared" si="170"/>
        <v/>
      </c>
      <c r="D1249" s="340" t="e">
        <f>INDEX($C$1223:$C$1419,MATCH(0,INDEX(COUNTIF($D$1222:D1248,$C$1223:$C$1419),),))</f>
        <v>#N/A</v>
      </c>
      <c r="E1249" s="345" t="e">
        <f t="shared" si="169"/>
        <v>#N/A</v>
      </c>
      <c r="H1249" s="280"/>
      <c r="I1249" s="280"/>
      <c r="J1249" s="280"/>
      <c r="K1249" s="280"/>
      <c r="L1249" s="280"/>
      <c r="N1249" s="280"/>
      <c r="O1249" s="280"/>
      <c r="P1249" s="280"/>
      <c r="Q1249" s="281"/>
      <c r="R1249" s="280"/>
      <c r="S1249" s="280"/>
      <c r="T1249" s="280"/>
      <c r="U1249" s="280"/>
      <c r="V1249" s="280"/>
      <c r="W1249" s="280"/>
      <c r="X1249" s="280"/>
      <c r="Y1249" s="280"/>
      <c r="Z1249" s="280"/>
      <c r="AA1249" s="280"/>
      <c r="AB1249" s="280"/>
      <c r="AC1249" s="280"/>
      <c r="AD1249" s="280"/>
      <c r="AE1249" s="280"/>
      <c r="AF1249" s="280"/>
      <c r="AG1249" s="281"/>
      <c r="AH1249" s="280"/>
      <c r="AI1249" s="280"/>
      <c r="AJ1249" s="280"/>
      <c r="AK1249" s="280"/>
      <c r="AL1249" s="280"/>
      <c r="AM1249" s="280"/>
      <c r="AN1249" s="280"/>
      <c r="AO1249" s="280"/>
      <c r="AP1249" s="280"/>
      <c r="AQ1249" s="280"/>
      <c r="AR1249" s="280"/>
      <c r="AS1249" s="280"/>
      <c r="AT1249" s="280"/>
      <c r="AU1249" s="280"/>
      <c r="AV1249" s="280"/>
      <c r="AW1249" s="280"/>
      <c r="AX1249" s="280"/>
      <c r="AY1249" s="280"/>
      <c r="AZ1249" s="280"/>
      <c r="BA1249" s="280"/>
    </row>
    <row r="1250" spans="1:53" s="363" customFormat="1" ht="18" customHeight="1" x14ac:dyDescent="0.25">
      <c r="A1250" s="171"/>
      <c r="B1250" s="280">
        <v>2</v>
      </c>
      <c r="C1250" s="541" t="str">
        <f t="shared" si="170"/>
        <v/>
      </c>
      <c r="D1250" s="340" t="e">
        <f>INDEX($C$1223:$C$1419,MATCH(0,INDEX(COUNTIF($D$1222:D1249,$C$1223:$C$1419),),))</f>
        <v>#N/A</v>
      </c>
      <c r="E1250" s="345" t="e">
        <f t="shared" si="169"/>
        <v>#N/A</v>
      </c>
      <c r="H1250" s="280"/>
      <c r="I1250" s="280"/>
      <c r="J1250" s="280"/>
      <c r="N1250" s="280"/>
      <c r="O1250" s="280"/>
      <c r="P1250" s="280"/>
      <c r="Q1250" s="281"/>
      <c r="R1250" s="280"/>
      <c r="S1250" s="280"/>
      <c r="T1250" s="280"/>
      <c r="U1250" s="280"/>
      <c r="V1250" s="280"/>
      <c r="W1250" s="280"/>
      <c r="X1250" s="280"/>
      <c r="Y1250" s="280"/>
      <c r="Z1250" s="280"/>
      <c r="AA1250" s="280"/>
      <c r="AB1250" s="280"/>
      <c r="AC1250" s="280"/>
      <c r="AD1250" s="280"/>
      <c r="AE1250" s="280"/>
      <c r="AF1250" s="280"/>
      <c r="AG1250" s="281"/>
      <c r="AH1250" s="280"/>
      <c r="AI1250" s="280"/>
      <c r="AJ1250" s="280"/>
      <c r="AK1250" s="280"/>
      <c r="AL1250" s="280"/>
      <c r="AM1250" s="280"/>
      <c r="AN1250" s="280"/>
      <c r="AO1250" s="280"/>
      <c r="AP1250" s="280"/>
      <c r="AQ1250" s="280"/>
      <c r="AR1250" s="280"/>
      <c r="AS1250" s="280"/>
      <c r="AT1250" s="280"/>
      <c r="AU1250" s="280"/>
      <c r="AV1250" s="280"/>
      <c r="AW1250" s="280"/>
      <c r="AX1250" s="280"/>
      <c r="AY1250" s="280"/>
      <c r="AZ1250" s="280"/>
      <c r="BA1250" s="280"/>
    </row>
    <row r="1251" spans="1:53" s="363" customFormat="1" ht="18" customHeight="1" x14ac:dyDescent="0.25">
      <c r="A1251" s="171"/>
      <c r="B1251" s="280">
        <v>2</v>
      </c>
      <c r="C1251" s="541" t="str">
        <f t="shared" si="170"/>
        <v/>
      </c>
      <c r="D1251" s="340" t="e">
        <f>INDEX($C$1223:$C$1419,MATCH(0,INDEX(COUNTIF($D$1222:D1250,$C$1223:$C$1419),),))</f>
        <v>#N/A</v>
      </c>
      <c r="E1251" s="345" t="e">
        <f t="shared" si="169"/>
        <v>#N/A</v>
      </c>
      <c r="H1251" s="280"/>
      <c r="I1251" s="280"/>
      <c r="J1251" s="280"/>
      <c r="N1251" s="280"/>
      <c r="O1251" s="280"/>
      <c r="P1251" s="280"/>
      <c r="Q1251" s="281"/>
      <c r="R1251" s="280"/>
      <c r="S1251" s="280"/>
      <c r="T1251" s="280"/>
      <c r="U1251" s="280"/>
      <c r="V1251" s="280"/>
      <c r="W1251" s="280"/>
      <c r="X1251" s="280"/>
      <c r="Y1251" s="280"/>
      <c r="Z1251" s="280"/>
      <c r="AA1251" s="280"/>
      <c r="AB1251" s="280"/>
      <c r="AC1251" s="280"/>
      <c r="AD1251" s="280"/>
      <c r="AE1251" s="280"/>
      <c r="AF1251" s="280"/>
      <c r="AG1251" s="281"/>
      <c r="AH1251" s="280"/>
      <c r="AI1251" s="280"/>
      <c r="AJ1251" s="280"/>
      <c r="AK1251" s="280"/>
      <c r="AL1251" s="280"/>
      <c r="AM1251" s="280"/>
      <c r="AN1251" s="280"/>
      <c r="AO1251" s="280"/>
      <c r="AP1251" s="280"/>
      <c r="AQ1251" s="280"/>
      <c r="AR1251" s="280"/>
      <c r="AS1251" s="280"/>
      <c r="AT1251" s="280"/>
      <c r="AU1251" s="280"/>
      <c r="AV1251" s="280"/>
      <c r="AW1251" s="280"/>
      <c r="AX1251" s="280"/>
      <c r="AY1251" s="280"/>
      <c r="AZ1251" s="280"/>
      <c r="BA1251" s="280"/>
    </row>
    <row r="1252" spans="1:53" s="363" customFormat="1" ht="18" customHeight="1" x14ac:dyDescent="0.25">
      <c r="A1252" s="171"/>
      <c r="B1252" s="280">
        <v>2</v>
      </c>
      <c r="C1252" s="541" t="str">
        <f t="shared" si="170"/>
        <v/>
      </c>
      <c r="D1252" s="340" t="e">
        <f>INDEX($C$1223:$C$1419,MATCH(0,INDEX(COUNTIF($D$1222:D1251,$C$1223:$C$1419),),))</f>
        <v>#N/A</v>
      </c>
      <c r="E1252" s="345" t="e">
        <f t="shared" si="169"/>
        <v>#N/A</v>
      </c>
      <c r="H1252" s="280"/>
      <c r="I1252" s="280"/>
      <c r="J1252" s="280"/>
      <c r="N1252" s="280"/>
      <c r="O1252" s="280"/>
      <c r="P1252" s="280"/>
      <c r="Q1252" s="281"/>
      <c r="R1252" s="280"/>
      <c r="S1252" s="280"/>
      <c r="T1252" s="280"/>
      <c r="U1252" s="280"/>
      <c r="V1252" s="280"/>
      <c r="W1252" s="280"/>
      <c r="X1252" s="280"/>
      <c r="Y1252" s="280"/>
      <c r="Z1252" s="280"/>
      <c r="AA1252" s="280"/>
      <c r="AB1252" s="280"/>
      <c r="AC1252" s="280"/>
      <c r="AD1252" s="280"/>
      <c r="AE1252" s="280"/>
      <c r="AF1252" s="280"/>
      <c r="AG1252" s="281"/>
      <c r="AH1252" s="280"/>
      <c r="AI1252" s="280"/>
      <c r="AJ1252" s="280"/>
      <c r="AK1252" s="280"/>
      <c r="AL1252" s="280"/>
      <c r="AM1252" s="280"/>
      <c r="AN1252" s="280"/>
      <c r="AO1252" s="280"/>
      <c r="AP1252" s="280"/>
      <c r="AQ1252" s="280"/>
      <c r="AR1252" s="280"/>
      <c r="AS1252" s="280"/>
      <c r="AT1252" s="280"/>
      <c r="AU1252" s="280"/>
      <c r="AV1252" s="280"/>
      <c r="AW1252" s="280"/>
      <c r="AX1252" s="280"/>
      <c r="AY1252" s="280"/>
      <c r="AZ1252" s="280"/>
      <c r="BA1252" s="280"/>
    </row>
    <row r="1253" spans="1:53" s="363" customFormat="1" ht="18" customHeight="1" x14ac:dyDescent="0.25">
      <c r="A1253" s="171"/>
      <c r="B1253" s="280">
        <v>2</v>
      </c>
      <c r="C1253" s="541" t="str">
        <f t="shared" si="170"/>
        <v/>
      </c>
      <c r="D1253" s="340" t="e">
        <f>INDEX($C$1223:$C$1419,MATCH(0,INDEX(COUNTIF($D$1222:D1252,$C$1223:$C$1419),),))</f>
        <v>#N/A</v>
      </c>
      <c r="E1253" s="345" t="e">
        <f t="shared" si="169"/>
        <v>#N/A</v>
      </c>
      <c r="H1253" s="280"/>
      <c r="I1253" s="280"/>
      <c r="J1253" s="280"/>
      <c r="N1253" s="280"/>
      <c r="O1253" s="280"/>
      <c r="P1253" s="280"/>
      <c r="Q1253" s="281"/>
      <c r="R1253" s="280"/>
      <c r="S1253" s="280"/>
      <c r="T1253" s="280"/>
      <c r="U1253" s="280"/>
      <c r="V1253" s="280"/>
      <c r="W1253" s="280"/>
      <c r="X1253" s="280"/>
      <c r="Y1253" s="280"/>
      <c r="Z1253" s="280"/>
      <c r="AA1253" s="280"/>
      <c r="AB1253" s="280"/>
      <c r="AC1253" s="280"/>
      <c r="AD1253" s="280"/>
      <c r="AE1253" s="280"/>
      <c r="AF1253" s="280"/>
      <c r="AG1253" s="281"/>
      <c r="AH1253" s="280"/>
      <c r="AI1253" s="280"/>
      <c r="AJ1253" s="280"/>
      <c r="AK1253" s="280"/>
      <c r="AL1253" s="280"/>
      <c r="AM1253" s="280"/>
      <c r="AN1253" s="280"/>
      <c r="AO1253" s="280"/>
      <c r="AP1253" s="280"/>
      <c r="AQ1253" s="280"/>
      <c r="AR1253" s="280"/>
      <c r="AS1253" s="280"/>
      <c r="AT1253" s="280"/>
      <c r="AU1253" s="280"/>
      <c r="AV1253" s="280"/>
      <c r="AW1253" s="280"/>
      <c r="AX1253" s="280"/>
      <c r="AY1253" s="280"/>
      <c r="AZ1253" s="280"/>
      <c r="BA1253" s="280"/>
    </row>
    <row r="1254" spans="1:53" s="363" customFormat="1" ht="18" customHeight="1" x14ac:dyDescent="0.25">
      <c r="A1254" s="171"/>
      <c r="B1254" s="280">
        <v>2</v>
      </c>
      <c r="C1254" s="541" t="str">
        <f t="shared" si="170"/>
        <v/>
      </c>
      <c r="D1254" s="340" t="e">
        <f>INDEX($C$1223:$C$1419,MATCH(0,INDEX(COUNTIF($D$1222:D1253,$C$1223:$C$1419),),))</f>
        <v>#N/A</v>
      </c>
      <c r="E1254" s="345" t="e">
        <f t="shared" si="169"/>
        <v>#N/A</v>
      </c>
      <c r="H1254" s="280"/>
      <c r="I1254" s="280"/>
      <c r="J1254" s="280"/>
      <c r="N1254" s="280"/>
      <c r="O1254" s="280"/>
      <c r="P1254" s="280"/>
      <c r="Q1254" s="281"/>
      <c r="R1254" s="280"/>
      <c r="S1254" s="280"/>
      <c r="T1254" s="280"/>
      <c r="U1254" s="280"/>
      <c r="V1254" s="280"/>
      <c r="W1254" s="280"/>
      <c r="X1254" s="280"/>
      <c r="Y1254" s="280"/>
      <c r="Z1254" s="280"/>
      <c r="AA1254" s="280"/>
      <c r="AB1254" s="280"/>
      <c r="AC1254" s="280"/>
      <c r="AD1254" s="280"/>
      <c r="AE1254" s="280"/>
      <c r="AF1254" s="280"/>
      <c r="AG1254" s="281"/>
      <c r="AH1254" s="280"/>
      <c r="AI1254" s="280"/>
      <c r="AJ1254" s="280"/>
      <c r="AK1254" s="280"/>
      <c r="AL1254" s="280"/>
      <c r="AM1254" s="280"/>
      <c r="AN1254" s="280"/>
      <c r="AO1254" s="280"/>
      <c r="AP1254" s="280"/>
      <c r="AQ1254" s="280"/>
      <c r="AR1254" s="280"/>
      <c r="AS1254" s="280"/>
      <c r="AT1254" s="280"/>
      <c r="AU1254" s="280"/>
      <c r="AV1254" s="280"/>
      <c r="AW1254" s="280"/>
      <c r="AX1254" s="280"/>
      <c r="AY1254" s="280"/>
      <c r="AZ1254" s="280"/>
      <c r="BA1254" s="280"/>
    </row>
    <row r="1255" spans="1:53" s="363" customFormat="1" ht="18" customHeight="1" x14ac:dyDescent="0.25">
      <c r="A1255" s="171"/>
      <c r="B1255" s="280">
        <v>2</v>
      </c>
      <c r="C1255" s="541" t="str">
        <f t="shared" si="170"/>
        <v/>
      </c>
      <c r="D1255" s="340" t="e">
        <f>INDEX($C$1223:$C$1419,MATCH(0,INDEX(COUNTIF($D$1222:D1254,$C$1223:$C$1419),),))</f>
        <v>#N/A</v>
      </c>
      <c r="E1255" s="345" t="e">
        <f t="shared" si="169"/>
        <v>#N/A</v>
      </c>
      <c r="H1255" s="280"/>
      <c r="I1255" s="280"/>
      <c r="J1255" s="280"/>
      <c r="N1255" s="280"/>
      <c r="O1255" s="280"/>
      <c r="P1255" s="280"/>
      <c r="Q1255" s="281"/>
      <c r="R1255" s="280"/>
      <c r="S1255" s="280"/>
      <c r="T1255" s="280"/>
      <c r="U1255" s="280"/>
      <c r="V1255" s="280"/>
      <c r="W1255" s="280"/>
      <c r="X1255" s="280"/>
      <c r="Y1255" s="280"/>
      <c r="Z1255" s="280"/>
      <c r="AA1255" s="280"/>
      <c r="AB1255" s="280"/>
      <c r="AC1255" s="280"/>
      <c r="AD1255" s="280"/>
      <c r="AE1255" s="280"/>
      <c r="AF1255" s="280"/>
      <c r="AG1255" s="281"/>
      <c r="AH1255" s="280"/>
      <c r="AI1255" s="280"/>
      <c r="AJ1255" s="280"/>
      <c r="AK1255" s="280"/>
      <c r="AL1255" s="280"/>
      <c r="AM1255" s="280"/>
      <c r="AN1255" s="280"/>
      <c r="AO1255" s="280"/>
      <c r="AP1255" s="280"/>
      <c r="AQ1255" s="280"/>
      <c r="AR1255" s="280"/>
      <c r="AS1255" s="280"/>
      <c r="AT1255" s="280"/>
      <c r="AU1255" s="280"/>
      <c r="AV1255" s="280"/>
      <c r="AW1255" s="280"/>
      <c r="AX1255" s="280"/>
      <c r="AY1255" s="280"/>
      <c r="AZ1255" s="280"/>
      <c r="BA1255" s="280"/>
    </row>
    <row r="1256" spans="1:53" s="363" customFormat="1" ht="18" customHeight="1" x14ac:dyDescent="0.25">
      <c r="A1256" s="171"/>
      <c r="B1256" s="280">
        <v>2</v>
      </c>
      <c r="C1256" s="541" t="str">
        <f t="shared" si="170"/>
        <v/>
      </c>
      <c r="D1256" s="340" t="e">
        <f>INDEX($C$1223:$C$1419,MATCH(0,INDEX(COUNTIF($D$1222:D1255,$C$1223:$C$1419),),))</f>
        <v>#N/A</v>
      </c>
      <c r="E1256" s="345" t="e">
        <f t="shared" si="169"/>
        <v>#N/A</v>
      </c>
      <c r="H1256" s="280"/>
      <c r="I1256" s="280"/>
      <c r="J1256" s="280"/>
      <c r="N1256" s="280"/>
      <c r="O1256" s="280"/>
      <c r="P1256" s="280"/>
      <c r="Q1256" s="281"/>
      <c r="R1256" s="280"/>
      <c r="S1256" s="280"/>
      <c r="T1256" s="280"/>
      <c r="U1256" s="280"/>
      <c r="V1256" s="280"/>
      <c r="W1256" s="280"/>
      <c r="X1256" s="280"/>
      <c r="Y1256" s="280"/>
      <c r="Z1256" s="280"/>
      <c r="AA1256" s="280"/>
      <c r="AB1256" s="280"/>
      <c r="AC1256" s="280"/>
      <c r="AD1256" s="280"/>
      <c r="AE1256" s="280"/>
      <c r="AF1256" s="280"/>
      <c r="AG1256" s="281"/>
      <c r="AH1256" s="280"/>
      <c r="AI1256" s="280"/>
      <c r="AJ1256" s="280"/>
      <c r="AK1256" s="280"/>
      <c r="AL1256" s="280"/>
      <c r="AM1256" s="280"/>
      <c r="AN1256" s="280"/>
      <c r="AO1256" s="280"/>
      <c r="AP1256" s="280"/>
      <c r="AQ1256" s="280"/>
      <c r="AR1256" s="280"/>
      <c r="AS1256" s="280"/>
      <c r="AT1256" s="280"/>
      <c r="AU1256" s="280"/>
      <c r="AV1256" s="280"/>
      <c r="AW1256" s="280"/>
      <c r="AX1256" s="280"/>
      <c r="AY1256" s="280"/>
      <c r="AZ1256" s="280"/>
      <c r="BA1256" s="280"/>
    </row>
    <row r="1257" spans="1:53" s="363" customFormat="1" ht="18" customHeight="1" x14ac:dyDescent="0.25">
      <c r="A1257" s="171"/>
      <c r="B1257" s="280">
        <v>2</v>
      </c>
      <c r="C1257" s="541" t="str">
        <f t="shared" si="170"/>
        <v/>
      </c>
      <c r="D1257" s="340" t="e">
        <f>INDEX($C$1223:$C$1419,MATCH(0,INDEX(COUNTIF($D$1222:D1256,$C$1223:$C$1419),),))</f>
        <v>#N/A</v>
      </c>
      <c r="E1257" s="345" t="e">
        <f t="shared" si="169"/>
        <v>#N/A</v>
      </c>
      <c r="H1257" s="280"/>
      <c r="I1257" s="280"/>
      <c r="J1257" s="280"/>
      <c r="N1257" s="280"/>
      <c r="O1257" s="280"/>
      <c r="P1257" s="280"/>
      <c r="Q1257" s="281"/>
      <c r="R1257" s="280"/>
      <c r="S1257" s="280"/>
      <c r="T1257" s="280"/>
      <c r="U1257" s="280"/>
      <c r="V1257" s="280"/>
      <c r="W1257" s="280"/>
      <c r="X1257" s="280"/>
      <c r="Y1257" s="280"/>
      <c r="Z1257" s="280"/>
      <c r="AA1257" s="280"/>
      <c r="AB1257" s="280"/>
      <c r="AC1257" s="280"/>
      <c r="AD1257" s="280"/>
      <c r="AE1257" s="280"/>
      <c r="AF1257" s="280"/>
      <c r="AG1257" s="281"/>
      <c r="AH1257" s="280"/>
      <c r="AI1257" s="280"/>
      <c r="AJ1257" s="280"/>
      <c r="AK1257" s="280"/>
      <c r="AL1257" s="280"/>
      <c r="AM1257" s="280"/>
      <c r="AN1257" s="280"/>
      <c r="AO1257" s="280"/>
      <c r="AP1257" s="280"/>
      <c r="AQ1257" s="280"/>
      <c r="AR1257" s="280"/>
      <c r="AS1257" s="280"/>
      <c r="AT1257" s="280"/>
      <c r="AU1257" s="280"/>
      <c r="AV1257" s="280"/>
      <c r="AW1257" s="280"/>
      <c r="AX1257" s="280"/>
      <c r="AY1257" s="280"/>
      <c r="AZ1257" s="280"/>
      <c r="BA1257" s="280"/>
    </row>
    <row r="1258" spans="1:53" s="363" customFormat="1" ht="18" customHeight="1" x14ac:dyDescent="0.25">
      <c r="A1258" s="171"/>
      <c r="B1258" s="280">
        <v>2</v>
      </c>
      <c r="C1258" s="541" t="str">
        <f t="shared" si="170"/>
        <v/>
      </c>
      <c r="D1258" s="340" t="e">
        <f>INDEX($C$1223:$C$1419,MATCH(0,INDEX(COUNTIF($D$1222:D1257,$C$1223:$C$1419),),))</f>
        <v>#N/A</v>
      </c>
      <c r="E1258" s="345" t="e">
        <f t="shared" si="169"/>
        <v>#N/A</v>
      </c>
      <c r="H1258" s="280"/>
      <c r="I1258" s="280"/>
      <c r="J1258" s="280"/>
      <c r="N1258" s="280"/>
      <c r="O1258" s="280"/>
      <c r="P1258" s="280"/>
      <c r="Q1258" s="281"/>
      <c r="R1258" s="280"/>
      <c r="S1258" s="280"/>
      <c r="T1258" s="280"/>
      <c r="U1258" s="280"/>
      <c r="V1258" s="280"/>
      <c r="W1258" s="280"/>
      <c r="X1258" s="280"/>
      <c r="Y1258" s="280"/>
      <c r="Z1258" s="280"/>
      <c r="AA1258" s="280"/>
      <c r="AB1258" s="280"/>
      <c r="AC1258" s="280"/>
      <c r="AD1258" s="280"/>
      <c r="AE1258" s="280"/>
      <c r="AF1258" s="280"/>
      <c r="AG1258" s="281"/>
      <c r="AH1258" s="280"/>
      <c r="AI1258" s="280"/>
      <c r="AJ1258" s="280"/>
      <c r="AK1258" s="280"/>
      <c r="AL1258" s="280"/>
      <c r="AM1258" s="280"/>
      <c r="AN1258" s="280"/>
      <c r="AO1258" s="280"/>
      <c r="AP1258" s="280"/>
      <c r="AQ1258" s="280"/>
      <c r="AR1258" s="280"/>
      <c r="AS1258" s="280"/>
      <c r="AT1258" s="280"/>
      <c r="AU1258" s="280"/>
      <c r="AV1258" s="280"/>
      <c r="AW1258" s="280"/>
      <c r="AX1258" s="280"/>
      <c r="AY1258" s="280"/>
      <c r="AZ1258" s="280"/>
      <c r="BA1258" s="280"/>
    </row>
    <row r="1259" spans="1:53" s="363" customFormat="1" ht="18" customHeight="1" x14ac:dyDescent="0.25">
      <c r="A1259" s="171"/>
      <c r="B1259" s="280">
        <v>2</v>
      </c>
      <c r="C1259" s="541" t="str">
        <f t="shared" si="170"/>
        <v/>
      </c>
      <c r="D1259" s="340" t="e">
        <f>INDEX($C$1223:$C$1419,MATCH(0,INDEX(COUNTIF($D$1222:D1258,$C$1223:$C$1419),),))</f>
        <v>#N/A</v>
      </c>
      <c r="E1259" s="345" t="e">
        <f t="shared" si="169"/>
        <v>#N/A</v>
      </c>
      <c r="H1259" s="280"/>
      <c r="I1259" s="280"/>
      <c r="J1259" s="280"/>
      <c r="N1259" s="280"/>
      <c r="O1259" s="280"/>
      <c r="P1259" s="280"/>
      <c r="Q1259" s="281"/>
      <c r="R1259" s="280"/>
      <c r="S1259" s="280"/>
      <c r="T1259" s="280"/>
      <c r="U1259" s="280"/>
      <c r="V1259" s="280"/>
      <c r="W1259" s="280"/>
      <c r="X1259" s="280"/>
      <c r="Y1259" s="280"/>
      <c r="Z1259" s="280"/>
      <c r="AA1259" s="280"/>
      <c r="AB1259" s="280"/>
      <c r="AC1259" s="280"/>
      <c r="AD1259" s="280"/>
      <c r="AE1259" s="280"/>
      <c r="AF1259" s="280"/>
      <c r="AG1259" s="281"/>
      <c r="AH1259" s="280"/>
      <c r="AI1259" s="280"/>
      <c r="AJ1259" s="280"/>
      <c r="AK1259" s="280"/>
      <c r="AL1259" s="280"/>
      <c r="AM1259" s="280"/>
      <c r="AN1259" s="280"/>
      <c r="AO1259" s="280"/>
      <c r="AP1259" s="280"/>
      <c r="AQ1259" s="280"/>
      <c r="AR1259" s="280"/>
      <c r="AS1259" s="280"/>
      <c r="AT1259" s="280"/>
      <c r="AU1259" s="280"/>
      <c r="AV1259" s="280"/>
      <c r="AW1259" s="280"/>
      <c r="AX1259" s="280"/>
      <c r="AY1259" s="280"/>
      <c r="AZ1259" s="280"/>
      <c r="BA1259" s="280"/>
    </row>
    <row r="1260" spans="1:53" s="363" customFormat="1" ht="18" customHeight="1" x14ac:dyDescent="0.25">
      <c r="A1260" s="171"/>
      <c r="B1260" s="280">
        <v>2</v>
      </c>
      <c r="C1260" s="541" t="str">
        <f t="shared" si="170"/>
        <v/>
      </c>
      <c r="D1260" s="340" t="e">
        <f>INDEX($C$1223:$C$1419,MATCH(0,INDEX(COUNTIF($D$1222:D1259,$C$1223:$C$1419),),))</f>
        <v>#N/A</v>
      </c>
      <c r="E1260" s="345" t="e">
        <f t="shared" si="169"/>
        <v>#N/A</v>
      </c>
      <c r="H1260" s="280"/>
      <c r="I1260" s="280"/>
      <c r="J1260" s="280"/>
      <c r="N1260" s="280"/>
      <c r="O1260" s="280"/>
      <c r="P1260" s="280"/>
      <c r="Q1260" s="281"/>
      <c r="R1260" s="280"/>
      <c r="S1260" s="280"/>
      <c r="T1260" s="280"/>
      <c r="U1260" s="280"/>
      <c r="V1260" s="280"/>
      <c r="W1260" s="280"/>
      <c r="X1260" s="280"/>
      <c r="Y1260" s="280"/>
      <c r="Z1260" s="280"/>
      <c r="AA1260" s="280"/>
      <c r="AB1260" s="280"/>
      <c r="AC1260" s="280"/>
      <c r="AD1260" s="280"/>
      <c r="AE1260" s="280"/>
      <c r="AF1260" s="280"/>
      <c r="AG1260" s="281"/>
      <c r="AH1260" s="280"/>
      <c r="AI1260" s="280"/>
      <c r="AJ1260" s="280"/>
      <c r="AK1260" s="280"/>
      <c r="AL1260" s="280"/>
      <c r="AM1260" s="280"/>
      <c r="AN1260" s="280"/>
      <c r="AO1260" s="280"/>
      <c r="AP1260" s="280"/>
      <c r="AQ1260" s="280"/>
      <c r="AR1260" s="280"/>
      <c r="AS1260" s="280"/>
      <c r="AT1260" s="280"/>
      <c r="AU1260" s="280"/>
      <c r="AV1260" s="280"/>
      <c r="AW1260" s="280"/>
      <c r="AX1260" s="280"/>
      <c r="AY1260" s="280"/>
      <c r="AZ1260" s="280"/>
      <c r="BA1260" s="280"/>
    </row>
    <row r="1261" spans="1:53" s="363" customFormat="1" ht="18" customHeight="1" x14ac:dyDescent="0.25">
      <c r="A1261" s="171"/>
      <c r="B1261" s="280">
        <v>2</v>
      </c>
      <c r="C1261" s="541" t="str">
        <f t="shared" si="170"/>
        <v/>
      </c>
      <c r="D1261" s="340" t="e">
        <f>INDEX($C$1223:$C$1419,MATCH(0,INDEX(COUNTIF($D$1222:D1260,$C$1223:$C$1419),),))</f>
        <v>#N/A</v>
      </c>
      <c r="E1261" s="345" t="e">
        <f t="shared" si="169"/>
        <v>#N/A</v>
      </c>
      <c r="H1261" s="280"/>
      <c r="I1261" s="280"/>
      <c r="J1261" s="280"/>
      <c r="N1261" s="280"/>
      <c r="O1261" s="280"/>
      <c r="P1261" s="280"/>
      <c r="Q1261" s="281"/>
      <c r="R1261" s="280"/>
      <c r="S1261" s="280"/>
      <c r="T1261" s="280"/>
      <c r="U1261" s="280"/>
      <c r="V1261" s="280"/>
      <c r="W1261" s="280"/>
      <c r="X1261" s="280"/>
      <c r="Y1261" s="280"/>
      <c r="Z1261" s="280"/>
      <c r="AA1261" s="280"/>
      <c r="AB1261" s="280"/>
      <c r="AC1261" s="280"/>
      <c r="AD1261" s="280"/>
      <c r="AE1261" s="280"/>
      <c r="AF1261" s="280"/>
      <c r="AG1261" s="281"/>
      <c r="AH1261" s="280"/>
      <c r="AI1261" s="280"/>
      <c r="AJ1261" s="280"/>
      <c r="AK1261" s="280"/>
      <c r="AL1261" s="280"/>
      <c r="AM1261" s="280"/>
      <c r="AN1261" s="280"/>
      <c r="AO1261" s="280"/>
      <c r="AP1261" s="280"/>
      <c r="AQ1261" s="280"/>
      <c r="AR1261" s="280"/>
      <c r="AS1261" s="280"/>
      <c r="AT1261" s="280"/>
      <c r="AU1261" s="280"/>
      <c r="AV1261" s="280"/>
      <c r="AW1261" s="280"/>
      <c r="AX1261" s="280"/>
      <c r="AY1261" s="280"/>
      <c r="AZ1261" s="280"/>
      <c r="BA1261" s="280"/>
    </row>
    <row r="1262" spans="1:53" s="363" customFormat="1" ht="18" customHeight="1" x14ac:dyDescent="0.25">
      <c r="A1262" s="171"/>
      <c r="B1262" s="280">
        <v>2</v>
      </c>
      <c r="C1262" s="541" t="str">
        <f t="shared" si="170"/>
        <v/>
      </c>
      <c r="D1262" s="340" t="e">
        <f>INDEX($C$1223:$C$1419,MATCH(0,INDEX(COUNTIF($D$1222:D1261,$C$1223:$C$1419),),))</f>
        <v>#N/A</v>
      </c>
      <c r="E1262" s="345" t="e">
        <f t="shared" si="169"/>
        <v>#N/A</v>
      </c>
      <c r="H1262" s="280"/>
      <c r="I1262" s="280"/>
      <c r="J1262" s="280"/>
      <c r="N1262" s="280"/>
      <c r="O1262" s="280"/>
      <c r="P1262" s="280"/>
      <c r="Q1262" s="281"/>
      <c r="R1262" s="280"/>
      <c r="S1262" s="280"/>
      <c r="T1262" s="280"/>
      <c r="U1262" s="280"/>
      <c r="V1262" s="280"/>
      <c r="W1262" s="280"/>
      <c r="X1262" s="280"/>
      <c r="Y1262" s="280"/>
      <c r="Z1262" s="280"/>
      <c r="AA1262" s="280"/>
      <c r="AB1262" s="280"/>
      <c r="AC1262" s="280"/>
      <c r="AD1262" s="280"/>
      <c r="AE1262" s="280"/>
      <c r="AF1262" s="280"/>
      <c r="AG1262" s="281"/>
      <c r="AH1262" s="280"/>
      <c r="AI1262" s="280"/>
      <c r="AJ1262" s="280"/>
      <c r="AK1262" s="280"/>
      <c r="AL1262" s="280"/>
      <c r="AM1262" s="280"/>
      <c r="AN1262" s="280"/>
      <c r="AO1262" s="280"/>
      <c r="AP1262" s="280"/>
      <c r="AQ1262" s="280"/>
      <c r="AR1262" s="280"/>
      <c r="AS1262" s="280"/>
      <c r="AT1262" s="280"/>
      <c r="AU1262" s="280"/>
      <c r="AV1262" s="280"/>
      <c r="AW1262" s="280"/>
      <c r="AX1262" s="280"/>
      <c r="AY1262" s="280"/>
      <c r="AZ1262" s="280"/>
      <c r="BA1262" s="280"/>
    </row>
    <row r="1263" spans="1:53" s="363" customFormat="1" ht="18" customHeight="1" x14ac:dyDescent="0.25">
      <c r="A1263" s="171"/>
      <c r="B1263" s="280">
        <v>2</v>
      </c>
      <c r="C1263" s="541" t="str">
        <f t="shared" si="170"/>
        <v/>
      </c>
      <c r="D1263" s="340" t="e">
        <f>INDEX($C$1223:$C$1419,MATCH(0,INDEX(COUNTIF($D$1222:D1262,$C$1223:$C$1419),),))</f>
        <v>#N/A</v>
      </c>
      <c r="E1263" s="345" t="e">
        <f t="shared" si="169"/>
        <v>#N/A</v>
      </c>
      <c r="H1263" s="280"/>
      <c r="I1263" s="280"/>
      <c r="J1263" s="280"/>
      <c r="N1263" s="280"/>
      <c r="O1263" s="280"/>
      <c r="P1263" s="280"/>
      <c r="Q1263" s="281"/>
      <c r="R1263" s="280"/>
      <c r="S1263" s="280"/>
      <c r="T1263" s="280"/>
      <c r="U1263" s="280"/>
      <c r="V1263" s="280"/>
      <c r="W1263" s="280"/>
      <c r="X1263" s="280"/>
      <c r="Y1263" s="280"/>
      <c r="Z1263" s="280"/>
      <c r="AA1263" s="280"/>
      <c r="AB1263" s="280"/>
      <c r="AC1263" s="280"/>
      <c r="AD1263" s="280"/>
      <c r="AE1263" s="280"/>
      <c r="AF1263" s="280"/>
      <c r="AG1263" s="281"/>
      <c r="AH1263" s="280"/>
      <c r="AI1263" s="280"/>
      <c r="AJ1263" s="280"/>
      <c r="AK1263" s="280"/>
      <c r="AL1263" s="280"/>
      <c r="AM1263" s="280"/>
      <c r="AN1263" s="280"/>
      <c r="AO1263" s="280"/>
      <c r="AP1263" s="280"/>
      <c r="AQ1263" s="280"/>
      <c r="AR1263" s="280"/>
      <c r="AS1263" s="280"/>
      <c r="AT1263" s="280"/>
      <c r="AU1263" s="280"/>
      <c r="AV1263" s="280"/>
      <c r="AW1263" s="280"/>
      <c r="AX1263" s="280"/>
      <c r="AY1263" s="280"/>
      <c r="AZ1263" s="280"/>
      <c r="BA1263" s="280"/>
    </row>
    <row r="1264" spans="1:53" s="363" customFormat="1" ht="18" customHeight="1" x14ac:dyDescent="0.25">
      <c r="A1264" s="171"/>
      <c r="B1264" s="280">
        <v>2</v>
      </c>
      <c r="C1264" s="541" t="str">
        <f t="shared" si="170"/>
        <v/>
      </c>
      <c r="D1264" s="340" t="e">
        <f>INDEX($C$1223:$C$1419,MATCH(0,INDEX(COUNTIF($D$1222:D1263,$C$1223:$C$1419),),))</f>
        <v>#N/A</v>
      </c>
      <c r="E1264" s="345" t="e">
        <f t="shared" si="169"/>
        <v>#N/A</v>
      </c>
      <c r="F1264" s="280"/>
      <c r="G1264" s="280"/>
      <c r="H1264" s="280"/>
      <c r="I1264" s="280"/>
      <c r="J1264" s="280"/>
      <c r="N1264" s="280"/>
      <c r="O1264" s="280"/>
      <c r="P1264" s="280"/>
      <c r="Q1264" s="281"/>
      <c r="R1264" s="280"/>
      <c r="S1264" s="280"/>
      <c r="T1264" s="280"/>
      <c r="U1264" s="280"/>
      <c r="V1264" s="280"/>
      <c r="W1264" s="280"/>
      <c r="X1264" s="280"/>
      <c r="Y1264" s="280"/>
      <c r="Z1264" s="280"/>
      <c r="AA1264" s="280"/>
      <c r="AB1264" s="280"/>
      <c r="AC1264" s="280"/>
      <c r="AD1264" s="280"/>
      <c r="AE1264" s="280"/>
      <c r="AF1264" s="280"/>
      <c r="AG1264" s="281"/>
      <c r="AH1264" s="280"/>
      <c r="AI1264" s="280"/>
      <c r="AJ1264" s="280"/>
      <c r="AK1264" s="280"/>
      <c r="AL1264" s="280"/>
      <c r="AM1264" s="280"/>
      <c r="AN1264" s="280"/>
      <c r="AO1264" s="280"/>
      <c r="AP1264" s="280"/>
      <c r="AQ1264" s="280"/>
      <c r="AR1264" s="280"/>
      <c r="AS1264" s="280"/>
      <c r="AT1264" s="280"/>
      <c r="AU1264" s="280"/>
      <c r="AV1264" s="280"/>
      <c r="AW1264" s="280"/>
      <c r="AX1264" s="280"/>
      <c r="AY1264" s="280"/>
      <c r="AZ1264" s="280"/>
      <c r="BA1264" s="280"/>
    </row>
    <row r="1265" spans="1:53" s="363" customFormat="1" ht="18" customHeight="1" x14ac:dyDescent="0.25">
      <c r="A1265" s="171"/>
      <c r="B1265" s="280">
        <v>2</v>
      </c>
      <c r="C1265" s="541" t="str">
        <f t="shared" si="170"/>
        <v/>
      </c>
      <c r="D1265" s="340" t="e">
        <f>INDEX($C$1223:$C$1419,MATCH(0,INDEX(COUNTIF($D$1222:D1264,$C$1223:$C$1419),),))</f>
        <v>#N/A</v>
      </c>
      <c r="E1265" s="345" t="e">
        <f t="shared" si="169"/>
        <v>#N/A</v>
      </c>
      <c r="F1265" s="280"/>
      <c r="G1265" s="280"/>
      <c r="H1265" s="280"/>
      <c r="I1265" s="280"/>
      <c r="J1265" s="280"/>
      <c r="N1265" s="280"/>
      <c r="O1265" s="280"/>
      <c r="P1265" s="280"/>
      <c r="Q1265" s="281"/>
      <c r="R1265" s="280"/>
      <c r="S1265" s="280"/>
      <c r="T1265" s="280"/>
      <c r="U1265" s="280"/>
      <c r="V1265" s="280"/>
      <c r="W1265" s="280"/>
      <c r="X1265" s="280"/>
      <c r="Y1265" s="280"/>
      <c r="Z1265" s="280"/>
      <c r="AA1265" s="280"/>
      <c r="AB1265" s="280"/>
      <c r="AC1265" s="280"/>
      <c r="AD1265" s="280"/>
      <c r="AE1265" s="280"/>
      <c r="AF1265" s="280"/>
      <c r="AG1265" s="281"/>
      <c r="AH1265" s="280"/>
      <c r="AI1265" s="280"/>
      <c r="AJ1265" s="280"/>
      <c r="AK1265" s="280"/>
      <c r="AL1265" s="280"/>
      <c r="AM1265" s="280"/>
      <c r="AN1265" s="280"/>
      <c r="AO1265" s="280"/>
      <c r="AP1265" s="280"/>
      <c r="AQ1265" s="280"/>
      <c r="AR1265" s="280"/>
      <c r="AS1265" s="280"/>
      <c r="AT1265" s="280"/>
      <c r="AU1265" s="280"/>
      <c r="AV1265" s="280"/>
      <c r="AW1265" s="280"/>
      <c r="AX1265" s="280"/>
      <c r="AY1265" s="280"/>
      <c r="AZ1265" s="280"/>
      <c r="BA1265" s="280"/>
    </row>
    <row r="1266" spans="1:53" s="363" customFormat="1" ht="18" customHeight="1" x14ac:dyDescent="0.25">
      <c r="A1266" s="171"/>
      <c r="B1266" s="280">
        <v>2</v>
      </c>
      <c r="C1266" s="541" t="str">
        <f t="shared" si="170"/>
        <v/>
      </c>
      <c r="D1266" s="340" t="e">
        <f>INDEX($C$1223:$C$1419,MATCH(0,INDEX(COUNTIF($D$1222:D1265,$C$1223:$C$1419),),))</f>
        <v>#N/A</v>
      </c>
      <c r="E1266" s="345" t="e">
        <f t="shared" si="169"/>
        <v>#N/A</v>
      </c>
      <c r="F1266" s="280"/>
      <c r="G1266" s="280"/>
      <c r="H1266" s="280"/>
      <c r="I1266" s="280"/>
      <c r="J1266" s="280"/>
      <c r="N1266" s="280"/>
      <c r="O1266" s="280"/>
      <c r="P1266" s="280"/>
      <c r="Q1266" s="281"/>
      <c r="R1266" s="280"/>
      <c r="S1266" s="280"/>
      <c r="T1266" s="280"/>
      <c r="U1266" s="280"/>
      <c r="V1266" s="280"/>
      <c r="W1266" s="280"/>
      <c r="X1266" s="280"/>
      <c r="Y1266" s="280"/>
      <c r="Z1266" s="280"/>
      <c r="AA1266" s="280"/>
      <c r="AB1266" s="280"/>
      <c r="AC1266" s="280"/>
      <c r="AD1266" s="280"/>
      <c r="AE1266" s="280"/>
      <c r="AF1266" s="280"/>
      <c r="AG1266" s="281"/>
      <c r="AH1266" s="280"/>
      <c r="AI1266" s="280"/>
      <c r="AJ1266" s="280"/>
      <c r="AK1266" s="280"/>
      <c r="AL1266" s="280"/>
      <c r="AM1266" s="280"/>
      <c r="AN1266" s="280"/>
      <c r="AO1266" s="280"/>
      <c r="AP1266" s="280"/>
      <c r="AQ1266" s="280"/>
      <c r="AR1266" s="280"/>
      <c r="AS1266" s="280"/>
      <c r="AT1266" s="280"/>
      <c r="AU1266" s="280"/>
      <c r="AV1266" s="280"/>
      <c r="AW1266" s="280"/>
      <c r="AX1266" s="280"/>
      <c r="AY1266" s="280"/>
      <c r="AZ1266" s="280"/>
      <c r="BA1266" s="280"/>
    </row>
    <row r="1267" spans="1:53" s="363" customFormat="1" ht="18" customHeight="1" x14ac:dyDescent="0.25">
      <c r="A1267" s="171"/>
      <c r="B1267" s="280">
        <v>2</v>
      </c>
      <c r="C1267" s="541" t="str">
        <f t="shared" si="170"/>
        <v/>
      </c>
      <c r="D1267" s="340" t="e">
        <f>INDEX($C$1223:$C$1419,MATCH(0,INDEX(COUNTIF($D$1222:D1266,$C$1223:$C$1419),),))</f>
        <v>#N/A</v>
      </c>
      <c r="E1267" s="345" t="e">
        <f t="shared" si="169"/>
        <v>#N/A</v>
      </c>
      <c r="F1267" s="280"/>
      <c r="G1267" s="280"/>
      <c r="H1267" s="280"/>
      <c r="I1267" s="280"/>
      <c r="J1267" s="280"/>
      <c r="N1267" s="280"/>
      <c r="O1267" s="280"/>
      <c r="P1267" s="280"/>
      <c r="Q1267" s="281"/>
      <c r="R1267" s="280"/>
      <c r="S1267" s="280"/>
      <c r="T1267" s="280"/>
      <c r="U1267" s="280"/>
      <c r="V1267" s="280"/>
      <c r="W1267" s="280"/>
      <c r="X1267" s="280"/>
      <c r="Y1267" s="280"/>
      <c r="Z1267" s="280"/>
      <c r="AA1267" s="280"/>
      <c r="AB1267" s="280"/>
      <c r="AC1267" s="280"/>
      <c r="AD1267" s="280"/>
      <c r="AE1267" s="280"/>
      <c r="AF1267" s="280"/>
      <c r="AG1267" s="281"/>
      <c r="AH1267" s="280"/>
      <c r="AI1267" s="280"/>
      <c r="AJ1267" s="280"/>
      <c r="AK1267" s="280"/>
      <c r="AL1267" s="280"/>
      <c r="AM1267" s="280"/>
      <c r="AN1267" s="280"/>
      <c r="AO1267" s="280"/>
      <c r="AP1267" s="280"/>
      <c r="AQ1267" s="280"/>
      <c r="AR1267" s="280"/>
      <c r="AS1267" s="280"/>
      <c r="AT1267" s="280"/>
      <c r="AU1267" s="280"/>
      <c r="AV1267" s="280"/>
      <c r="AW1267" s="280"/>
      <c r="AX1267" s="280"/>
      <c r="AY1267" s="280"/>
      <c r="AZ1267" s="280"/>
      <c r="BA1267" s="280"/>
    </row>
    <row r="1268" spans="1:53" s="363" customFormat="1" ht="18" customHeight="1" x14ac:dyDescent="0.25">
      <c r="A1268" s="171"/>
      <c r="B1268" s="280">
        <v>2</v>
      </c>
      <c r="C1268" s="541" t="str">
        <f t="shared" si="170"/>
        <v/>
      </c>
      <c r="D1268" s="340" t="e">
        <f>INDEX($C$1223:$C$1419,MATCH(0,INDEX(COUNTIF($D$1222:D1267,$C$1223:$C$1419),),))</f>
        <v>#N/A</v>
      </c>
      <c r="E1268" s="345" t="e">
        <f t="shared" si="169"/>
        <v>#N/A</v>
      </c>
      <c r="F1268" s="280"/>
      <c r="G1268" s="280"/>
      <c r="H1268" s="280"/>
      <c r="I1268" s="280"/>
      <c r="J1268" s="280"/>
      <c r="N1268" s="280"/>
      <c r="O1268" s="280"/>
      <c r="P1268" s="280"/>
      <c r="Q1268" s="281"/>
      <c r="R1268" s="280"/>
      <c r="S1268" s="280"/>
      <c r="T1268" s="280"/>
      <c r="U1268" s="280"/>
      <c r="V1268" s="280"/>
      <c r="W1268" s="280"/>
      <c r="X1268" s="280"/>
      <c r="Y1268" s="280"/>
      <c r="Z1268" s="280"/>
      <c r="AA1268" s="280"/>
      <c r="AB1268" s="280"/>
      <c r="AC1268" s="280"/>
      <c r="AD1268" s="280"/>
      <c r="AE1268" s="280"/>
      <c r="AF1268" s="280"/>
      <c r="AG1268" s="281"/>
      <c r="AH1268" s="280"/>
      <c r="AI1268" s="280"/>
      <c r="AJ1268" s="280"/>
      <c r="AK1268" s="280"/>
      <c r="AL1268" s="280"/>
      <c r="AM1268" s="280"/>
      <c r="AN1268" s="280"/>
      <c r="AO1268" s="280"/>
      <c r="AP1268" s="280"/>
      <c r="AQ1268" s="280"/>
      <c r="AR1268" s="280"/>
      <c r="AS1268" s="280"/>
      <c r="AT1268" s="280"/>
      <c r="AU1268" s="280"/>
      <c r="AV1268" s="280"/>
      <c r="AW1268" s="280"/>
      <c r="AX1268" s="280"/>
      <c r="AY1268" s="280"/>
      <c r="AZ1268" s="280"/>
      <c r="BA1268" s="280"/>
    </row>
    <row r="1269" spans="1:53" s="363" customFormat="1" ht="18" customHeight="1" x14ac:dyDescent="0.25">
      <c r="A1269" s="171"/>
      <c r="B1269" s="280">
        <v>2</v>
      </c>
      <c r="C1269" s="541" t="str">
        <f t="shared" si="170"/>
        <v/>
      </c>
      <c r="D1269" s="340" t="e">
        <f>INDEX($C$1223:$C$1419,MATCH(0,INDEX(COUNTIF($D$1222:D1268,$C$1223:$C$1419),),))</f>
        <v>#N/A</v>
      </c>
      <c r="E1269" s="345" t="e">
        <f t="shared" si="169"/>
        <v>#N/A</v>
      </c>
      <c r="F1269" s="280"/>
      <c r="G1269" s="280"/>
      <c r="H1269" s="280"/>
      <c r="I1269" s="280"/>
      <c r="J1269" s="280"/>
      <c r="N1269" s="280"/>
      <c r="O1269" s="280"/>
      <c r="P1269" s="280"/>
      <c r="Q1269" s="281"/>
      <c r="R1269" s="280"/>
      <c r="S1269" s="280"/>
      <c r="T1269" s="280"/>
      <c r="U1269" s="280"/>
      <c r="V1269" s="280"/>
      <c r="W1269" s="280"/>
      <c r="X1269" s="280"/>
      <c r="Y1269" s="280"/>
      <c r="Z1269" s="280"/>
      <c r="AA1269" s="280"/>
      <c r="AB1269" s="280"/>
      <c r="AC1269" s="280"/>
      <c r="AD1269" s="280"/>
      <c r="AE1269" s="280"/>
      <c r="AF1269" s="280"/>
      <c r="AG1269" s="281"/>
      <c r="AH1269" s="280"/>
      <c r="AI1269" s="280"/>
      <c r="AJ1269" s="280"/>
      <c r="AK1269" s="280"/>
      <c r="AL1269" s="280"/>
      <c r="AM1269" s="280"/>
      <c r="AN1269" s="280"/>
      <c r="AO1269" s="280"/>
      <c r="AP1269" s="280"/>
      <c r="AQ1269" s="280"/>
      <c r="AR1269" s="280"/>
      <c r="AS1269" s="280"/>
      <c r="AT1269" s="280"/>
      <c r="AU1269" s="280"/>
      <c r="AV1269" s="280"/>
      <c r="AW1269" s="280"/>
      <c r="AX1269" s="280"/>
      <c r="AY1269" s="280"/>
      <c r="AZ1269" s="280"/>
      <c r="BA1269" s="280"/>
    </row>
    <row r="1270" spans="1:53" s="363" customFormat="1" ht="18" customHeight="1" x14ac:dyDescent="0.25">
      <c r="A1270" s="171"/>
      <c r="B1270" s="280">
        <v>2</v>
      </c>
      <c r="C1270" s="541" t="str">
        <f t="shared" si="170"/>
        <v/>
      </c>
      <c r="D1270" s="340" t="e">
        <f>INDEX($C$1223:$C$1419,MATCH(0,INDEX(COUNTIF($D$1222:D1269,$C$1223:$C$1419),),))</f>
        <v>#N/A</v>
      </c>
      <c r="E1270" s="345" t="e">
        <f t="shared" si="169"/>
        <v>#N/A</v>
      </c>
      <c r="F1270" s="280"/>
      <c r="G1270" s="280"/>
      <c r="H1270" s="280"/>
      <c r="I1270" s="280"/>
      <c r="J1270" s="280"/>
      <c r="N1270" s="280"/>
      <c r="O1270" s="280"/>
      <c r="P1270" s="280"/>
      <c r="Q1270" s="281"/>
      <c r="R1270" s="280"/>
      <c r="S1270" s="280"/>
      <c r="T1270" s="280"/>
      <c r="U1270" s="280"/>
      <c r="V1270" s="280"/>
      <c r="W1270" s="280"/>
      <c r="X1270" s="280"/>
      <c r="Y1270" s="280"/>
      <c r="Z1270" s="280"/>
      <c r="AA1270" s="280"/>
      <c r="AB1270" s="280"/>
      <c r="AC1270" s="280"/>
      <c r="AD1270" s="280"/>
      <c r="AE1270" s="280"/>
      <c r="AF1270" s="280"/>
      <c r="AG1270" s="281"/>
      <c r="AH1270" s="280"/>
      <c r="AI1270" s="280"/>
      <c r="AJ1270" s="280"/>
      <c r="AK1270" s="280"/>
      <c r="AL1270" s="280"/>
      <c r="AM1270" s="280"/>
      <c r="AN1270" s="280"/>
      <c r="AO1270" s="280"/>
      <c r="AP1270" s="280"/>
      <c r="AQ1270" s="280"/>
      <c r="AR1270" s="280"/>
      <c r="AS1270" s="280"/>
      <c r="AT1270" s="280"/>
      <c r="AU1270" s="280"/>
      <c r="AV1270" s="280"/>
      <c r="AW1270" s="280"/>
      <c r="AX1270" s="280"/>
      <c r="AY1270" s="280"/>
      <c r="AZ1270" s="280"/>
      <c r="BA1270" s="280"/>
    </row>
    <row r="1271" spans="1:53" s="363" customFormat="1" ht="18" customHeight="1" x14ac:dyDescent="0.25">
      <c r="A1271" s="171"/>
      <c r="B1271" s="280">
        <v>2</v>
      </c>
      <c r="C1271" s="541" t="str">
        <f t="shared" si="170"/>
        <v/>
      </c>
      <c r="D1271" s="340" t="e">
        <f>INDEX($C$1223:$C$1419,MATCH(0,INDEX(COUNTIF($D$1222:D1270,$C$1223:$C$1419),),))</f>
        <v>#N/A</v>
      </c>
      <c r="E1271" s="345" t="e">
        <f t="shared" si="169"/>
        <v>#N/A</v>
      </c>
      <c r="F1271" s="280"/>
      <c r="G1271" s="280"/>
      <c r="H1271" s="280"/>
      <c r="I1271" s="280"/>
      <c r="J1271" s="280"/>
      <c r="N1271" s="280"/>
      <c r="O1271" s="280"/>
      <c r="P1271" s="280"/>
      <c r="Q1271" s="281"/>
      <c r="R1271" s="280"/>
      <c r="S1271" s="280"/>
      <c r="T1271" s="280"/>
      <c r="U1271" s="280"/>
      <c r="V1271" s="280"/>
      <c r="W1271" s="280"/>
      <c r="X1271" s="280"/>
      <c r="Y1271" s="280"/>
      <c r="Z1271" s="280"/>
      <c r="AA1271" s="280"/>
      <c r="AB1271" s="280"/>
      <c r="AC1271" s="280"/>
      <c r="AD1271" s="280"/>
      <c r="AE1271" s="280"/>
      <c r="AF1271" s="280"/>
      <c r="AG1271" s="281"/>
      <c r="AH1271" s="280"/>
      <c r="AI1271" s="280"/>
      <c r="AJ1271" s="280"/>
      <c r="AK1271" s="280"/>
      <c r="AL1271" s="280"/>
      <c r="AM1271" s="280"/>
      <c r="AN1271" s="280"/>
      <c r="AO1271" s="280"/>
      <c r="AP1271" s="280"/>
      <c r="AQ1271" s="280"/>
      <c r="AR1271" s="280"/>
      <c r="AS1271" s="280"/>
      <c r="AT1271" s="280"/>
      <c r="AU1271" s="280"/>
      <c r="AV1271" s="280"/>
      <c r="AW1271" s="280"/>
      <c r="AX1271" s="280"/>
      <c r="AY1271" s="280"/>
      <c r="AZ1271" s="280"/>
      <c r="BA1271" s="280"/>
    </row>
    <row r="1272" spans="1:53" s="363" customFormat="1" ht="18" customHeight="1" x14ac:dyDescent="0.25">
      <c r="A1272" s="171"/>
      <c r="B1272" s="280">
        <v>2</v>
      </c>
      <c r="C1272" s="541" t="str">
        <f t="shared" si="170"/>
        <v/>
      </c>
      <c r="D1272" s="340" t="e">
        <f>INDEX($C$1223:$C$1419,MATCH(0,INDEX(COUNTIF($D$1222:D1271,$C$1223:$C$1419),),))</f>
        <v>#N/A</v>
      </c>
      <c r="E1272" s="345" t="e">
        <f t="shared" si="169"/>
        <v>#N/A</v>
      </c>
      <c r="F1272" s="280"/>
      <c r="G1272" s="280"/>
      <c r="H1272" s="280"/>
      <c r="I1272" s="280"/>
      <c r="J1272" s="280"/>
      <c r="N1272" s="280"/>
      <c r="O1272" s="280"/>
      <c r="P1272" s="280"/>
      <c r="Q1272" s="281"/>
      <c r="R1272" s="280"/>
      <c r="S1272" s="280"/>
      <c r="T1272" s="280"/>
      <c r="U1272" s="280"/>
      <c r="V1272" s="280"/>
      <c r="W1272" s="280"/>
      <c r="X1272" s="280"/>
      <c r="Y1272" s="280"/>
      <c r="Z1272" s="280"/>
      <c r="AA1272" s="280"/>
      <c r="AB1272" s="280"/>
      <c r="AC1272" s="280"/>
      <c r="AD1272" s="280"/>
      <c r="AE1272" s="280"/>
      <c r="AF1272" s="280"/>
      <c r="AG1272" s="281"/>
      <c r="AH1272" s="280"/>
      <c r="AI1272" s="280"/>
      <c r="AJ1272" s="280"/>
      <c r="AK1272" s="280"/>
      <c r="AL1272" s="280"/>
      <c r="AM1272" s="280"/>
      <c r="AN1272" s="280"/>
      <c r="AO1272" s="280"/>
      <c r="AP1272" s="280"/>
      <c r="AQ1272" s="280"/>
      <c r="AR1272" s="280"/>
      <c r="AS1272" s="280"/>
      <c r="AT1272" s="280"/>
      <c r="AU1272" s="280"/>
      <c r="AV1272" s="280"/>
      <c r="AW1272" s="280"/>
      <c r="AX1272" s="280"/>
      <c r="AY1272" s="280"/>
      <c r="AZ1272" s="280"/>
      <c r="BA1272" s="280"/>
    </row>
    <row r="1273" spans="1:53" s="363" customFormat="1" ht="18" customHeight="1" x14ac:dyDescent="0.25">
      <c r="A1273" s="171"/>
      <c r="B1273" s="280">
        <v>2</v>
      </c>
      <c r="C1273" s="541" t="str">
        <f t="shared" si="170"/>
        <v/>
      </c>
      <c r="D1273" s="340" t="e">
        <f>INDEX($C$1223:$C$1419,MATCH(0,INDEX(COUNTIF($D$1222:D1272,$C$1223:$C$1419),),))</f>
        <v>#N/A</v>
      </c>
      <c r="E1273" s="345" t="e">
        <f t="shared" si="169"/>
        <v>#N/A</v>
      </c>
      <c r="F1273" s="280"/>
      <c r="G1273" s="280"/>
      <c r="H1273" s="280"/>
      <c r="I1273" s="280"/>
      <c r="J1273" s="280"/>
      <c r="N1273" s="280"/>
      <c r="O1273" s="280"/>
      <c r="P1273" s="280"/>
      <c r="Q1273" s="281"/>
      <c r="R1273" s="280"/>
      <c r="S1273" s="280"/>
      <c r="T1273" s="280"/>
      <c r="U1273" s="280"/>
      <c r="V1273" s="280"/>
      <c r="W1273" s="280"/>
      <c r="X1273" s="280"/>
      <c r="Y1273" s="280"/>
      <c r="Z1273" s="280"/>
      <c r="AA1273" s="280"/>
      <c r="AB1273" s="280"/>
      <c r="AC1273" s="280"/>
      <c r="AD1273" s="280"/>
      <c r="AE1273" s="280"/>
      <c r="AF1273" s="280"/>
      <c r="AG1273" s="281"/>
      <c r="AH1273" s="280"/>
      <c r="AI1273" s="280"/>
      <c r="AJ1273" s="280"/>
      <c r="AK1273" s="280"/>
      <c r="AL1273" s="280"/>
      <c r="AM1273" s="280"/>
      <c r="AN1273" s="280"/>
      <c r="AO1273" s="280"/>
      <c r="AP1273" s="280"/>
      <c r="AQ1273" s="280"/>
      <c r="AR1273" s="280"/>
      <c r="AS1273" s="280"/>
      <c r="AT1273" s="280"/>
      <c r="AU1273" s="280"/>
      <c r="AV1273" s="280"/>
      <c r="AW1273" s="280"/>
      <c r="AX1273" s="280"/>
      <c r="AY1273" s="280"/>
      <c r="AZ1273" s="280"/>
      <c r="BA1273" s="280"/>
    </row>
    <row r="1274" spans="1:53" s="363" customFormat="1" ht="18" customHeight="1" x14ac:dyDescent="0.25">
      <c r="A1274" s="171"/>
      <c r="B1274" s="280">
        <v>2</v>
      </c>
      <c r="C1274" s="541" t="str">
        <f t="shared" si="170"/>
        <v/>
      </c>
      <c r="D1274" s="340" t="e">
        <f>INDEX($C$1223:$C$1419,MATCH(0,INDEX(COUNTIF($D$1222:D1273,$C$1223:$C$1419),),))</f>
        <v>#N/A</v>
      </c>
      <c r="E1274" s="345" t="e">
        <f t="shared" si="169"/>
        <v>#N/A</v>
      </c>
      <c r="F1274" s="280"/>
      <c r="G1274" s="280"/>
      <c r="H1274" s="280"/>
      <c r="I1274" s="280"/>
      <c r="J1274" s="280"/>
      <c r="N1274" s="280"/>
      <c r="O1274" s="280"/>
      <c r="P1274" s="280"/>
      <c r="Q1274" s="281"/>
      <c r="R1274" s="280"/>
      <c r="S1274" s="280"/>
      <c r="T1274" s="280"/>
      <c r="U1274" s="280"/>
      <c r="V1274" s="280"/>
      <c r="W1274" s="280"/>
      <c r="X1274" s="280"/>
      <c r="Y1274" s="280"/>
      <c r="Z1274" s="280"/>
      <c r="AA1274" s="280"/>
      <c r="AB1274" s="280"/>
      <c r="AC1274" s="280"/>
      <c r="AD1274" s="280"/>
      <c r="AE1274" s="280"/>
      <c r="AF1274" s="280"/>
      <c r="AG1274" s="281"/>
      <c r="AH1274" s="280"/>
      <c r="AI1274" s="280"/>
      <c r="AJ1274" s="280"/>
      <c r="AK1274" s="280"/>
      <c r="AL1274" s="280"/>
      <c r="AM1274" s="280"/>
      <c r="AN1274" s="280"/>
      <c r="AO1274" s="280"/>
      <c r="AP1274" s="280"/>
      <c r="AQ1274" s="280"/>
      <c r="AR1274" s="280"/>
      <c r="AS1274" s="280"/>
      <c r="AT1274" s="280"/>
      <c r="AU1274" s="280"/>
      <c r="AV1274" s="280"/>
      <c r="AW1274" s="280"/>
      <c r="AX1274" s="280"/>
      <c r="AY1274" s="280"/>
      <c r="AZ1274" s="280"/>
      <c r="BA1274" s="280"/>
    </row>
    <row r="1275" spans="1:53" s="363" customFormat="1" ht="18" customHeight="1" x14ac:dyDescent="0.25">
      <c r="A1275" s="171"/>
      <c r="B1275" s="280">
        <v>2</v>
      </c>
      <c r="C1275" s="541" t="str">
        <f t="shared" si="170"/>
        <v/>
      </c>
      <c r="D1275" s="340" t="e">
        <f>INDEX($C$1223:$C$1419,MATCH(0,INDEX(COUNTIF($D$1222:D1274,$C$1223:$C$1419),),))</f>
        <v>#N/A</v>
      </c>
      <c r="E1275" s="345" t="e">
        <f t="shared" si="169"/>
        <v>#N/A</v>
      </c>
      <c r="F1275" s="280"/>
      <c r="G1275" s="280"/>
      <c r="H1275" s="280"/>
      <c r="I1275" s="280"/>
      <c r="J1275" s="280"/>
      <c r="N1275" s="280"/>
      <c r="O1275" s="280"/>
      <c r="P1275" s="280"/>
      <c r="Q1275" s="281"/>
      <c r="R1275" s="280"/>
      <c r="S1275" s="280"/>
      <c r="T1275" s="280"/>
      <c r="U1275" s="280"/>
      <c r="V1275" s="280"/>
      <c r="W1275" s="280"/>
      <c r="X1275" s="280"/>
      <c r="Y1275" s="280"/>
      <c r="Z1275" s="280"/>
      <c r="AA1275" s="280"/>
      <c r="AB1275" s="280"/>
      <c r="AC1275" s="280"/>
      <c r="AD1275" s="280"/>
      <c r="AE1275" s="280"/>
      <c r="AF1275" s="280"/>
      <c r="AG1275" s="281"/>
      <c r="AH1275" s="280"/>
      <c r="AI1275" s="280"/>
      <c r="AJ1275" s="280"/>
      <c r="AK1275" s="280"/>
      <c r="AL1275" s="280"/>
      <c r="AM1275" s="280"/>
      <c r="AN1275" s="280"/>
      <c r="AO1275" s="280"/>
      <c r="AP1275" s="280"/>
      <c r="AQ1275" s="280"/>
      <c r="AR1275" s="280"/>
      <c r="AS1275" s="280"/>
      <c r="AT1275" s="280"/>
      <c r="AU1275" s="280"/>
      <c r="AV1275" s="280"/>
      <c r="AW1275" s="280"/>
      <c r="AX1275" s="280"/>
      <c r="AY1275" s="280"/>
      <c r="AZ1275" s="280"/>
      <c r="BA1275" s="280"/>
    </row>
    <row r="1276" spans="1:53" s="363" customFormat="1" ht="18" customHeight="1" x14ac:dyDescent="0.25">
      <c r="A1276" s="171"/>
      <c r="B1276" s="280">
        <v>2</v>
      </c>
      <c r="C1276" s="541" t="str">
        <f t="shared" si="170"/>
        <v/>
      </c>
      <c r="D1276" s="340" t="e">
        <f>INDEX($C$1223:$C$1419,MATCH(0,INDEX(COUNTIF($D$1222:D1275,$C$1223:$C$1419),),))</f>
        <v>#N/A</v>
      </c>
      <c r="E1276" s="345" t="e">
        <f t="shared" si="169"/>
        <v>#N/A</v>
      </c>
      <c r="F1276" s="280"/>
      <c r="G1276" s="280"/>
      <c r="H1276" s="280"/>
      <c r="I1276" s="280"/>
      <c r="J1276" s="280"/>
      <c r="N1276" s="280"/>
      <c r="O1276" s="280"/>
      <c r="P1276" s="280"/>
      <c r="Q1276" s="281"/>
      <c r="R1276" s="280"/>
      <c r="S1276" s="280"/>
      <c r="T1276" s="280"/>
      <c r="U1276" s="280"/>
      <c r="V1276" s="280"/>
      <c r="W1276" s="280"/>
      <c r="X1276" s="280"/>
      <c r="Y1276" s="280"/>
      <c r="Z1276" s="280"/>
      <c r="AA1276" s="280"/>
      <c r="AB1276" s="280"/>
      <c r="AC1276" s="280"/>
      <c r="AD1276" s="280"/>
      <c r="AE1276" s="280"/>
      <c r="AF1276" s="280"/>
      <c r="AG1276" s="281"/>
      <c r="AH1276" s="280"/>
      <c r="AI1276" s="280"/>
      <c r="AJ1276" s="280"/>
      <c r="AK1276" s="280"/>
      <c r="AL1276" s="280"/>
      <c r="AM1276" s="280"/>
      <c r="AN1276" s="280"/>
      <c r="AO1276" s="280"/>
      <c r="AP1276" s="280"/>
      <c r="AQ1276" s="280"/>
      <c r="AR1276" s="280"/>
      <c r="AS1276" s="280"/>
      <c r="AT1276" s="280"/>
      <c r="AU1276" s="280"/>
      <c r="AV1276" s="280"/>
      <c r="AW1276" s="280"/>
      <c r="AX1276" s="280"/>
      <c r="AY1276" s="280"/>
      <c r="AZ1276" s="280"/>
      <c r="BA1276" s="280"/>
    </row>
    <row r="1277" spans="1:53" ht="18" customHeight="1" x14ac:dyDescent="0.25">
      <c r="B1277" s="280" t="s">
        <v>985</v>
      </c>
      <c r="C1277" s="547" t="str">
        <f t="shared" ref="C1277:C1296" si="171">IF(C316="","",C316)</f>
        <v/>
      </c>
      <c r="D1277" s="340" t="e">
        <f>INDEX($C$1223:$C$1419,MATCH(0,INDEX(COUNTIF($D$1222:D1276,$C$1223:$C$1419),),))</f>
        <v>#N/A</v>
      </c>
      <c r="E1277" s="345" t="e">
        <f t="shared" si="169"/>
        <v>#N/A</v>
      </c>
      <c r="F1277" s="281"/>
      <c r="G1277" s="281"/>
      <c r="H1277" s="281"/>
      <c r="I1277" s="281"/>
    </row>
    <row r="1278" spans="1:53" ht="18" customHeight="1" x14ac:dyDescent="0.25">
      <c r="B1278" s="280" t="s">
        <v>985</v>
      </c>
      <c r="C1278" s="547" t="str">
        <f t="shared" si="171"/>
        <v/>
      </c>
      <c r="D1278" s="340" t="e">
        <f>INDEX($C$1223:$C$1419,MATCH(0,INDEX(COUNTIF($D$1222:D1277,$C$1223:$C$1419),),))</f>
        <v>#N/A</v>
      </c>
      <c r="E1278" s="345" t="e">
        <f t="shared" si="169"/>
        <v>#N/A</v>
      </c>
      <c r="F1278" s="281"/>
      <c r="G1278" s="281"/>
    </row>
    <row r="1279" spans="1:53" ht="18" customHeight="1" x14ac:dyDescent="0.25">
      <c r="B1279" s="280" t="s">
        <v>985</v>
      </c>
      <c r="C1279" s="547" t="str">
        <f t="shared" si="171"/>
        <v/>
      </c>
      <c r="D1279" s="340" t="e">
        <f>INDEX($C$1223:$C$1419,MATCH(0,INDEX(COUNTIF($D$1222:D1278,$C$1223:$C$1419),),))</f>
        <v>#N/A</v>
      </c>
      <c r="E1279" s="345" t="e">
        <f t="shared" si="169"/>
        <v>#N/A</v>
      </c>
      <c r="F1279" s="281"/>
      <c r="G1279" s="281"/>
    </row>
    <row r="1280" spans="1:53" ht="18" customHeight="1" x14ac:dyDescent="0.25">
      <c r="B1280" s="280" t="s">
        <v>985</v>
      </c>
      <c r="C1280" s="547" t="str">
        <f t="shared" si="171"/>
        <v/>
      </c>
      <c r="D1280" s="340" t="e">
        <f>INDEX($C$1223:$C$1419,MATCH(0,INDEX(COUNTIF($D$1222:D1279,$C$1223:$C$1419),),))</f>
        <v>#N/A</v>
      </c>
      <c r="E1280" s="345" t="e">
        <f t="shared" si="169"/>
        <v>#N/A</v>
      </c>
      <c r="F1280" s="281"/>
      <c r="G1280" s="281"/>
    </row>
    <row r="1281" spans="2:7" ht="18" customHeight="1" x14ac:dyDescent="0.25">
      <c r="B1281" s="280" t="s">
        <v>985</v>
      </c>
      <c r="C1281" s="547" t="str">
        <f t="shared" si="171"/>
        <v/>
      </c>
      <c r="D1281" s="340" t="e">
        <f>INDEX($C$1223:$C$1419,MATCH(0,INDEX(COUNTIF($D$1222:D1280,$C$1223:$C$1419),),))</f>
        <v>#N/A</v>
      </c>
      <c r="E1281" s="345" t="e">
        <f t="shared" si="169"/>
        <v>#N/A</v>
      </c>
      <c r="F1281" s="281"/>
      <c r="G1281" s="281"/>
    </row>
    <row r="1282" spans="2:7" ht="18" customHeight="1" x14ac:dyDescent="0.25">
      <c r="B1282" s="280" t="s">
        <v>985</v>
      </c>
      <c r="C1282" s="547" t="str">
        <f t="shared" si="171"/>
        <v/>
      </c>
      <c r="D1282" s="340" t="e">
        <f>INDEX($C$1223:$C$1419,MATCH(0,INDEX(COUNTIF($D$1222:D1281,$C$1223:$C$1419),),))</f>
        <v>#N/A</v>
      </c>
      <c r="E1282" s="345" t="e">
        <f t="shared" si="169"/>
        <v>#N/A</v>
      </c>
      <c r="F1282" s="281"/>
      <c r="G1282" s="281"/>
    </row>
    <row r="1283" spans="2:7" ht="18" customHeight="1" x14ac:dyDescent="0.25">
      <c r="B1283" s="280" t="s">
        <v>985</v>
      </c>
      <c r="C1283" s="547" t="str">
        <f t="shared" si="171"/>
        <v/>
      </c>
      <c r="D1283" s="340" t="e">
        <f>INDEX($C$1223:$C$1419,MATCH(0,INDEX(COUNTIF($D$1222:D1282,$C$1223:$C$1419),),))</f>
        <v>#N/A</v>
      </c>
      <c r="E1283" s="345" t="e">
        <f t="shared" si="169"/>
        <v>#N/A</v>
      </c>
      <c r="F1283" s="281"/>
      <c r="G1283" s="281"/>
    </row>
    <row r="1284" spans="2:7" ht="18" customHeight="1" x14ac:dyDescent="0.25">
      <c r="B1284" s="280" t="s">
        <v>985</v>
      </c>
      <c r="C1284" s="547" t="str">
        <f t="shared" si="171"/>
        <v/>
      </c>
      <c r="D1284" s="340" t="e">
        <f>INDEX($C$1223:$C$1419,MATCH(0,INDEX(COUNTIF($D$1222:D1283,$C$1223:$C$1419),),))</f>
        <v>#N/A</v>
      </c>
      <c r="E1284" s="345" t="e">
        <f t="shared" si="169"/>
        <v>#N/A</v>
      </c>
      <c r="F1284" s="281"/>
      <c r="G1284" s="281"/>
    </row>
    <row r="1285" spans="2:7" ht="18" customHeight="1" x14ac:dyDescent="0.25">
      <c r="B1285" s="280" t="s">
        <v>985</v>
      </c>
      <c r="C1285" s="547" t="str">
        <f t="shared" si="171"/>
        <v/>
      </c>
      <c r="D1285" s="340" t="e">
        <f>INDEX($C$1223:$C$1419,MATCH(0,INDEX(COUNTIF($D$1222:D1284,$C$1223:$C$1419),),))</f>
        <v>#N/A</v>
      </c>
      <c r="E1285" s="345" t="e">
        <f t="shared" si="169"/>
        <v>#N/A</v>
      </c>
      <c r="F1285" s="281"/>
      <c r="G1285" s="281"/>
    </row>
    <row r="1286" spans="2:7" ht="18" customHeight="1" x14ac:dyDescent="0.25">
      <c r="B1286" s="280" t="s">
        <v>985</v>
      </c>
      <c r="C1286" s="547" t="str">
        <f t="shared" si="171"/>
        <v/>
      </c>
      <c r="D1286" s="340" t="e">
        <f>INDEX($C$1223:$C$1419,MATCH(0,INDEX(COUNTIF($D$1222:D1285,$C$1223:$C$1419),),))</f>
        <v>#N/A</v>
      </c>
      <c r="E1286" s="345" t="e">
        <f t="shared" si="169"/>
        <v>#N/A</v>
      </c>
      <c r="F1286" s="281"/>
      <c r="G1286" s="281"/>
    </row>
    <row r="1287" spans="2:7" ht="18" customHeight="1" x14ac:dyDescent="0.25">
      <c r="B1287" s="280" t="s">
        <v>985</v>
      </c>
      <c r="C1287" s="547" t="str">
        <f t="shared" si="171"/>
        <v/>
      </c>
      <c r="D1287" s="340" t="e">
        <f>INDEX($C$1223:$C$1419,MATCH(0,INDEX(COUNTIF($D$1222:D1286,$C$1223:$C$1419),),))</f>
        <v>#N/A</v>
      </c>
      <c r="E1287" s="345" t="e">
        <f t="shared" si="169"/>
        <v>#N/A</v>
      </c>
      <c r="F1287" s="281"/>
      <c r="G1287" s="281"/>
    </row>
    <row r="1288" spans="2:7" ht="18" customHeight="1" x14ac:dyDescent="0.25">
      <c r="B1288" s="280" t="s">
        <v>985</v>
      </c>
      <c r="C1288" s="547" t="str">
        <f t="shared" si="171"/>
        <v/>
      </c>
      <c r="D1288" s="340" t="e">
        <f>INDEX($C$1223:$C$1419,MATCH(0,INDEX(COUNTIF($D$1222:D1287,$C$1223:$C$1419),),))</f>
        <v>#N/A</v>
      </c>
      <c r="E1288" s="345" t="e">
        <f t="shared" si="169"/>
        <v>#N/A</v>
      </c>
      <c r="F1288" s="281"/>
      <c r="G1288" s="281"/>
    </row>
    <row r="1289" spans="2:7" ht="18" customHeight="1" x14ac:dyDescent="0.25">
      <c r="B1289" s="280" t="s">
        <v>985</v>
      </c>
      <c r="C1289" s="547" t="str">
        <f t="shared" si="171"/>
        <v/>
      </c>
      <c r="D1289" s="340" t="e">
        <f>INDEX($C$1223:$C$1419,MATCH(0,INDEX(COUNTIF($D$1222:D1288,$C$1223:$C$1419),),))</f>
        <v>#N/A</v>
      </c>
      <c r="E1289" s="345" t="e">
        <f t="shared" ref="E1289:E1358" si="172">IF(D1289="",D1290,IF(D1289=E1288,D1290,D1289))</f>
        <v>#N/A</v>
      </c>
      <c r="F1289" s="281"/>
      <c r="G1289" s="281"/>
    </row>
    <row r="1290" spans="2:7" ht="18" customHeight="1" x14ac:dyDescent="0.25">
      <c r="B1290" s="280" t="s">
        <v>985</v>
      </c>
      <c r="C1290" s="547" t="str">
        <f t="shared" si="171"/>
        <v/>
      </c>
      <c r="D1290" s="340" t="e">
        <f>INDEX($C$1223:$C$1419,MATCH(0,INDEX(COUNTIF($D$1222:D1289,$C$1223:$C$1419),),))</f>
        <v>#N/A</v>
      </c>
      <c r="E1290" s="345" t="e">
        <f t="shared" si="172"/>
        <v>#N/A</v>
      </c>
      <c r="F1290" s="281"/>
    </row>
    <row r="1291" spans="2:7" ht="18" customHeight="1" x14ac:dyDescent="0.25">
      <c r="B1291" s="280" t="s">
        <v>985</v>
      </c>
      <c r="C1291" s="547" t="str">
        <f t="shared" si="171"/>
        <v/>
      </c>
      <c r="D1291" s="340" t="e">
        <f>INDEX($C$1223:$C$1419,MATCH(0,INDEX(COUNTIF($D$1222:D1290,$C$1223:$C$1419),),))</f>
        <v>#N/A</v>
      </c>
      <c r="E1291" s="345" t="e">
        <f t="shared" si="172"/>
        <v>#N/A</v>
      </c>
      <c r="F1291" s="281"/>
    </row>
    <row r="1292" spans="2:7" ht="18" customHeight="1" x14ac:dyDescent="0.25">
      <c r="B1292" s="280" t="s">
        <v>985</v>
      </c>
      <c r="C1292" s="547" t="str">
        <f t="shared" si="171"/>
        <v/>
      </c>
      <c r="D1292" s="340" t="e">
        <f>INDEX($C$1223:$C$1419,MATCH(0,INDEX(COUNTIF($D$1222:D1291,$C$1223:$C$1419),),))</f>
        <v>#N/A</v>
      </c>
      <c r="E1292" s="345" t="e">
        <f t="shared" si="172"/>
        <v>#N/A</v>
      </c>
      <c r="F1292" s="281"/>
    </row>
    <row r="1293" spans="2:7" ht="18" customHeight="1" x14ac:dyDescent="0.25">
      <c r="B1293" s="280" t="s">
        <v>985</v>
      </c>
      <c r="C1293" s="547" t="str">
        <f t="shared" si="171"/>
        <v/>
      </c>
      <c r="D1293" s="340" t="e">
        <f>INDEX($C$1223:$C$1419,MATCH(0,INDEX(COUNTIF($D$1222:D1292,$C$1223:$C$1419),),))</f>
        <v>#N/A</v>
      </c>
      <c r="E1293" s="345" t="e">
        <f t="shared" si="172"/>
        <v>#N/A</v>
      </c>
      <c r="F1293" s="281"/>
    </row>
    <row r="1294" spans="2:7" ht="18" customHeight="1" x14ac:dyDescent="0.25">
      <c r="B1294" s="280" t="s">
        <v>985</v>
      </c>
      <c r="C1294" s="547" t="str">
        <f t="shared" si="171"/>
        <v/>
      </c>
      <c r="D1294" s="340" t="e">
        <f>INDEX($C$1223:$C$1419,MATCH(0,INDEX(COUNTIF($D$1222:D1293,$C$1223:$C$1419),),))</f>
        <v>#N/A</v>
      </c>
      <c r="E1294" s="345" t="e">
        <f t="shared" si="172"/>
        <v>#N/A</v>
      </c>
      <c r="F1294" s="281"/>
    </row>
    <row r="1295" spans="2:7" ht="18" customHeight="1" x14ac:dyDescent="0.25">
      <c r="B1295" s="280" t="s">
        <v>985</v>
      </c>
      <c r="C1295" s="547" t="str">
        <f t="shared" si="171"/>
        <v/>
      </c>
      <c r="D1295" s="340" t="e">
        <f>INDEX($C$1223:$C$1419,MATCH(0,INDEX(COUNTIF($D$1222:D1294,$C$1223:$C$1419),),))</f>
        <v>#N/A</v>
      </c>
      <c r="E1295" s="345" t="e">
        <f t="shared" si="172"/>
        <v>#N/A</v>
      </c>
      <c r="F1295" s="281"/>
    </row>
    <row r="1296" spans="2:7" ht="18" customHeight="1" x14ac:dyDescent="0.25">
      <c r="B1296" s="280" t="s">
        <v>985</v>
      </c>
      <c r="C1296" s="547" t="str">
        <f t="shared" si="171"/>
        <v/>
      </c>
      <c r="D1296" s="340" t="e">
        <f>INDEX($C$1223:$C$1419,MATCH(0,INDEX(COUNTIF($D$1222:D1295,$C$1223:$C$1419),),))</f>
        <v>#N/A</v>
      </c>
      <c r="E1296" s="345" t="e">
        <f t="shared" si="172"/>
        <v>#N/A</v>
      </c>
      <c r="F1296" s="281"/>
    </row>
    <row r="1297" spans="2:6" ht="18" customHeight="1" x14ac:dyDescent="0.25">
      <c r="B1297" s="280" t="s">
        <v>986</v>
      </c>
      <c r="C1297" s="554" t="str">
        <f t="shared" ref="C1297:C1316" si="173">IF(C407="","",C407)</f>
        <v/>
      </c>
      <c r="D1297" s="340" t="e">
        <f>INDEX($C$1223:$C$1419,MATCH(0,INDEX(COUNTIF($D$1222:D1296,$C$1223:$C$1419),),))</f>
        <v>#N/A</v>
      </c>
      <c r="E1297" s="345" t="e">
        <f t="shared" si="172"/>
        <v>#N/A</v>
      </c>
    </row>
    <row r="1298" spans="2:6" ht="18" customHeight="1" x14ac:dyDescent="0.25">
      <c r="B1298" s="280" t="s">
        <v>986</v>
      </c>
      <c r="C1298" s="554" t="str">
        <f t="shared" si="173"/>
        <v/>
      </c>
      <c r="D1298" s="340" t="e">
        <f>INDEX($C$1223:$C$1419,MATCH(0,INDEX(COUNTIF($D$1222:D1297,$C$1223:$C$1419),),))</f>
        <v>#N/A</v>
      </c>
      <c r="E1298" s="345" t="e">
        <f t="shared" si="172"/>
        <v>#N/A</v>
      </c>
    </row>
    <row r="1299" spans="2:6" ht="18" customHeight="1" x14ac:dyDescent="0.25">
      <c r="B1299" s="280" t="s">
        <v>986</v>
      </c>
      <c r="C1299" s="554" t="str">
        <f t="shared" si="173"/>
        <v/>
      </c>
      <c r="D1299" s="340" t="e">
        <f>INDEX($C$1223:$C$1419,MATCH(0,INDEX(COUNTIF($D$1222:D1298,$C$1223:$C$1419),),))</f>
        <v>#N/A</v>
      </c>
      <c r="E1299" s="345" t="e">
        <f t="shared" si="172"/>
        <v>#N/A</v>
      </c>
    </row>
    <row r="1300" spans="2:6" ht="18" customHeight="1" x14ac:dyDescent="0.25">
      <c r="B1300" s="280" t="s">
        <v>986</v>
      </c>
      <c r="C1300" s="554" t="str">
        <f t="shared" si="173"/>
        <v/>
      </c>
      <c r="D1300" s="340" t="e">
        <f>INDEX($C$1223:$C$1419,MATCH(0,INDEX(COUNTIF($D$1222:D1299,$C$1223:$C$1419),),))</f>
        <v>#N/A</v>
      </c>
      <c r="E1300" s="345" t="e">
        <f t="shared" si="172"/>
        <v>#N/A</v>
      </c>
    </row>
    <row r="1301" spans="2:6" ht="18" customHeight="1" x14ac:dyDescent="0.25">
      <c r="B1301" s="280" t="s">
        <v>986</v>
      </c>
      <c r="C1301" s="554" t="str">
        <f t="shared" si="173"/>
        <v/>
      </c>
      <c r="D1301" s="340" t="e">
        <f>INDEX($C$1223:$C$1419,MATCH(0,INDEX(COUNTIF($D$1222:D1300,$C$1223:$C$1419),),))</f>
        <v>#N/A</v>
      </c>
      <c r="E1301" s="345" t="e">
        <f t="shared" si="172"/>
        <v>#N/A</v>
      </c>
    </row>
    <row r="1302" spans="2:6" ht="18" customHeight="1" x14ac:dyDescent="0.25">
      <c r="B1302" s="280" t="s">
        <v>986</v>
      </c>
      <c r="C1302" s="554" t="str">
        <f t="shared" si="173"/>
        <v/>
      </c>
      <c r="D1302" s="340" t="e">
        <f>INDEX($C$1223:$C$1419,MATCH(0,INDEX(COUNTIF($D$1222:D1301,$C$1223:$C$1419),),))</f>
        <v>#N/A</v>
      </c>
      <c r="E1302" s="345" t="e">
        <f t="shared" si="172"/>
        <v>#N/A</v>
      </c>
    </row>
    <row r="1303" spans="2:6" ht="18" customHeight="1" x14ac:dyDescent="0.25">
      <c r="B1303" s="280" t="s">
        <v>986</v>
      </c>
      <c r="C1303" s="554" t="str">
        <f t="shared" si="173"/>
        <v/>
      </c>
      <c r="D1303" s="340" t="e">
        <f>INDEX($C$1223:$C$1419,MATCH(0,INDEX(COUNTIF($D$1222:D1302,$C$1223:$C$1419),),))</f>
        <v>#N/A</v>
      </c>
      <c r="E1303" s="345" t="e">
        <f t="shared" si="172"/>
        <v>#N/A</v>
      </c>
    </row>
    <row r="1304" spans="2:6" ht="18" customHeight="1" x14ac:dyDescent="0.25">
      <c r="B1304" s="280" t="s">
        <v>986</v>
      </c>
      <c r="C1304" s="554" t="str">
        <f t="shared" si="173"/>
        <v/>
      </c>
      <c r="D1304" s="340" t="e">
        <f>INDEX($C$1223:$C$1419,MATCH(0,INDEX(COUNTIF($D$1222:D1303,$C$1223:$C$1419),),))</f>
        <v>#N/A</v>
      </c>
      <c r="E1304" s="345" t="e">
        <f t="shared" si="172"/>
        <v>#N/A</v>
      </c>
    </row>
    <row r="1305" spans="2:6" ht="18" customHeight="1" x14ac:dyDescent="0.25">
      <c r="B1305" s="280" t="s">
        <v>986</v>
      </c>
      <c r="C1305" s="554" t="str">
        <f t="shared" si="173"/>
        <v/>
      </c>
      <c r="D1305" s="340" t="e">
        <f>INDEX($C$1223:$C$1419,MATCH(0,INDEX(COUNTIF($D$1222:D1304,$C$1223:$C$1419),),))</f>
        <v>#N/A</v>
      </c>
      <c r="E1305" s="345" t="e">
        <f t="shared" si="172"/>
        <v>#N/A</v>
      </c>
    </row>
    <row r="1306" spans="2:6" ht="18" customHeight="1" x14ac:dyDescent="0.25">
      <c r="B1306" s="280" t="s">
        <v>986</v>
      </c>
      <c r="C1306" s="554" t="str">
        <f t="shared" si="173"/>
        <v/>
      </c>
      <c r="D1306" s="340" t="e">
        <f>INDEX($C$1223:$C$1419,MATCH(0,INDEX(COUNTIF($D$1222:D1305,$C$1223:$C$1419),),))</f>
        <v>#N/A</v>
      </c>
      <c r="E1306" s="345" t="e">
        <f t="shared" si="172"/>
        <v>#N/A</v>
      </c>
    </row>
    <row r="1307" spans="2:6" ht="18" customHeight="1" x14ac:dyDescent="0.25">
      <c r="B1307" s="280" t="s">
        <v>986</v>
      </c>
      <c r="C1307" s="554" t="str">
        <f t="shared" si="173"/>
        <v/>
      </c>
      <c r="D1307" s="340" t="e">
        <f>INDEX($C$1223:$C$1419,MATCH(0,INDEX(COUNTIF($D$1222:D1306,$C$1223:$C$1419),),))</f>
        <v>#N/A</v>
      </c>
      <c r="E1307" s="345" t="e">
        <f t="shared" si="172"/>
        <v>#N/A</v>
      </c>
    </row>
    <row r="1308" spans="2:6" ht="18" customHeight="1" x14ac:dyDescent="0.25">
      <c r="B1308" s="280" t="s">
        <v>986</v>
      </c>
      <c r="C1308" s="554" t="str">
        <f t="shared" si="173"/>
        <v/>
      </c>
      <c r="D1308" s="340" t="e">
        <f>INDEX($C$1223:$C$1419,MATCH(0,INDEX(COUNTIF($D$1222:D1307,$C$1223:$C$1419),),))</f>
        <v>#N/A</v>
      </c>
      <c r="E1308" s="345" t="e">
        <f t="shared" si="172"/>
        <v>#N/A</v>
      </c>
    </row>
    <row r="1309" spans="2:6" ht="18" customHeight="1" x14ac:dyDescent="0.25">
      <c r="B1309" s="280" t="s">
        <v>986</v>
      </c>
      <c r="C1309" s="554" t="str">
        <f t="shared" si="173"/>
        <v/>
      </c>
      <c r="D1309" s="340" t="e">
        <f>INDEX($C$1223:$C$1419,MATCH(0,INDEX(COUNTIF($D$1222:D1308,$C$1223:$C$1419),),))</f>
        <v>#N/A</v>
      </c>
      <c r="E1309" s="345" t="e">
        <f t="shared" si="172"/>
        <v>#N/A</v>
      </c>
      <c r="F1309" s="281"/>
    </row>
    <row r="1310" spans="2:6" ht="18" customHeight="1" x14ac:dyDescent="0.25">
      <c r="B1310" s="280" t="s">
        <v>986</v>
      </c>
      <c r="C1310" s="554" t="str">
        <f t="shared" si="173"/>
        <v/>
      </c>
      <c r="D1310" s="340" t="e">
        <f>INDEX($C$1223:$C$1419,MATCH(0,INDEX(COUNTIF($D$1222:D1309,$C$1223:$C$1419),),))</f>
        <v>#N/A</v>
      </c>
      <c r="E1310" s="345" t="e">
        <f t="shared" si="172"/>
        <v>#N/A</v>
      </c>
      <c r="F1310" s="281"/>
    </row>
    <row r="1311" spans="2:6" ht="18" customHeight="1" x14ac:dyDescent="0.25">
      <c r="B1311" s="280" t="s">
        <v>986</v>
      </c>
      <c r="C1311" s="554" t="str">
        <f t="shared" si="173"/>
        <v/>
      </c>
      <c r="D1311" s="340" t="e">
        <f>INDEX($C$1223:$C$1419,MATCH(0,INDEX(COUNTIF($D$1222:D1310,$C$1223:$C$1419),),))</f>
        <v>#N/A</v>
      </c>
      <c r="E1311" s="345" t="e">
        <f t="shared" si="172"/>
        <v>#N/A</v>
      </c>
      <c r="F1311" s="281"/>
    </row>
    <row r="1312" spans="2:6" ht="18" customHeight="1" x14ac:dyDescent="0.25">
      <c r="B1312" s="280" t="s">
        <v>986</v>
      </c>
      <c r="C1312" s="554" t="str">
        <f t="shared" si="173"/>
        <v/>
      </c>
      <c r="D1312" s="340" t="e">
        <f>INDEX($C$1223:$C$1419,MATCH(0,INDEX(COUNTIF($D$1222:D1311,$C$1223:$C$1419),),))</f>
        <v>#N/A</v>
      </c>
      <c r="E1312" s="345" t="e">
        <f t="shared" si="172"/>
        <v>#N/A</v>
      </c>
      <c r="F1312" s="281"/>
    </row>
    <row r="1313" spans="2:6" ht="18" customHeight="1" x14ac:dyDescent="0.25">
      <c r="B1313" s="280" t="s">
        <v>986</v>
      </c>
      <c r="C1313" s="554" t="str">
        <f t="shared" si="173"/>
        <v/>
      </c>
      <c r="D1313" s="340" t="e">
        <f>INDEX($C$1223:$C$1419,MATCH(0,INDEX(COUNTIF($D$1222:D1312,$C$1223:$C$1419),),))</f>
        <v>#N/A</v>
      </c>
      <c r="E1313" s="345" t="e">
        <f t="shared" si="172"/>
        <v>#N/A</v>
      </c>
      <c r="F1313" s="281"/>
    </row>
    <row r="1314" spans="2:6" ht="18" customHeight="1" x14ac:dyDescent="0.25">
      <c r="B1314" s="280" t="s">
        <v>986</v>
      </c>
      <c r="C1314" s="554" t="str">
        <f t="shared" si="173"/>
        <v/>
      </c>
      <c r="D1314" s="340" t="e">
        <f>INDEX($C$1223:$C$1419,MATCH(0,INDEX(COUNTIF($D$1222:D1313,$C$1223:$C$1419),),))</f>
        <v>#N/A</v>
      </c>
      <c r="E1314" s="345" t="e">
        <f t="shared" si="172"/>
        <v>#N/A</v>
      </c>
    </row>
    <row r="1315" spans="2:6" ht="18" customHeight="1" x14ac:dyDescent="0.25">
      <c r="B1315" s="280" t="s">
        <v>986</v>
      </c>
      <c r="C1315" s="554" t="str">
        <f t="shared" si="173"/>
        <v/>
      </c>
      <c r="D1315" s="340" t="e">
        <f>INDEX($C$1223:$C$1419,MATCH(0,INDEX(COUNTIF($D$1222:D1314,$C$1223:$C$1419),),))</f>
        <v>#N/A</v>
      </c>
      <c r="E1315" s="345" t="e">
        <f t="shared" si="172"/>
        <v>#N/A</v>
      </c>
    </row>
    <row r="1316" spans="2:6" ht="18" customHeight="1" x14ac:dyDescent="0.25">
      <c r="B1316" s="280" t="s">
        <v>986</v>
      </c>
      <c r="C1316" s="554" t="str">
        <f t="shared" si="173"/>
        <v/>
      </c>
      <c r="D1316" s="340" t="e">
        <f>INDEX($C$1223:$C$1419,MATCH(0,INDEX(COUNTIF($D$1222:D1315,$C$1223:$C$1419),),))</f>
        <v>#N/A</v>
      </c>
      <c r="E1316" s="345" t="e">
        <f t="shared" si="172"/>
        <v>#N/A</v>
      </c>
    </row>
    <row r="1317" spans="2:6" ht="18" customHeight="1" x14ac:dyDescent="0.25">
      <c r="B1317" s="280" t="s">
        <v>1594</v>
      </c>
      <c r="C1317" s="555" t="str">
        <f>IF(C510="","",C510)</f>
        <v/>
      </c>
      <c r="D1317" s="340" t="e">
        <f>INDEX($C$1223:$C$1419,MATCH(0,INDEX(COUNTIF($D$1222:D1316,$C$1223:$C$1419),),))</f>
        <v>#N/A</v>
      </c>
      <c r="E1317" s="345" t="e">
        <f t="shared" si="172"/>
        <v>#N/A</v>
      </c>
    </row>
    <row r="1318" spans="2:6" ht="18" customHeight="1" x14ac:dyDescent="0.25">
      <c r="B1318" s="280" t="s">
        <v>1594</v>
      </c>
      <c r="C1318" s="555" t="str">
        <f>IF(C511="","",C511)</f>
        <v/>
      </c>
      <c r="D1318" s="340" t="e">
        <f>INDEX($C$1223:$C$1419,MATCH(0,INDEX(COUNTIF($D$1222:D1317,$C$1223:$C$1419),),))</f>
        <v>#N/A</v>
      </c>
      <c r="E1318" s="345" t="e">
        <f t="shared" si="172"/>
        <v>#N/A</v>
      </c>
    </row>
    <row r="1319" spans="2:6" ht="18" customHeight="1" x14ac:dyDescent="0.25">
      <c r="B1319" s="280" t="s">
        <v>1594</v>
      </c>
      <c r="C1319" s="555" t="str">
        <f>IF(C512="","",C512)</f>
        <v/>
      </c>
      <c r="D1319" s="340" t="e">
        <f>INDEX($C$1223:$C$1419,MATCH(0,INDEX(COUNTIF($D$1222:D1318,$C$1223:$C$1419),),))</f>
        <v>#N/A</v>
      </c>
      <c r="E1319" s="345" t="e">
        <f t="shared" si="172"/>
        <v>#N/A</v>
      </c>
    </row>
    <row r="1320" spans="2:6" ht="18" customHeight="1" x14ac:dyDescent="0.25">
      <c r="B1320" s="280" t="s">
        <v>1594</v>
      </c>
      <c r="C1320" s="555" t="str">
        <f>IF(C513="","",C513)</f>
        <v/>
      </c>
      <c r="D1320" s="340" t="e">
        <f>INDEX($C$1223:$C$1419,MATCH(0,INDEX(COUNTIF($D$1222:D1319,$C$1223:$C$1419),),))</f>
        <v>#N/A</v>
      </c>
      <c r="E1320" s="345" t="e">
        <f t="shared" si="172"/>
        <v>#N/A</v>
      </c>
    </row>
    <row r="1321" spans="2:6" ht="18" customHeight="1" x14ac:dyDescent="0.25">
      <c r="B1321" s="280" t="s">
        <v>1594</v>
      </c>
      <c r="C1321" s="555" t="str">
        <f>IF(C514="","",C514)</f>
        <v/>
      </c>
      <c r="D1321" s="340" t="e">
        <f>INDEX($C$1223:$C$1419,MATCH(0,INDEX(COUNTIF($D$1222:D1320,$C$1223:$C$1419),),))</f>
        <v>#N/A</v>
      </c>
      <c r="E1321" s="345" t="e">
        <f t="shared" si="172"/>
        <v>#N/A</v>
      </c>
    </row>
    <row r="1322" spans="2:6" ht="18" customHeight="1" x14ac:dyDescent="0.25">
      <c r="B1322" s="280">
        <v>7</v>
      </c>
      <c r="C1322" s="556" t="str">
        <f t="shared" ref="C1322:C1332" si="174">IF(C601="","",C601)</f>
        <v/>
      </c>
      <c r="D1322" s="340" t="e">
        <f>INDEX($C$1223:$C$1419,MATCH(0,INDEX(COUNTIF($D$1222:D1321,$C$1223:$C$1419),),))</f>
        <v>#N/A</v>
      </c>
      <c r="E1322" s="345" t="e">
        <f>IF(D1322="",D1323,IF(D1322=E1321,D1323,D1322))</f>
        <v>#N/A</v>
      </c>
    </row>
    <row r="1323" spans="2:6" ht="18" customHeight="1" x14ac:dyDescent="0.25">
      <c r="B1323" s="280">
        <v>7</v>
      </c>
      <c r="C1323" s="556" t="str">
        <f t="shared" si="174"/>
        <v/>
      </c>
      <c r="D1323" s="340" t="e">
        <f>INDEX($C$1223:$C$1419,MATCH(0,INDEX(COUNTIF($D$1222:D1322,$C$1223:$C$1419),),))</f>
        <v>#N/A</v>
      </c>
      <c r="E1323" s="345" t="e">
        <f t="shared" si="172"/>
        <v>#N/A</v>
      </c>
    </row>
    <row r="1324" spans="2:6" ht="18" customHeight="1" x14ac:dyDescent="0.25">
      <c r="B1324" s="280">
        <v>7</v>
      </c>
      <c r="C1324" s="556" t="str">
        <f t="shared" si="174"/>
        <v/>
      </c>
      <c r="D1324" s="340" t="e">
        <f>INDEX($C$1223:$C$1419,MATCH(0,INDEX(COUNTIF($D$1222:D1323,$C$1223:$C$1419),),))</f>
        <v>#N/A</v>
      </c>
      <c r="E1324" s="345" t="e">
        <f t="shared" si="172"/>
        <v>#N/A</v>
      </c>
    </row>
    <row r="1325" spans="2:6" ht="18" customHeight="1" x14ac:dyDescent="0.25">
      <c r="B1325" s="280">
        <v>7</v>
      </c>
      <c r="C1325" s="556" t="str">
        <f t="shared" si="174"/>
        <v/>
      </c>
      <c r="D1325" s="340" t="e">
        <f>INDEX($C$1223:$C$1419,MATCH(0,INDEX(COUNTIF($D$1222:D1324,$C$1223:$C$1419),),))</f>
        <v>#N/A</v>
      </c>
      <c r="E1325" s="345" t="e">
        <f t="shared" ref="E1325:E1332" si="175">IF(D1325="",D1326,IF(D1325=E1324,D1326,D1325))</f>
        <v>#N/A</v>
      </c>
    </row>
    <row r="1326" spans="2:6" ht="18" customHeight="1" x14ac:dyDescent="0.25">
      <c r="B1326" s="280">
        <v>7</v>
      </c>
      <c r="C1326" s="556" t="str">
        <f t="shared" si="174"/>
        <v/>
      </c>
      <c r="D1326" s="340" t="e">
        <f>INDEX($C$1223:$C$1419,MATCH(0,INDEX(COUNTIF($D$1222:D1325,$C$1223:$C$1419),),))</f>
        <v>#N/A</v>
      </c>
      <c r="E1326" s="345" t="e">
        <f t="shared" si="175"/>
        <v>#N/A</v>
      </c>
    </row>
    <row r="1327" spans="2:6" ht="18" customHeight="1" x14ac:dyDescent="0.25">
      <c r="B1327" s="280">
        <v>7</v>
      </c>
      <c r="C1327" s="556" t="str">
        <f t="shared" si="174"/>
        <v/>
      </c>
      <c r="D1327" s="340" t="e">
        <f>INDEX($C$1223:$C$1419,MATCH(0,INDEX(COUNTIF($D$1222:D1326,$C$1223:$C$1419),),))</f>
        <v>#N/A</v>
      </c>
      <c r="E1327" s="345" t="e">
        <f t="shared" si="175"/>
        <v>#N/A</v>
      </c>
    </row>
    <row r="1328" spans="2:6" ht="18" customHeight="1" x14ac:dyDescent="0.25">
      <c r="B1328" s="280">
        <v>7</v>
      </c>
      <c r="C1328" s="556" t="str">
        <f t="shared" si="174"/>
        <v/>
      </c>
      <c r="D1328" s="340" t="e">
        <f>INDEX($C$1223:$C$1419,MATCH(0,INDEX(COUNTIF($D$1222:D1327,$C$1223:$C$1419),),))</f>
        <v>#N/A</v>
      </c>
      <c r="E1328" s="345" t="e">
        <f t="shared" si="175"/>
        <v>#N/A</v>
      </c>
    </row>
    <row r="1329" spans="2:9" ht="18" customHeight="1" x14ac:dyDescent="0.25">
      <c r="B1329" s="280">
        <v>7</v>
      </c>
      <c r="C1329" s="556" t="str">
        <f t="shared" si="174"/>
        <v/>
      </c>
      <c r="D1329" s="340" t="e">
        <f>INDEX($C$1223:$C$1419,MATCH(0,INDEX(COUNTIF($D$1222:D1328,$C$1223:$C$1419),),))</f>
        <v>#N/A</v>
      </c>
      <c r="E1329" s="345" t="e">
        <f t="shared" si="175"/>
        <v>#N/A</v>
      </c>
    </row>
    <row r="1330" spans="2:9" ht="18" customHeight="1" x14ac:dyDescent="0.25">
      <c r="B1330" s="280">
        <v>7</v>
      </c>
      <c r="C1330" s="556" t="str">
        <f t="shared" si="174"/>
        <v/>
      </c>
      <c r="D1330" s="340" t="e">
        <f>INDEX($C$1223:$C$1419,MATCH(0,INDEX(COUNTIF($D$1222:D1329,$C$1223:$C$1419),),))</f>
        <v>#N/A</v>
      </c>
      <c r="E1330" s="345" t="e">
        <f t="shared" si="175"/>
        <v>#N/A</v>
      </c>
    </row>
    <row r="1331" spans="2:9" ht="18" customHeight="1" x14ac:dyDescent="0.25">
      <c r="B1331" s="280">
        <v>7</v>
      </c>
      <c r="C1331" s="556" t="str">
        <f t="shared" si="174"/>
        <v/>
      </c>
      <c r="D1331" s="340" t="e">
        <f>INDEX($C$1223:$C$1419,MATCH(0,INDEX(COUNTIF($D$1222:D1330,$C$1223:$C$1419),),))</f>
        <v>#N/A</v>
      </c>
      <c r="E1331" s="345" t="e">
        <f t="shared" si="175"/>
        <v>#N/A</v>
      </c>
    </row>
    <row r="1332" spans="2:9" ht="18" customHeight="1" x14ac:dyDescent="0.25">
      <c r="B1332" s="280">
        <v>7</v>
      </c>
      <c r="C1332" s="556" t="str">
        <f t="shared" si="174"/>
        <v/>
      </c>
      <c r="D1332" s="340" t="e">
        <f>INDEX($C$1223:$C$1419,MATCH(0,INDEX(COUNTIF($D$1222:D1331,$C$1223:$C$1419),),))</f>
        <v>#N/A</v>
      </c>
      <c r="E1332" s="345" t="e">
        <f t="shared" si="175"/>
        <v>#N/A</v>
      </c>
    </row>
    <row r="1333" spans="2:9" ht="18" customHeight="1" x14ac:dyDescent="0.25">
      <c r="B1333" s="280">
        <v>8</v>
      </c>
      <c r="C1333" s="545" t="str">
        <f t="shared" ref="C1333:C1354" si="176">IF(C676="","",C676)</f>
        <v/>
      </c>
      <c r="D1333" s="340" t="e">
        <f>INDEX($C$1223:$C$1419,MATCH(0,INDEX(COUNTIF($D$1222:D1332,$C$1223:$C$1419),),))</f>
        <v>#N/A</v>
      </c>
      <c r="E1333" s="345" t="e">
        <f>IF(D1333="",D1334,IF(D1333=E1326,D1334,D1333))</f>
        <v>#N/A</v>
      </c>
      <c r="F1333" s="281"/>
      <c r="G1333" s="281"/>
      <c r="H1333" s="281"/>
      <c r="I1333" s="281"/>
    </row>
    <row r="1334" spans="2:9" ht="18" customHeight="1" x14ac:dyDescent="0.25">
      <c r="B1334" s="280">
        <v>8</v>
      </c>
      <c r="C1334" s="545" t="str">
        <f t="shared" si="176"/>
        <v/>
      </c>
      <c r="D1334" s="340" t="e">
        <f>INDEX($C$1223:$C$1419,MATCH(0,INDEX(COUNTIF($D$1222:D1333,$C$1223:$C$1419),),))</f>
        <v>#N/A</v>
      </c>
      <c r="E1334" s="345" t="e">
        <f t="shared" si="172"/>
        <v>#N/A</v>
      </c>
      <c r="F1334" s="281"/>
      <c r="G1334" s="281"/>
      <c r="H1334" s="281"/>
      <c r="I1334" s="281"/>
    </row>
    <row r="1335" spans="2:9" ht="18" customHeight="1" x14ac:dyDescent="0.25">
      <c r="B1335" s="280">
        <v>8</v>
      </c>
      <c r="C1335" s="545" t="str">
        <f t="shared" si="176"/>
        <v/>
      </c>
      <c r="D1335" s="340" t="e">
        <f>INDEX($C$1223:$C$1419,MATCH(0,INDEX(COUNTIF($D$1222:D1334,$C$1223:$C$1419),),))</f>
        <v>#N/A</v>
      </c>
      <c r="E1335" s="345" t="e">
        <f t="shared" si="172"/>
        <v>#N/A</v>
      </c>
      <c r="F1335" s="281"/>
      <c r="G1335" s="281"/>
      <c r="H1335" s="281"/>
      <c r="I1335" s="281"/>
    </row>
    <row r="1336" spans="2:9" ht="18" customHeight="1" x14ac:dyDescent="0.25">
      <c r="B1336" s="280">
        <v>8</v>
      </c>
      <c r="C1336" s="545" t="str">
        <f t="shared" si="176"/>
        <v/>
      </c>
      <c r="D1336" s="340" t="e">
        <f>INDEX($C$1223:$C$1419,MATCH(0,INDEX(COUNTIF($D$1222:D1335,$C$1223:$C$1419),),))</f>
        <v>#N/A</v>
      </c>
      <c r="E1336" s="345" t="e">
        <f t="shared" si="172"/>
        <v>#N/A</v>
      </c>
      <c r="F1336" s="281"/>
      <c r="G1336" s="281"/>
      <c r="H1336" s="281"/>
      <c r="I1336" s="281"/>
    </row>
    <row r="1337" spans="2:9" ht="18" customHeight="1" x14ac:dyDescent="0.25">
      <c r="B1337" s="280">
        <v>8</v>
      </c>
      <c r="C1337" s="545" t="str">
        <f t="shared" si="176"/>
        <v/>
      </c>
      <c r="D1337" s="340" t="e">
        <f>INDEX($C$1223:$C$1419,MATCH(0,INDEX(COUNTIF($D$1222:D1336,$C$1223:$C$1419),),))</f>
        <v>#N/A</v>
      </c>
      <c r="E1337" s="345" t="e">
        <f t="shared" si="172"/>
        <v>#N/A</v>
      </c>
      <c r="F1337" s="281"/>
      <c r="G1337" s="281"/>
      <c r="H1337" s="281"/>
      <c r="I1337" s="281"/>
    </row>
    <row r="1338" spans="2:9" ht="18" customHeight="1" x14ac:dyDescent="0.25">
      <c r="B1338" s="280">
        <v>8</v>
      </c>
      <c r="C1338" s="545" t="str">
        <f t="shared" si="176"/>
        <v/>
      </c>
      <c r="D1338" s="340" t="e">
        <f>INDEX($C$1223:$C$1419,MATCH(0,INDEX(COUNTIF($D$1222:D1337,$C$1223:$C$1419),),))</f>
        <v>#N/A</v>
      </c>
      <c r="E1338" s="345" t="e">
        <f t="shared" si="172"/>
        <v>#N/A</v>
      </c>
      <c r="F1338" s="281"/>
      <c r="G1338" s="281"/>
      <c r="H1338" s="281"/>
      <c r="I1338" s="281"/>
    </row>
    <row r="1339" spans="2:9" ht="18" customHeight="1" x14ac:dyDescent="0.25">
      <c r="B1339" s="280">
        <v>8</v>
      </c>
      <c r="C1339" s="545" t="str">
        <f t="shared" si="176"/>
        <v/>
      </c>
      <c r="D1339" s="340" t="e">
        <f>INDEX($C$1223:$C$1419,MATCH(0,INDEX(COUNTIF($D$1222:D1338,$C$1223:$C$1419),),))</f>
        <v>#N/A</v>
      </c>
      <c r="E1339" s="345" t="e">
        <f t="shared" si="172"/>
        <v>#N/A</v>
      </c>
      <c r="F1339" s="281"/>
      <c r="G1339" s="281"/>
      <c r="H1339" s="281"/>
      <c r="I1339" s="281"/>
    </row>
    <row r="1340" spans="2:9" ht="18" customHeight="1" x14ac:dyDescent="0.25">
      <c r="B1340" s="280">
        <v>8</v>
      </c>
      <c r="C1340" s="545" t="str">
        <f t="shared" si="176"/>
        <v/>
      </c>
      <c r="D1340" s="340" t="e">
        <f>INDEX($C$1223:$C$1419,MATCH(0,INDEX(COUNTIF($D$1222:D1339,$C$1223:$C$1419),),))</f>
        <v>#N/A</v>
      </c>
      <c r="E1340" s="345" t="e">
        <f t="shared" si="172"/>
        <v>#N/A</v>
      </c>
      <c r="F1340" s="281"/>
      <c r="G1340" s="281"/>
      <c r="H1340" s="281"/>
      <c r="I1340" s="281"/>
    </row>
    <row r="1341" spans="2:9" ht="18" customHeight="1" x14ac:dyDescent="0.25">
      <c r="B1341" s="280">
        <v>8</v>
      </c>
      <c r="C1341" s="545" t="str">
        <f t="shared" si="176"/>
        <v/>
      </c>
      <c r="D1341" s="340" t="e">
        <f>INDEX($C$1223:$C$1419,MATCH(0,INDEX(COUNTIF($D$1222:D1340,$C$1223:$C$1419),),))</f>
        <v>#N/A</v>
      </c>
      <c r="E1341" s="345" t="e">
        <f t="shared" si="172"/>
        <v>#N/A</v>
      </c>
      <c r="F1341" s="281"/>
      <c r="G1341" s="281"/>
      <c r="H1341" s="281"/>
      <c r="I1341" s="281"/>
    </row>
    <row r="1342" spans="2:9" ht="18" customHeight="1" x14ac:dyDescent="0.25">
      <c r="B1342" s="280">
        <v>8</v>
      </c>
      <c r="C1342" s="545" t="str">
        <f t="shared" si="176"/>
        <v/>
      </c>
      <c r="D1342" s="340" t="e">
        <f>INDEX($C$1223:$C$1419,MATCH(0,INDEX(COUNTIF($D$1222:D1341,$C$1223:$C$1419),),))</f>
        <v>#N/A</v>
      </c>
      <c r="E1342" s="345" t="e">
        <f t="shared" si="172"/>
        <v>#N/A</v>
      </c>
      <c r="F1342" s="281"/>
      <c r="G1342" s="281"/>
      <c r="H1342" s="281"/>
      <c r="I1342" s="281"/>
    </row>
    <row r="1343" spans="2:9" ht="18" customHeight="1" x14ac:dyDescent="0.25">
      <c r="B1343" s="280">
        <v>8</v>
      </c>
      <c r="C1343" s="545" t="str">
        <f t="shared" si="176"/>
        <v/>
      </c>
      <c r="D1343" s="340" t="e">
        <f>INDEX($C$1223:$C$1419,MATCH(0,INDEX(COUNTIF($D$1222:D1342,$C$1223:$C$1419),),))</f>
        <v>#N/A</v>
      </c>
      <c r="E1343" s="345" t="e">
        <f t="shared" si="172"/>
        <v>#N/A</v>
      </c>
      <c r="F1343" s="281"/>
      <c r="G1343" s="281"/>
      <c r="H1343" s="281"/>
      <c r="I1343" s="281"/>
    </row>
    <row r="1344" spans="2:9" ht="18" customHeight="1" x14ac:dyDescent="0.25">
      <c r="B1344" s="280">
        <v>8</v>
      </c>
      <c r="C1344" s="545" t="str">
        <f t="shared" si="176"/>
        <v/>
      </c>
      <c r="D1344" s="340" t="e">
        <f>INDEX($C$1223:$C$1419,MATCH(0,INDEX(COUNTIF($D$1222:D1343,$C$1223:$C$1419),),))</f>
        <v>#N/A</v>
      </c>
      <c r="E1344" s="345" t="e">
        <f t="shared" si="172"/>
        <v>#N/A</v>
      </c>
      <c r="F1344" s="281"/>
      <c r="G1344" s="281"/>
      <c r="H1344" s="281"/>
      <c r="I1344" s="281"/>
    </row>
    <row r="1345" spans="2:9" ht="18" customHeight="1" x14ac:dyDescent="0.25">
      <c r="B1345" s="280">
        <v>8</v>
      </c>
      <c r="C1345" s="545" t="str">
        <f t="shared" si="176"/>
        <v/>
      </c>
      <c r="D1345" s="340" t="e">
        <f>INDEX($C$1223:$C$1419,MATCH(0,INDEX(COUNTIF($D$1222:D1344,$C$1223:$C$1419),),))</f>
        <v>#N/A</v>
      </c>
      <c r="E1345" s="345" t="e">
        <f t="shared" si="172"/>
        <v>#N/A</v>
      </c>
      <c r="F1345" s="281"/>
      <c r="G1345" s="281"/>
      <c r="H1345" s="281"/>
      <c r="I1345" s="281"/>
    </row>
    <row r="1346" spans="2:9" ht="18" customHeight="1" x14ac:dyDescent="0.25">
      <c r="B1346" s="280">
        <v>8</v>
      </c>
      <c r="C1346" s="545" t="str">
        <f t="shared" si="176"/>
        <v/>
      </c>
      <c r="D1346" s="340" t="e">
        <f>INDEX($C$1223:$C$1419,MATCH(0,INDEX(COUNTIF($D$1222:D1345,$C$1223:$C$1419),),))</f>
        <v>#N/A</v>
      </c>
      <c r="E1346" s="345" t="e">
        <f t="shared" si="172"/>
        <v>#N/A</v>
      </c>
      <c r="F1346" s="281"/>
      <c r="G1346" s="281"/>
      <c r="H1346" s="281"/>
      <c r="I1346" s="281"/>
    </row>
    <row r="1347" spans="2:9" ht="18" customHeight="1" x14ac:dyDescent="0.25">
      <c r="B1347" s="280">
        <v>8</v>
      </c>
      <c r="C1347" s="545" t="str">
        <f t="shared" si="176"/>
        <v/>
      </c>
      <c r="D1347" s="340" t="e">
        <f>INDEX($C$1223:$C$1419,MATCH(0,INDEX(COUNTIF($D$1222:D1346,$C$1223:$C$1419),),))</f>
        <v>#N/A</v>
      </c>
      <c r="E1347" s="345" t="e">
        <f t="shared" si="172"/>
        <v>#N/A</v>
      </c>
      <c r="F1347" s="281"/>
      <c r="G1347" s="281"/>
      <c r="H1347" s="281"/>
      <c r="I1347" s="281"/>
    </row>
    <row r="1348" spans="2:9" ht="18" customHeight="1" x14ac:dyDescent="0.25">
      <c r="B1348" s="280">
        <v>8</v>
      </c>
      <c r="C1348" s="545" t="str">
        <f t="shared" si="176"/>
        <v/>
      </c>
      <c r="D1348" s="340" t="e">
        <f>INDEX($C$1223:$C$1419,MATCH(0,INDEX(COUNTIF($D$1222:D1347,$C$1223:$C$1419),),))</f>
        <v>#N/A</v>
      </c>
      <c r="E1348" s="345" t="e">
        <f t="shared" si="172"/>
        <v>#N/A</v>
      </c>
      <c r="F1348" s="281"/>
      <c r="G1348" s="281"/>
      <c r="H1348" s="281"/>
      <c r="I1348" s="281"/>
    </row>
    <row r="1349" spans="2:9" ht="18" customHeight="1" x14ac:dyDescent="0.25">
      <c r="B1349" s="280">
        <v>8</v>
      </c>
      <c r="C1349" s="545" t="str">
        <f t="shared" si="176"/>
        <v/>
      </c>
      <c r="D1349" s="340" t="e">
        <f>INDEX($C$1223:$C$1419,MATCH(0,INDEX(COUNTIF($D$1222:D1348,$C$1223:$C$1419),),))</f>
        <v>#N/A</v>
      </c>
      <c r="E1349" s="345" t="e">
        <f t="shared" si="172"/>
        <v>#N/A</v>
      </c>
      <c r="F1349" s="281"/>
      <c r="G1349" s="281"/>
      <c r="H1349" s="281"/>
      <c r="I1349" s="281"/>
    </row>
    <row r="1350" spans="2:9" ht="18" customHeight="1" x14ac:dyDescent="0.25">
      <c r="B1350" s="280">
        <v>8</v>
      </c>
      <c r="C1350" s="545" t="str">
        <f t="shared" si="176"/>
        <v/>
      </c>
      <c r="D1350" s="340" t="e">
        <f>INDEX($C$1223:$C$1419,MATCH(0,INDEX(COUNTIF($D$1222:D1349,$C$1223:$C$1419),),))</f>
        <v>#N/A</v>
      </c>
      <c r="E1350" s="345" t="e">
        <f t="shared" si="172"/>
        <v>#N/A</v>
      </c>
      <c r="F1350" s="281"/>
      <c r="G1350" s="281"/>
      <c r="H1350" s="281"/>
      <c r="I1350" s="281"/>
    </row>
    <row r="1351" spans="2:9" ht="18" customHeight="1" x14ac:dyDescent="0.25">
      <c r="B1351" s="280">
        <v>8</v>
      </c>
      <c r="C1351" s="545" t="str">
        <f t="shared" si="176"/>
        <v/>
      </c>
      <c r="D1351" s="340" t="e">
        <f>INDEX($C$1223:$C$1419,MATCH(0,INDEX(COUNTIF($D$1222:D1350,$C$1223:$C$1419),),))</f>
        <v>#N/A</v>
      </c>
      <c r="E1351" s="345" t="e">
        <f t="shared" si="172"/>
        <v>#N/A</v>
      </c>
      <c r="F1351" s="281"/>
      <c r="G1351" s="281"/>
      <c r="H1351" s="281"/>
      <c r="I1351" s="281"/>
    </row>
    <row r="1352" spans="2:9" ht="18" customHeight="1" x14ac:dyDescent="0.25">
      <c r="B1352" s="280">
        <v>8</v>
      </c>
      <c r="C1352" s="545" t="str">
        <f t="shared" si="176"/>
        <v/>
      </c>
      <c r="D1352" s="340" t="e">
        <f>INDEX($C$1223:$C$1419,MATCH(0,INDEX(COUNTIF($D$1222:D1351,$C$1223:$C$1419),),))</f>
        <v>#N/A</v>
      </c>
      <c r="E1352" s="345" t="e">
        <f t="shared" si="172"/>
        <v>#N/A</v>
      </c>
      <c r="F1352" s="281"/>
      <c r="G1352" s="281"/>
      <c r="H1352" s="281"/>
      <c r="I1352" s="281"/>
    </row>
    <row r="1353" spans="2:9" ht="18" customHeight="1" x14ac:dyDescent="0.25">
      <c r="B1353" s="280">
        <v>8</v>
      </c>
      <c r="C1353" s="545" t="str">
        <f t="shared" si="176"/>
        <v/>
      </c>
      <c r="D1353" s="340" t="e">
        <f>INDEX($C$1223:$C$1419,MATCH(0,INDEX(COUNTIF($D$1222:D1352,$C$1223:$C$1419),),))</f>
        <v>#N/A</v>
      </c>
      <c r="E1353" s="345" t="e">
        <f t="shared" si="172"/>
        <v>#N/A</v>
      </c>
      <c r="F1353" s="281"/>
      <c r="G1353" s="281"/>
      <c r="H1353" s="281"/>
      <c r="I1353" s="281"/>
    </row>
    <row r="1354" spans="2:9" ht="18" customHeight="1" x14ac:dyDescent="0.25">
      <c r="B1354" s="280">
        <v>8</v>
      </c>
      <c r="C1354" s="545" t="str">
        <f t="shared" si="176"/>
        <v/>
      </c>
      <c r="D1354" s="340" t="e">
        <f>INDEX($C$1223:$C$1419,MATCH(0,INDEX(COUNTIF($D$1222:D1353,$C$1223:$C$1419),),))</f>
        <v>#N/A</v>
      </c>
      <c r="E1354" s="345" t="e">
        <f t="shared" si="172"/>
        <v>#N/A</v>
      </c>
      <c r="F1354" s="281"/>
      <c r="G1354" s="281"/>
      <c r="H1354" s="281"/>
      <c r="I1354" s="281"/>
    </row>
    <row r="1355" spans="2:9" ht="18" customHeight="1" x14ac:dyDescent="0.25">
      <c r="B1355" s="280">
        <v>9</v>
      </c>
      <c r="C1355" s="546" t="str">
        <f t="shared" ref="C1355:C1362" si="177">IF(C726="","",C726)</f>
        <v/>
      </c>
      <c r="D1355" s="340" t="e">
        <f>INDEX($C$1223:$C$1419,MATCH(0,INDEX(COUNTIF($D$1222:D1354,$C$1223:$C$1419),),))</f>
        <v>#N/A</v>
      </c>
      <c r="E1355" s="345" t="e">
        <f t="shared" si="172"/>
        <v>#N/A</v>
      </c>
      <c r="F1355" s="281"/>
      <c r="G1355" s="281"/>
      <c r="H1355" s="281"/>
      <c r="I1355" s="281"/>
    </row>
    <row r="1356" spans="2:9" ht="18" customHeight="1" x14ac:dyDescent="0.25">
      <c r="B1356" s="280">
        <v>9</v>
      </c>
      <c r="C1356" s="546" t="str">
        <f t="shared" si="177"/>
        <v/>
      </c>
      <c r="D1356" s="340" t="e">
        <f>INDEX($C$1223:$C$1419,MATCH(0,INDEX(COUNTIF($D$1222:D1355,$C$1223:$C$1419),),))</f>
        <v>#N/A</v>
      </c>
      <c r="E1356" s="345" t="e">
        <f t="shared" si="172"/>
        <v>#N/A</v>
      </c>
      <c r="F1356" s="281"/>
      <c r="G1356" s="281"/>
      <c r="H1356" s="281"/>
      <c r="I1356" s="281"/>
    </row>
    <row r="1357" spans="2:9" ht="18" customHeight="1" x14ac:dyDescent="0.25">
      <c r="B1357" s="280">
        <v>9</v>
      </c>
      <c r="C1357" s="546" t="str">
        <f t="shared" si="177"/>
        <v/>
      </c>
      <c r="D1357" s="340" t="e">
        <f>INDEX($C$1223:$C$1419,MATCH(0,INDEX(COUNTIF($D$1222:D1356,$C$1223:$C$1419),),))</f>
        <v>#N/A</v>
      </c>
      <c r="E1357" s="345" t="e">
        <f t="shared" si="172"/>
        <v>#N/A</v>
      </c>
      <c r="F1357" s="281"/>
      <c r="G1357" s="281"/>
      <c r="H1357" s="281"/>
      <c r="I1357" s="281"/>
    </row>
    <row r="1358" spans="2:9" ht="18" customHeight="1" x14ac:dyDescent="0.25">
      <c r="B1358" s="280">
        <v>9</v>
      </c>
      <c r="C1358" s="546" t="str">
        <f t="shared" si="177"/>
        <v/>
      </c>
      <c r="D1358" s="340" t="e">
        <f>INDEX($C$1223:$C$1419,MATCH(0,INDEX(COUNTIF($D$1222:D1357,$C$1223:$C$1419),),))</f>
        <v>#N/A</v>
      </c>
      <c r="E1358" s="345" t="e">
        <f t="shared" si="172"/>
        <v>#N/A</v>
      </c>
      <c r="F1358" s="281"/>
      <c r="G1358" s="281"/>
      <c r="H1358" s="281"/>
      <c r="I1358" s="281"/>
    </row>
    <row r="1359" spans="2:9" ht="18" customHeight="1" x14ac:dyDescent="0.25">
      <c r="B1359" s="280">
        <v>9</v>
      </c>
      <c r="C1359" s="546" t="str">
        <f t="shared" si="177"/>
        <v/>
      </c>
      <c r="D1359" s="340" t="e">
        <f>INDEX($C$1223:$C$1419,MATCH(0,INDEX(COUNTIF($D$1222:D1358,$C$1223:$C$1419),),))</f>
        <v>#N/A</v>
      </c>
      <c r="E1359" s="345" t="e">
        <f t="shared" ref="E1359:E1418" si="178">IF(D1359="",D1360,IF(D1359=E1358,D1360,D1359))</f>
        <v>#N/A</v>
      </c>
      <c r="F1359" s="281"/>
      <c r="G1359" s="281"/>
      <c r="H1359" s="281"/>
      <c r="I1359" s="281"/>
    </row>
    <row r="1360" spans="2:9" ht="18" customHeight="1" x14ac:dyDescent="0.25">
      <c r="B1360" s="280">
        <v>9</v>
      </c>
      <c r="C1360" s="546" t="str">
        <f t="shared" si="177"/>
        <v/>
      </c>
      <c r="D1360" s="340" t="e">
        <f>INDEX($C$1223:$C$1419,MATCH(0,INDEX(COUNTIF($D$1222:D1359,$C$1223:$C$1419),),))</f>
        <v>#N/A</v>
      </c>
      <c r="E1360" s="345" t="e">
        <f t="shared" si="178"/>
        <v>#N/A</v>
      </c>
      <c r="F1360" s="281"/>
      <c r="G1360" s="281"/>
      <c r="H1360" s="281"/>
      <c r="I1360" s="281"/>
    </row>
    <row r="1361" spans="2:9" ht="18" customHeight="1" x14ac:dyDescent="0.25">
      <c r="B1361" s="280">
        <v>9</v>
      </c>
      <c r="C1361" s="546" t="str">
        <f t="shared" si="177"/>
        <v/>
      </c>
      <c r="D1361" s="340" t="e">
        <f>INDEX($C$1223:$C$1419,MATCH(0,INDEX(COUNTIF($D$1222:D1360,$C$1223:$C$1419),),))</f>
        <v>#N/A</v>
      </c>
      <c r="E1361" s="345" t="e">
        <f t="shared" si="178"/>
        <v>#N/A</v>
      </c>
      <c r="F1361" s="281"/>
      <c r="G1361" s="281"/>
      <c r="H1361" s="281"/>
      <c r="I1361" s="281"/>
    </row>
    <row r="1362" spans="2:9" ht="18" customHeight="1" x14ac:dyDescent="0.25">
      <c r="B1362" s="280">
        <v>9</v>
      </c>
      <c r="C1362" s="546" t="str">
        <f t="shared" si="177"/>
        <v/>
      </c>
      <c r="D1362" s="340" t="e">
        <f>INDEX($C$1223:$C$1419,MATCH(0,INDEX(COUNTIF($D$1222:D1361,$C$1223:$C$1419),),))</f>
        <v>#N/A</v>
      </c>
      <c r="E1362" s="345" t="e">
        <f t="shared" si="178"/>
        <v>#N/A</v>
      </c>
      <c r="F1362" s="281"/>
      <c r="G1362" s="281"/>
      <c r="H1362" s="281"/>
      <c r="I1362" s="281"/>
    </row>
    <row r="1363" spans="2:9" ht="18" customHeight="1" x14ac:dyDescent="0.25">
      <c r="B1363" s="280">
        <v>10</v>
      </c>
      <c r="C1363" s="547" t="str">
        <f>IF(C798="","",C798)</f>
        <v/>
      </c>
      <c r="D1363" s="340" t="e">
        <f>INDEX($C$1223:$C$1419,MATCH(0,INDEX(COUNTIF($D$1222:D1362,$C$1223:$C$1419),),))</f>
        <v>#N/A</v>
      </c>
      <c r="E1363" s="345" t="e">
        <f t="shared" si="178"/>
        <v>#N/A</v>
      </c>
      <c r="F1363" s="281"/>
      <c r="G1363" s="281"/>
      <c r="H1363" s="281"/>
      <c r="I1363" s="281"/>
    </row>
    <row r="1364" spans="2:9" ht="18" customHeight="1" x14ac:dyDescent="0.25">
      <c r="B1364" s="280">
        <v>10</v>
      </c>
      <c r="C1364" s="547" t="str">
        <f t="shared" ref="C1364:C1377" si="179">IF(C799="","",C799)</f>
        <v/>
      </c>
      <c r="D1364" s="340" t="e">
        <f>INDEX($C$1223:$C$1419,MATCH(0,INDEX(COUNTIF($D$1222:D1363,$C$1223:$C$1419),),))</f>
        <v>#N/A</v>
      </c>
      <c r="E1364" s="345" t="e">
        <f t="shared" si="178"/>
        <v>#N/A</v>
      </c>
      <c r="F1364" s="281"/>
      <c r="G1364" s="281"/>
      <c r="H1364" s="281"/>
      <c r="I1364" s="281"/>
    </row>
    <row r="1365" spans="2:9" ht="18" customHeight="1" x14ac:dyDescent="0.25">
      <c r="B1365" s="280">
        <v>10</v>
      </c>
      <c r="C1365" s="547" t="str">
        <f t="shared" si="179"/>
        <v/>
      </c>
      <c r="D1365" s="340" t="e">
        <f>INDEX($C$1223:$C$1419,MATCH(0,INDEX(COUNTIF($D$1222:D1364,$C$1223:$C$1419),),))</f>
        <v>#N/A</v>
      </c>
      <c r="E1365" s="345" t="e">
        <f t="shared" si="178"/>
        <v>#N/A</v>
      </c>
      <c r="F1365" s="281"/>
      <c r="G1365" s="281"/>
      <c r="H1365" s="281"/>
      <c r="I1365" s="281"/>
    </row>
    <row r="1366" spans="2:9" ht="18" customHeight="1" x14ac:dyDescent="0.25">
      <c r="B1366" s="280">
        <v>10</v>
      </c>
      <c r="C1366" s="547" t="str">
        <f t="shared" si="179"/>
        <v/>
      </c>
      <c r="D1366" s="340" t="e">
        <f>INDEX($C$1223:$C$1419,MATCH(0,INDEX(COUNTIF($D$1222:D1365,$C$1223:$C$1419),),))</f>
        <v>#N/A</v>
      </c>
      <c r="E1366" s="345" t="e">
        <f t="shared" si="178"/>
        <v>#N/A</v>
      </c>
      <c r="F1366" s="281"/>
      <c r="G1366" s="281"/>
      <c r="H1366" s="281"/>
      <c r="I1366" s="281"/>
    </row>
    <row r="1367" spans="2:9" ht="18" customHeight="1" x14ac:dyDescent="0.25">
      <c r="B1367" s="280">
        <v>10</v>
      </c>
      <c r="C1367" s="547" t="str">
        <f t="shared" si="179"/>
        <v/>
      </c>
      <c r="D1367" s="340" t="e">
        <f>INDEX($C$1223:$C$1419,MATCH(0,INDEX(COUNTIF($D$1222:D1366,$C$1223:$C$1419),),))</f>
        <v>#N/A</v>
      </c>
      <c r="E1367" s="345" t="e">
        <f t="shared" si="178"/>
        <v>#N/A</v>
      </c>
      <c r="F1367" s="281"/>
      <c r="G1367" s="281"/>
      <c r="H1367" s="281"/>
      <c r="I1367" s="281"/>
    </row>
    <row r="1368" spans="2:9" ht="18" customHeight="1" x14ac:dyDescent="0.25">
      <c r="B1368" s="280">
        <v>10</v>
      </c>
      <c r="C1368" s="547" t="str">
        <f t="shared" si="179"/>
        <v/>
      </c>
      <c r="D1368" s="340" t="e">
        <f>INDEX($C$1223:$C$1419,MATCH(0,INDEX(COUNTIF($D$1222:D1367,$C$1223:$C$1419),),))</f>
        <v>#N/A</v>
      </c>
      <c r="E1368" s="345" t="e">
        <f t="shared" si="178"/>
        <v>#N/A</v>
      </c>
      <c r="F1368" s="281"/>
      <c r="G1368" s="281"/>
      <c r="H1368" s="281"/>
      <c r="I1368" s="281"/>
    </row>
    <row r="1369" spans="2:9" ht="18" customHeight="1" x14ac:dyDescent="0.25">
      <c r="B1369" s="280">
        <v>10</v>
      </c>
      <c r="C1369" s="547" t="str">
        <f t="shared" si="179"/>
        <v/>
      </c>
      <c r="D1369" s="340" t="e">
        <f>INDEX($C$1223:$C$1419,MATCH(0,INDEX(COUNTIF($D$1222:D1368,$C$1223:$C$1419),),))</f>
        <v>#N/A</v>
      </c>
      <c r="E1369" s="345" t="e">
        <f t="shared" si="178"/>
        <v>#N/A</v>
      </c>
      <c r="F1369" s="281"/>
      <c r="G1369" s="281"/>
      <c r="H1369" s="281"/>
      <c r="I1369" s="281"/>
    </row>
    <row r="1370" spans="2:9" ht="18" customHeight="1" x14ac:dyDescent="0.25">
      <c r="B1370" s="280">
        <v>10</v>
      </c>
      <c r="C1370" s="547" t="str">
        <f t="shared" si="179"/>
        <v/>
      </c>
      <c r="D1370" s="340" t="e">
        <f>INDEX($C$1223:$C$1419,MATCH(0,INDEX(COUNTIF($D$1222:D1369,$C$1223:$C$1419),),))</f>
        <v>#N/A</v>
      </c>
      <c r="E1370" s="345" t="e">
        <f t="shared" si="178"/>
        <v>#N/A</v>
      </c>
      <c r="F1370" s="281"/>
      <c r="G1370" s="281"/>
      <c r="H1370" s="281"/>
      <c r="I1370" s="281"/>
    </row>
    <row r="1371" spans="2:9" ht="18" customHeight="1" x14ac:dyDescent="0.25">
      <c r="B1371" s="280">
        <v>10</v>
      </c>
      <c r="C1371" s="547" t="str">
        <f t="shared" si="179"/>
        <v/>
      </c>
      <c r="D1371" s="340" t="e">
        <f>INDEX($C$1223:$C$1419,MATCH(0,INDEX(COUNTIF($D$1222:D1370,$C$1223:$C$1419),),))</f>
        <v>#N/A</v>
      </c>
      <c r="E1371" s="345" t="e">
        <f t="shared" si="178"/>
        <v>#N/A</v>
      </c>
      <c r="F1371" s="281"/>
      <c r="G1371" s="281"/>
      <c r="H1371" s="281"/>
      <c r="I1371" s="281"/>
    </row>
    <row r="1372" spans="2:9" ht="18" customHeight="1" x14ac:dyDescent="0.25">
      <c r="B1372" s="280">
        <v>10</v>
      </c>
      <c r="C1372" s="547" t="str">
        <f t="shared" si="179"/>
        <v/>
      </c>
      <c r="D1372" s="340" t="e">
        <f>INDEX($C$1223:$C$1419,MATCH(0,INDEX(COUNTIF($D$1222:D1371,$C$1223:$C$1419),),))</f>
        <v>#N/A</v>
      </c>
      <c r="E1372" s="345" t="e">
        <f t="shared" si="178"/>
        <v>#N/A</v>
      </c>
      <c r="F1372" s="281"/>
      <c r="G1372" s="281"/>
      <c r="H1372" s="281"/>
      <c r="I1372" s="281"/>
    </row>
    <row r="1373" spans="2:9" ht="18" customHeight="1" x14ac:dyDescent="0.25">
      <c r="B1373" s="280">
        <v>10</v>
      </c>
      <c r="C1373" s="547" t="str">
        <f t="shared" si="179"/>
        <v/>
      </c>
      <c r="D1373" s="340" t="e">
        <f>INDEX($C$1223:$C$1419,MATCH(0,INDEX(COUNTIF($D$1222:D1372,$C$1223:$C$1419),),))</f>
        <v>#N/A</v>
      </c>
      <c r="E1373" s="345" t="e">
        <f t="shared" si="178"/>
        <v>#N/A</v>
      </c>
      <c r="F1373" s="281"/>
      <c r="G1373" s="281"/>
      <c r="H1373" s="281"/>
      <c r="I1373" s="281"/>
    </row>
    <row r="1374" spans="2:9" ht="18" customHeight="1" x14ac:dyDescent="0.25">
      <c r="B1374" s="280">
        <v>10</v>
      </c>
      <c r="C1374" s="547" t="str">
        <f t="shared" si="179"/>
        <v/>
      </c>
      <c r="D1374" s="340" t="e">
        <f>INDEX($C$1223:$C$1419,MATCH(0,INDEX(COUNTIF($D$1222:D1373,$C$1223:$C$1419),),))</f>
        <v>#N/A</v>
      </c>
      <c r="E1374" s="345" t="e">
        <f t="shared" si="178"/>
        <v>#N/A</v>
      </c>
      <c r="F1374" s="281"/>
      <c r="G1374" s="281"/>
      <c r="H1374" s="281"/>
      <c r="I1374" s="281"/>
    </row>
    <row r="1375" spans="2:9" ht="18" customHeight="1" x14ac:dyDescent="0.25">
      <c r="B1375" s="280">
        <v>10</v>
      </c>
      <c r="C1375" s="547" t="str">
        <f t="shared" si="179"/>
        <v/>
      </c>
      <c r="D1375" s="340" t="e">
        <f>INDEX($C$1223:$C$1419,MATCH(0,INDEX(COUNTIF($D$1222:D1374,$C$1223:$C$1419),),))</f>
        <v>#N/A</v>
      </c>
      <c r="E1375" s="345" t="e">
        <f t="shared" si="178"/>
        <v>#N/A</v>
      </c>
      <c r="F1375" s="281"/>
      <c r="G1375" s="281"/>
      <c r="H1375" s="281"/>
      <c r="I1375" s="281"/>
    </row>
    <row r="1376" spans="2:9" ht="18" customHeight="1" x14ac:dyDescent="0.25">
      <c r="B1376" s="280">
        <v>10</v>
      </c>
      <c r="C1376" s="547" t="str">
        <f t="shared" si="179"/>
        <v/>
      </c>
      <c r="D1376" s="340" t="e">
        <f>INDEX($C$1223:$C$1419,MATCH(0,INDEX(COUNTIF($D$1222:D1375,$C$1223:$C$1419),),))</f>
        <v>#N/A</v>
      </c>
      <c r="E1376" s="345" t="e">
        <f t="shared" si="178"/>
        <v>#N/A</v>
      </c>
      <c r="F1376" s="281"/>
    </row>
    <row r="1377" spans="2:6" ht="18" customHeight="1" x14ac:dyDescent="0.25">
      <c r="B1377" s="280">
        <v>10</v>
      </c>
      <c r="C1377" s="547" t="str">
        <f t="shared" si="179"/>
        <v/>
      </c>
      <c r="D1377" s="340" t="e">
        <f>INDEX($C$1223:$C$1419,MATCH(0,INDEX(COUNTIF($D$1222:D1376,$C$1223:$C$1419),),))</f>
        <v>#N/A</v>
      </c>
      <c r="E1377" s="345" t="e">
        <f t="shared" si="178"/>
        <v>#N/A</v>
      </c>
      <c r="F1377" s="281"/>
    </row>
    <row r="1378" spans="2:6" ht="18" customHeight="1" x14ac:dyDescent="0.25">
      <c r="B1378" s="280">
        <v>12</v>
      </c>
      <c r="C1378" s="548" t="str">
        <f>IF(C844="","",C844)</f>
        <v/>
      </c>
      <c r="D1378" s="340" t="e">
        <f>INDEX($C$1223:$C$1419,MATCH(0,INDEX(COUNTIF($D$1222:D1377,$C$1223:$C$1419),),))</f>
        <v>#N/A</v>
      </c>
      <c r="E1378" s="345" t="e">
        <f t="shared" si="178"/>
        <v>#N/A</v>
      </c>
      <c r="F1378" s="281"/>
    </row>
    <row r="1379" spans="2:6" ht="18" customHeight="1" x14ac:dyDescent="0.25">
      <c r="B1379" s="280">
        <v>12</v>
      </c>
      <c r="C1379" s="548" t="str">
        <f t="shared" ref="C1379:C1399" si="180">IF(C845="","",C845)</f>
        <v/>
      </c>
      <c r="D1379" s="340" t="e">
        <f>INDEX($C$1223:$C$1419,MATCH(0,INDEX(COUNTIF($D$1222:D1378,$C$1223:$C$1419),),))</f>
        <v>#N/A</v>
      </c>
      <c r="E1379" s="345" t="e">
        <f t="shared" si="178"/>
        <v>#N/A</v>
      </c>
      <c r="F1379" s="281"/>
    </row>
    <row r="1380" spans="2:6" ht="18" customHeight="1" x14ac:dyDescent="0.25">
      <c r="B1380" s="280">
        <v>12</v>
      </c>
      <c r="C1380" s="548" t="str">
        <f t="shared" si="180"/>
        <v/>
      </c>
      <c r="D1380" s="340" t="e">
        <f>INDEX($C$1223:$C$1419,MATCH(0,INDEX(COUNTIF($D$1222:D1379,$C$1223:$C$1419),),))</f>
        <v>#N/A</v>
      </c>
      <c r="E1380" s="345" t="e">
        <f t="shared" si="178"/>
        <v>#N/A</v>
      </c>
    </row>
    <row r="1381" spans="2:6" ht="18" customHeight="1" x14ac:dyDescent="0.25">
      <c r="B1381" s="280">
        <v>12</v>
      </c>
      <c r="C1381" s="548" t="str">
        <f t="shared" si="180"/>
        <v/>
      </c>
      <c r="D1381" s="340" t="e">
        <f>INDEX($C$1223:$C$1419,MATCH(0,INDEX(COUNTIF($D$1222:D1380,$C$1223:$C$1419),),))</f>
        <v>#N/A</v>
      </c>
      <c r="E1381" s="345" t="e">
        <f t="shared" si="178"/>
        <v>#N/A</v>
      </c>
    </row>
    <row r="1382" spans="2:6" ht="18" customHeight="1" x14ac:dyDescent="0.25">
      <c r="B1382" s="280">
        <v>12</v>
      </c>
      <c r="C1382" s="548" t="str">
        <f t="shared" si="180"/>
        <v/>
      </c>
      <c r="D1382" s="340" t="e">
        <f>INDEX($C$1223:$C$1419,MATCH(0,INDEX(COUNTIF($D$1222:D1381,$C$1223:$C$1419),),))</f>
        <v>#N/A</v>
      </c>
      <c r="E1382" s="345" t="e">
        <f t="shared" si="178"/>
        <v>#N/A</v>
      </c>
    </row>
    <row r="1383" spans="2:6" ht="18" customHeight="1" x14ac:dyDescent="0.25">
      <c r="B1383" s="280">
        <v>12</v>
      </c>
      <c r="C1383" s="548" t="str">
        <f t="shared" si="180"/>
        <v/>
      </c>
      <c r="D1383" s="340" t="e">
        <f>INDEX($C$1223:$C$1419,MATCH(0,INDEX(COUNTIF($D$1222:D1382,$C$1223:$C$1419),),))</f>
        <v>#N/A</v>
      </c>
      <c r="E1383" s="345" t="e">
        <f t="shared" si="178"/>
        <v>#N/A</v>
      </c>
    </row>
    <row r="1384" spans="2:6" ht="18" customHeight="1" x14ac:dyDescent="0.25">
      <c r="B1384" s="280">
        <v>12</v>
      </c>
      <c r="C1384" s="548" t="str">
        <f t="shared" si="180"/>
        <v/>
      </c>
      <c r="D1384" s="340" t="e">
        <f>INDEX($C$1223:$C$1419,MATCH(0,INDEX(COUNTIF($D$1222:D1383,$C$1223:$C$1419),),))</f>
        <v>#N/A</v>
      </c>
      <c r="E1384" s="345" t="e">
        <f t="shared" si="178"/>
        <v>#N/A</v>
      </c>
    </row>
    <row r="1385" spans="2:6" ht="18" customHeight="1" x14ac:dyDescent="0.25">
      <c r="B1385" s="280">
        <v>12</v>
      </c>
      <c r="C1385" s="548" t="str">
        <f t="shared" si="180"/>
        <v/>
      </c>
      <c r="D1385" s="340" t="e">
        <f>INDEX($C$1223:$C$1419,MATCH(0,INDEX(COUNTIF($D$1222:D1384,$C$1223:$C$1419),),))</f>
        <v>#N/A</v>
      </c>
      <c r="E1385" s="345" t="e">
        <f t="shared" si="178"/>
        <v>#N/A</v>
      </c>
    </row>
    <row r="1386" spans="2:6" ht="18" customHeight="1" x14ac:dyDescent="0.25">
      <c r="B1386" s="280">
        <v>12</v>
      </c>
      <c r="C1386" s="548" t="str">
        <f t="shared" si="180"/>
        <v/>
      </c>
      <c r="D1386" s="340" t="e">
        <f>INDEX($C$1223:$C$1419,MATCH(0,INDEX(COUNTIF($D$1222:D1385,$C$1223:$C$1419),),))</f>
        <v>#N/A</v>
      </c>
      <c r="E1386" s="345" t="e">
        <f t="shared" si="178"/>
        <v>#N/A</v>
      </c>
    </row>
    <row r="1387" spans="2:6" ht="18" customHeight="1" x14ac:dyDescent="0.25">
      <c r="B1387" s="280">
        <v>12</v>
      </c>
      <c r="C1387" s="548" t="str">
        <f t="shared" si="180"/>
        <v/>
      </c>
      <c r="D1387" s="340" t="e">
        <f>INDEX($C$1223:$C$1419,MATCH(0,INDEX(COUNTIF($D$1222:D1386,$C$1223:$C$1419),),))</f>
        <v>#N/A</v>
      </c>
      <c r="E1387" s="345" t="e">
        <f t="shared" si="178"/>
        <v>#N/A</v>
      </c>
    </row>
    <row r="1388" spans="2:6" ht="18" customHeight="1" x14ac:dyDescent="0.25">
      <c r="B1388" s="280">
        <v>12</v>
      </c>
      <c r="C1388" s="548" t="str">
        <f t="shared" si="180"/>
        <v/>
      </c>
      <c r="D1388" s="340" t="e">
        <f>INDEX($C$1223:$C$1419,MATCH(0,INDEX(COUNTIF($D$1222:D1387,$C$1223:$C$1419),),))</f>
        <v>#N/A</v>
      </c>
      <c r="E1388" s="345" t="e">
        <f t="shared" si="178"/>
        <v>#N/A</v>
      </c>
    </row>
    <row r="1389" spans="2:6" ht="18" customHeight="1" x14ac:dyDescent="0.25">
      <c r="B1389" s="280">
        <v>12</v>
      </c>
      <c r="C1389" s="548" t="str">
        <f t="shared" si="180"/>
        <v/>
      </c>
      <c r="D1389" s="340" t="e">
        <f>INDEX($C$1223:$C$1419,MATCH(0,INDEX(COUNTIF($D$1222:D1388,$C$1223:$C$1419),),))</f>
        <v>#N/A</v>
      </c>
      <c r="E1389" s="345" t="e">
        <f t="shared" si="178"/>
        <v>#N/A</v>
      </c>
    </row>
    <row r="1390" spans="2:6" ht="18" customHeight="1" x14ac:dyDescent="0.25">
      <c r="B1390" s="280">
        <v>12</v>
      </c>
      <c r="C1390" s="548" t="str">
        <f t="shared" si="180"/>
        <v/>
      </c>
      <c r="D1390" s="340" t="e">
        <f>INDEX($C$1223:$C$1419,MATCH(0,INDEX(COUNTIF($D$1222:D1389,$C$1223:$C$1419),),))</f>
        <v>#N/A</v>
      </c>
      <c r="E1390" s="345" t="e">
        <f t="shared" si="178"/>
        <v>#N/A</v>
      </c>
    </row>
    <row r="1391" spans="2:6" ht="18" customHeight="1" x14ac:dyDescent="0.25">
      <c r="B1391" s="280">
        <v>12</v>
      </c>
      <c r="C1391" s="548" t="str">
        <f t="shared" si="180"/>
        <v/>
      </c>
      <c r="D1391" s="340" t="e">
        <f>INDEX($C$1223:$C$1419,MATCH(0,INDEX(COUNTIF($D$1222:D1390,$C$1223:$C$1419),),))</f>
        <v>#N/A</v>
      </c>
      <c r="E1391" s="345" t="e">
        <f t="shared" si="178"/>
        <v>#N/A</v>
      </c>
    </row>
    <row r="1392" spans="2:6" ht="18" customHeight="1" x14ac:dyDescent="0.25">
      <c r="B1392" s="280">
        <v>12</v>
      </c>
      <c r="C1392" s="548" t="str">
        <f t="shared" si="180"/>
        <v/>
      </c>
      <c r="D1392" s="340" t="e">
        <f>INDEX($C$1223:$C$1419,MATCH(0,INDEX(COUNTIF($D$1222:D1391,$C$1223:$C$1419),),))</f>
        <v>#N/A</v>
      </c>
      <c r="E1392" s="345" t="e">
        <f t="shared" si="178"/>
        <v>#N/A</v>
      </c>
    </row>
    <row r="1393" spans="2:5" ht="18" customHeight="1" x14ac:dyDescent="0.25">
      <c r="B1393" s="280">
        <v>12</v>
      </c>
      <c r="C1393" s="548" t="str">
        <f t="shared" si="180"/>
        <v/>
      </c>
      <c r="D1393" s="340" t="e">
        <f>INDEX($C$1223:$C$1419,MATCH(0,INDEX(COUNTIF($D$1222:D1392,$C$1223:$C$1419),),))</f>
        <v>#N/A</v>
      </c>
      <c r="E1393" s="345" t="e">
        <f t="shared" si="178"/>
        <v>#N/A</v>
      </c>
    </row>
    <row r="1394" spans="2:5" ht="18" customHeight="1" x14ac:dyDescent="0.25">
      <c r="B1394" s="280">
        <v>12</v>
      </c>
      <c r="C1394" s="548" t="str">
        <f t="shared" si="180"/>
        <v/>
      </c>
      <c r="D1394" s="340" t="e">
        <f>INDEX($C$1223:$C$1419,MATCH(0,INDEX(COUNTIF($D$1222:D1393,$C$1223:$C$1419),),))</f>
        <v>#N/A</v>
      </c>
      <c r="E1394" s="345" t="e">
        <f t="shared" si="178"/>
        <v>#N/A</v>
      </c>
    </row>
    <row r="1395" spans="2:5" ht="18" customHeight="1" x14ac:dyDescent="0.25">
      <c r="B1395" s="280">
        <v>12</v>
      </c>
      <c r="C1395" s="548" t="str">
        <f t="shared" si="180"/>
        <v/>
      </c>
      <c r="D1395" s="340" t="e">
        <f>INDEX($C$1223:$C$1419,MATCH(0,INDEX(COUNTIF($D$1222:D1394,$C$1223:$C$1419),),))</f>
        <v>#N/A</v>
      </c>
      <c r="E1395" s="345" t="e">
        <f t="shared" si="178"/>
        <v>#N/A</v>
      </c>
    </row>
    <row r="1396" spans="2:5" ht="18" customHeight="1" x14ac:dyDescent="0.25">
      <c r="B1396" s="280">
        <v>12</v>
      </c>
      <c r="C1396" s="548" t="str">
        <f t="shared" si="180"/>
        <v/>
      </c>
      <c r="D1396" s="340" t="e">
        <f>INDEX($C$1223:$C$1419,MATCH(0,INDEX(COUNTIF($D$1222:D1395,$C$1223:$C$1419),),))</f>
        <v>#N/A</v>
      </c>
      <c r="E1396" s="345" t="e">
        <f t="shared" si="178"/>
        <v>#N/A</v>
      </c>
    </row>
    <row r="1397" spans="2:5" ht="18" customHeight="1" x14ac:dyDescent="0.25">
      <c r="B1397" s="280">
        <v>12</v>
      </c>
      <c r="C1397" s="548" t="str">
        <f t="shared" si="180"/>
        <v/>
      </c>
      <c r="D1397" s="340" t="e">
        <f>INDEX($C$1223:$C$1419,MATCH(0,INDEX(COUNTIF($D$1222:D1396,$C$1223:$C$1419),),))</f>
        <v>#N/A</v>
      </c>
      <c r="E1397" s="345" t="e">
        <f t="shared" si="178"/>
        <v>#N/A</v>
      </c>
    </row>
    <row r="1398" spans="2:5" ht="18" customHeight="1" x14ac:dyDescent="0.25">
      <c r="B1398" s="280">
        <v>12</v>
      </c>
      <c r="C1398" s="548" t="str">
        <f t="shared" si="180"/>
        <v/>
      </c>
      <c r="D1398" s="340" t="e">
        <f>INDEX($C$1223:$C$1419,MATCH(0,INDEX(COUNTIF($D$1222:D1397,$C$1223:$C$1419),),))</f>
        <v>#N/A</v>
      </c>
      <c r="E1398" s="345" t="e">
        <f t="shared" si="178"/>
        <v>#N/A</v>
      </c>
    </row>
    <row r="1399" spans="2:5" ht="18" customHeight="1" x14ac:dyDescent="0.25">
      <c r="B1399" s="280">
        <v>12</v>
      </c>
      <c r="C1399" s="548" t="str">
        <f t="shared" si="180"/>
        <v/>
      </c>
      <c r="D1399" s="340" t="e">
        <f>INDEX($C$1223:$C$1419,MATCH(0,INDEX(COUNTIF($D$1222:D1398,$C$1223:$C$1419),),))</f>
        <v>#N/A</v>
      </c>
      <c r="E1399" s="345" t="e">
        <f t="shared" si="178"/>
        <v>#N/A</v>
      </c>
    </row>
    <row r="1400" spans="2:5" ht="18" customHeight="1" x14ac:dyDescent="0.25">
      <c r="B1400" s="280">
        <v>13</v>
      </c>
      <c r="C1400" s="549" t="str">
        <f>IF(C1110="","",C1110)</f>
        <v/>
      </c>
      <c r="D1400" s="340" t="e">
        <f>INDEX($C$1223:$C$1419,MATCH(0,INDEX(COUNTIF($D$1222:D1399,$C$1223:$C$1419),),))</f>
        <v>#N/A</v>
      </c>
      <c r="E1400" s="345" t="e">
        <f t="shared" si="178"/>
        <v>#N/A</v>
      </c>
    </row>
    <row r="1401" spans="2:5" ht="18" customHeight="1" x14ac:dyDescent="0.25">
      <c r="B1401" s="280">
        <v>13</v>
      </c>
      <c r="C1401" s="549" t="str">
        <f t="shared" ref="C1401:C1409" si="181">IF(C1111="","",C1111)</f>
        <v/>
      </c>
      <c r="D1401" s="340" t="e">
        <f>INDEX($C$1223:$C$1419,MATCH(0,INDEX(COUNTIF($D$1222:D1400,$C$1223:$C$1419),),))</f>
        <v>#N/A</v>
      </c>
      <c r="E1401" s="345" t="e">
        <f t="shared" si="178"/>
        <v>#N/A</v>
      </c>
    </row>
    <row r="1402" spans="2:5" ht="18" customHeight="1" x14ac:dyDescent="0.25">
      <c r="B1402" s="280">
        <v>13</v>
      </c>
      <c r="C1402" s="549" t="str">
        <f t="shared" si="181"/>
        <v/>
      </c>
      <c r="D1402" s="340" t="e">
        <f>INDEX($C$1223:$C$1419,MATCH(0,INDEX(COUNTIF($D$1222:D1401,$C$1223:$C$1419),),))</f>
        <v>#N/A</v>
      </c>
      <c r="E1402" s="345" t="e">
        <f t="shared" si="178"/>
        <v>#N/A</v>
      </c>
    </row>
    <row r="1403" spans="2:5" ht="18" customHeight="1" x14ac:dyDescent="0.25">
      <c r="B1403" s="280">
        <v>13</v>
      </c>
      <c r="C1403" s="549" t="str">
        <f t="shared" si="181"/>
        <v/>
      </c>
      <c r="D1403" s="340" t="e">
        <f>INDEX($C$1223:$C$1419,MATCH(0,INDEX(COUNTIF($D$1222:D1402,$C$1223:$C$1419),),))</f>
        <v>#N/A</v>
      </c>
      <c r="E1403" s="345" t="e">
        <f t="shared" si="178"/>
        <v>#N/A</v>
      </c>
    </row>
    <row r="1404" spans="2:5" ht="18" customHeight="1" x14ac:dyDescent="0.25">
      <c r="B1404" s="280">
        <v>13</v>
      </c>
      <c r="C1404" s="549" t="str">
        <f t="shared" si="181"/>
        <v/>
      </c>
      <c r="D1404" s="340" t="e">
        <f>INDEX($C$1223:$C$1419,MATCH(0,INDEX(COUNTIF($D$1222:D1403,$C$1223:$C$1419),),))</f>
        <v>#N/A</v>
      </c>
      <c r="E1404" s="345" t="e">
        <f t="shared" si="178"/>
        <v>#N/A</v>
      </c>
    </row>
    <row r="1405" spans="2:5" ht="18" customHeight="1" x14ac:dyDescent="0.25">
      <c r="B1405" s="280">
        <v>13</v>
      </c>
      <c r="C1405" s="549" t="str">
        <f t="shared" si="181"/>
        <v/>
      </c>
      <c r="D1405" s="340" t="e">
        <f>INDEX($C$1223:$C$1419,MATCH(0,INDEX(COUNTIF($D$1222:D1404,$C$1223:$C$1419),),))</f>
        <v>#N/A</v>
      </c>
      <c r="E1405" s="345" t="e">
        <f t="shared" si="178"/>
        <v>#N/A</v>
      </c>
    </row>
    <row r="1406" spans="2:5" ht="18" customHeight="1" x14ac:dyDescent="0.25">
      <c r="B1406" s="280">
        <v>13</v>
      </c>
      <c r="C1406" s="549" t="str">
        <f t="shared" si="181"/>
        <v/>
      </c>
      <c r="D1406" s="340" t="e">
        <f>INDEX($C$1223:$C$1419,MATCH(0,INDEX(COUNTIF($D$1222:D1405,$C$1223:$C$1419),),))</f>
        <v>#N/A</v>
      </c>
      <c r="E1406" s="345" t="e">
        <f t="shared" si="178"/>
        <v>#N/A</v>
      </c>
    </row>
    <row r="1407" spans="2:5" ht="18" customHeight="1" x14ac:dyDescent="0.25">
      <c r="B1407" s="280">
        <v>13</v>
      </c>
      <c r="C1407" s="549" t="str">
        <f t="shared" si="181"/>
        <v/>
      </c>
      <c r="D1407" s="340" t="e">
        <f>INDEX($C$1223:$C$1419,MATCH(0,INDEX(COUNTIF($D$1222:D1406,$C$1223:$C$1419),),))</f>
        <v>#N/A</v>
      </c>
      <c r="E1407" s="345" t="e">
        <f t="shared" si="178"/>
        <v>#N/A</v>
      </c>
    </row>
    <row r="1408" spans="2:5" ht="18" customHeight="1" x14ac:dyDescent="0.25">
      <c r="B1408" s="280">
        <v>13</v>
      </c>
      <c r="C1408" s="549" t="str">
        <f t="shared" si="181"/>
        <v/>
      </c>
      <c r="D1408" s="340" t="e">
        <f>INDEX($C$1223:$C$1419,MATCH(0,INDEX(COUNTIF($D$1222:D1407,$C$1223:$C$1419),),))</f>
        <v>#N/A</v>
      </c>
      <c r="E1408" s="345" t="e">
        <f t="shared" si="178"/>
        <v>#N/A</v>
      </c>
    </row>
    <row r="1409" spans="2:5" ht="18" customHeight="1" x14ac:dyDescent="0.25">
      <c r="B1409" s="280">
        <v>13</v>
      </c>
      <c r="C1409" s="549" t="str">
        <f t="shared" si="181"/>
        <v/>
      </c>
      <c r="D1409" s="340" t="e">
        <f>INDEX($C$1223:$C$1419,MATCH(0,INDEX(COUNTIF($D$1222:D1408,$C$1223:$C$1419),),))</f>
        <v>#N/A</v>
      </c>
      <c r="E1409" s="345" t="e">
        <f t="shared" si="178"/>
        <v>#N/A</v>
      </c>
    </row>
    <row r="1410" spans="2:5" ht="18" customHeight="1" x14ac:dyDescent="0.25">
      <c r="B1410" s="280">
        <v>14</v>
      </c>
      <c r="C1410" s="546" t="str">
        <f>IF(C1134="","",C1134)</f>
        <v/>
      </c>
      <c r="D1410" s="340" t="e">
        <f>INDEX($C$1223:$C$1419,MATCH(0,INDEX(COUNTIF($D$1222:D1409,$C$1223:$C$1419),),))</f>
        <v>#N/A</v>
      </c>
      <c r="E1410" s="345" t="e">
        <f t="shared" si="178"/>
        <v>#N/A</v>
      </c>
    </row>
    <row r="1411" spans="2:5" ht="18" customHeight="1" x14ac:dyDescent="0.25">
      <c r="B1411" s="280">
        <v>14</v>
      </c>
      <c r="C1411" s="546" t="str">
        <f t="shared" ref="C1411:C1418" si="182">IF(C1135="","",C1135)</f>
        <v/>
      </c>
      <c r="D1411" s="340" t="e">
        <f>INDEX($C$1223:$C$1419,MATCH(0,INDEX(COUNTIF($D$1222:D1410,$C$1223:$C$1419),),))</f>
        <v>#N/A</v>
      </c>
      <c r="E1411" s="345" t="e">
        <f t="shared" si="178"/>
        <v>#N/A</v>
      </c>
    </row>
    <row r="1412" spans="2:5" ht="18" customHeight="1" x14ac:dyDescent="0.25">
      <c r="B1412" s="280">
        <v>14</v>
      </c>
      <c r="C1412" s="546" t="str">
        <f t="shared" si="182"/>
        <v/>
      </c>
      <c r="D1412" s="340" t="e">
        <f>INDEX($C$1223:$C$1419,MATCH(0,INDEX(COUNTIF($D$1222:D1411,$C$1223:$C$1419),),))</f>
        <v>#N/A</v>
      </c>
      <c r="E1412" s="345" t="e">
        <f t="shared" si="178"/>
        <v>#N/A</v>
      </c>
    </row>
    <row r="1413" spans="2:5" ht="18" customHeight="1" x14ac:dyDescent="0.25">
      <c r="B1413" s="280">
        <v>14</v>
      </c>
      <c r="C1413" s="546" t="str">
        <f t="shared" si="182"/>
        <v/>
      </c>
      <c r="D1413" s="340" t="e">
        <f>INDEX($C$1223:$C$1419,MATCH(0,INDEX(COUNTIF($D$1222:D1412,$C$1223:$C$1419),),))</f>
        <v>#N/A</v>
      </c>
      <c r="E1413" s="345" t="e">
        <f t="shared" si="178"/>
        <v>#N/A</v>
      </c>
    </row>
    <row r="1414" spans="2:5" ht="18" customHeight="1" x14ac:dyDescent="0.25">
      <c r="B1414" s="280">
        <v>14</v>
      </c>
      <c r="C1414" s="546" t="str">
        <f t="shared" si="182"/>
        <v/>
      </c>
      <c r="D1414" s="340" t="e">
        <f>INDEX($C$1223:$C$1419,MATCH(0,INDEX(COUNTIF($D$1222:D1413,$C$1223:$C$1419),),))</f>
        <v>#N/A</v>
      </c>
      <c r="E1414" s="345" t="e">
        <f t="shared" si="178"/>
        <v>#N/A</v>
      </c>
    </row>
    <row r="1415" spans="2:5" ht="18" customHeight="1" x14ac:dyDescent="0.25">
      <c r="B1415" s="280">
        <v>14</v>
      </c>
      <c r="C1415" s="546" t="str">
        <f t="shared" si="182"/>
        <v/>
      </c>
      <c r="D1415" s="340" t="e">
        <f>INDEX($C$1223:$C$1419,MATCH(0,INDEX(COUNTIF($D$1222:D1414,$C$1223:$C$1419),),))</f>
        <v>#N/A</v>
      </c>
      <c r="E1415" s="345" t="e">
        <f t="shared" si="178"/>
        <v>#N/A</v>
      </c>
    </row>
    <row r="1416" spans="2:5" ht="18" customHeight="1" x14ac:dyDescent="0.25">
      <c r="B1416" s="280">
        <v>14</v>
      </c>
      <c r="C1416" s="546" t="str">
        <f t="shared" si="182"/>
        <v/>
      </c>
      <c r="D1416" s="340" t="e">
        <f>INDEX($C$1223:$C$1419,MATCH(0,INDEX(COUNTIF($D$1222:D1415,$C$1223:$C$1419),),))</f>
        <v>#N/A</v>
      </c>
      <c r="E1416" s="345" t="e">
        <f t="shared" si="178"/>
        <v>#N/A</v>
      </c>
    </row>
    <row r="1417" spans="2:5" ht="18" customHeight="1" x14ac:dyDescent="0.25">
      <c r="B1417" s="280">
        <v>14</v>
      </c>
      <c r="C1417" s="546" t="str">
        <f t="shared" si="182"/>
        <v/>
      </c>
      <c r="D1417" s="340" t="e">
        <f>INDEX($C$1223:$C$1419,MATCH(0,INDEX(COUNTIF($D$1222:D1416,$C$1223:$C$1419),),))</f>
        <v>#N/A</v>
      </c>
      <c r="E1417" s="345" t="e">
        <f t="shared" si="178"/>
        <v>#N/A</v>
      </c>
    </row>
    <row r="1418" spans="2:5" ht="18" customHeight="1" x14ac:dyDescent="0.25">
      <c r="B1418" s="280">
        <v>14</v>
      </c>
      <c r="C1418" s="546" t="str">
        <f t="shared" si="182"/>
        <v/>
      </c>
      <c r="D1418" s="340" t="e">
        <f>INDEX($C$1223:$C$1419,MATCH(0,INDEX(COUNTIF($D$1222:D1417,$C$1223:$C$1419),),))</f>
        <v>#N/A</v>
      </c>
      <c r="E1418" s="345" t="e">
        <f t="shared" si="178"/>
        <v>#N/A</v>
      </c>
    </row>
    <row r="1419" spans="2:5" ht="18" customHeight="1" x14ac:dyDescent="0.25">
      <c r="B1419" s="280">
        <v>14</v>
      </c>
      <c r="C1419" s="546" t="str">
        <f>IF(C1143="","",C1143)</f>
        <v/>
      </c>
      <c r="D1419" s="340" t="e">
        <f>INDEX($C$1223:$C$1419,MATCH(0,INDEX(COUNTIF($D$1222:D1418,$C$1223:$C$1419),),))</f>
        <v>#N/A</v>
      </c>
      <c r="E1419" s="345" t="e">
        <f>IF(D1419="",#REF!,IF(D1419=E1418,#REF!,D1419))</f>
        <v>#N/A</v>
      </c>
    </row>
  </sheetData>
  <sheetProtection algorithmName="SHA-512" hashValue="dJyDVyULtw1gi3+ta6+oeH/Xt2EckZeSbp6tQ0GwduR1WkFjKwg0QiKC9CF6zUrhpc1lzuGgfC6h6d+kqTqlbw==" saltValue="Vncfafz0C4TmNBOudHo0vQ==" spinCount="100000" sheet="1" objects="1" scenarios="1"/>
  <protectedRanges>
    <protectedRange sqref="D726:D734 C699 C726:C733 D676:D698 C798:I812 C676:C697 C740:C771 D740:I769 D770:D771" name="Rango5_1"/>
    <protectedRange sqref="D726:F734 C699:E699 C726:C733 D676:F698 C798:I812 C676:C697 C740:C771 D740:I769 D770:F771" name="Rango1_1"/>
    <protectedRange sqref="AH597:AI597" name="Rango5_2"/>
    <protectedRange sqref="X597" name="Rango1_3_1"/>
    <protectedRange sqref="AH597 AA597:AD597 Y597 AJ597:AK597" name="Rango1_2"/>
    <protectedRange sqref="X597" name="Rango4_1"/>
    <protectedRange sqref="C104:C125" name="Rango3"/>
    <protectedRange sqref="D104:E125" name="Rango1_4"/>
    <protectedRange sqref="C172:D203" name="Rango3_3"/>
    <protectedRange sqref="E172:E203" name="Rango1_7"/>
  </protectedRanges>
  <autoFilter ref="C227:E268"/>
  <mergeCells count="47">
    <mergeCell ref="M432:P432"/>
    <mergeCell ref="C432:C433"/>
    <mergeCell ref="D432:D433"/>
    <mergeCell ref="E432:E433"/>
    <mergeCell ref="F432:F433"/>
    <mergeCell ref="G432:I432"/>
    <mergeCell ref="M404:P404"/>
    <mergeCell ref="M598:P598"/>
    <mergeCell ref="C101:C102"/>
    <mergeCell ref="D101:D102"/>
    <mergeCell ref="E101:E102"/>
    <mergeCell ref="L101:O101"/>
    <mergeCell ref="F101:H101"/>
    <mergeCell ref="I101:K101"/>
    <mergeCell ref="M507:P507"/>
    <mergeCell ref="C313:C314"/>
    <mergeCell ref="C507:C508"/>
    <mergeCell ref="D169:D170"/>
    <mergeCell ref="C169:C170"/>
    <mergeCell ref="D313:D314"/>
    <mergeCell ref="E313:E314"/>
    <mergeCell ref="F313:F314"/>
    <mergeCell ref="M313:P313"/>
    <mergeCell ref="J313:L313"/>
    <mergeCell ref="G795:J795"/>
    <mergeCell ref="C1189:E1189"/>
    <mergeCell ref="C598:C599"/>
    <mergeCell ref="G598:I598"/>
    <mergeCell ref="J507:L507"/>
    <mergeCell ref="J598:L598"/>
    <mergeCell ref="D598:D599"/>
    <mergeCell ref="E598:E599"/>
    <mergeCell ref="F598:F599"/>
    <mergeCell ref="C404:C405"/>
    <mergeCell ref="D404:D405"/>
    <mergeCell ref="E404:E405"/>
    <mergeCell ref="F404:F405"/>
    <mergeCell ref="G404:I404"/>
    <mergeCell ref="J404:L404"/>
    <mergeCell ref="E169:E170"/>
    <mergeCell ref="F169:I169"/>
    <mergeCell ref="D507:D508"/>
    <mergeCell ref="E507:E508"/>
    <mergeCell ref="F507:F508"/>
    <mergeCell ref="G507:I507"/>
    <mergeCell ref="G313:I313"/>
    <mergeCell ref="J432:L432"/>
  </mergeCells>
  <conditionalFormatting sqref="C1204">
    <cfRule type="iconSet" priority="33">
      <iconSet iconSet="3Arrows">
        <cfvo type="percent" val="0"/>
        <cfvo type="percent" val="33"/>
        <cfvo type="percent" val="67"/>
      </iconSet>
    </cfRule>
  </conditionalFormatting>
  <conditionalFormatting sqref="AK626:AK629">
    <cfRule type="cellIs" dxfId="1" priority="25" operator="lessThan">
      <formula>0</formula>
    </cfRule>
    <cfRule type="cellIs" dxfId="0" priority="26" operator="greaterThan">
      <formula>0</formula>
    </cfRule>
  </conditionalFormatting>
  <dataValidations disablePrompts="1" count="5">
    <dataValidation type="decimal" allowBlank="1" showInputMessage="1" showErrorMessage="1" sqref="AK597">
      <formula1>0</formula1>
      <formula2>500</formula2>
    </dataValidation>
    <dataValidation type="decimal" allowBlank="1" showInputMessage="1" showErrorMessage="1" sqref="AJ597">
      <formula1>0</formula1>
      <formula2>100000000</formula2>
    </dataValidation>
    <dataValidation type="decimal" operator="greaterThan" allowBlank="1" showInputMessage="1" showErrorMessage="1" sqref="AD597">
      <formula1>0</formula1>
    </dataValidation>
    <dataValidation type="decimal" allowBlank="1" showInputMessage="1" showErrorMessage="1" sqref="AA597:AC597">
      <formula1>0</formula1>
      <formula2>10</formula2>
    </dataValidation>
    <dataValidation type="list" allowBlank="1" showInputMessage="1" showErrorMessage="1" sqref="Y597">
      <formula1>INDIRECT("Lista_Comb_fósiles_vehículos_"&amp;$D$1)</formula1>
    </dataValidation>
  </dataValidation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A1:Y109"/>
  <sheetViews>
    <sheetView showRowColHeaders="0" zoomScaleNormal="100" zoomScaleSheetLayoutView="100" workbookViewId="0">
      <pane xSplit="2" ySplit="1" topLeftCell="C2" activePane="bottomRight" state="frozen"/>
      <selection pane="topRight" activeCell="C1" sqref="C1"/>
      <selection pane="bottomLeft" activeCell="A2" sqref="A2"/>
      <selection pane="bottomRight"/>
    </sheetView>
  </sheetViews>
  <sheetFormatPr baseColWidth="10" defaultColWidth="11.42578125" defaultRowHeight="15" x14ac:dyDescent="0.25"/>
  <cols>
    <col min="1" max="1" width="27" style="13" customWidth="1"/>
    <col min="2" max="2" width="0.5703125" style="11" customWidth="1"/>
    <col min="3" max="3" width="1.7109375" style="29" customWidth="1"/>
    <col min="4" max="5" width="8.7109375" style="29" customWidth="1"/>
    <col min="6" max="6" width="9.5703125" style="29" customWidth="1"/>
    <col min="7" max="7" width="13.28515625" style="29" customWidth="1"/>
    <col min="8" max="8" width="14.140625" style="29" customWidth="1"/>
    <col min="9" max="9" width="15.5703125" style="29" customWidth="1"/>
    <col min="10" max="10" width="15.85546875" style="29" customWidth="1"/>
    <col min="11" max="11" width="16.140625" style="29" customWidth="1"/>
    <col min="12" max="12" width="10.140625" style="29" customWidth="1"/>
    <col min="13" max="13" width="12.28515625" style="29" customWidth="1"/>
    <col min="14" max="14" width="12.85546875" style="29" customWidth="1"/>
    <col min="15" max="15" width="2.7109375" style="29" customWidth="1"/>
    <col min="16" max="16384" width="11.42578125" style="29"/>
  </cols>
  <sheetData>
    <row r="1" spans="1:25" ht="36" customHeight="1" x14ac:dyDescent="0.25">
      <c r="A1" s="10"/>
      <c r="C1" s="965" t="s">
        <v>126</v>
      </c>
      <c r="D1" s="966"/>
      <c r="E1" s="966"/>
      <c r="F1" s="966"/>
      <c r="G1" s="966"/>
      <c r="H1" s="966"/>
      <c r="I1" s="966"/>
      <c r="J1" s="966"/>
      <c r="K1" s="966"/>
      <c r="L1" s="966"/>
      <c r="M1" s="966"/>
      <c r="N1" s="966"/>
      <c r="O1" s="966"/>
    </row>
    <row r="2" spans="1:25" ht="36" customHeight="1" x14ac:dyDescent="0.3">
      <c r="B2" s="5"/>
      <c r="H2" s="12"/>
      <c r="I2" s="12"/>
      <c r="J2" s="12"/>
      <c r="K2" s="12"/>
      <c r="L2" s="12"/>
      <c r="M2" s="12"/>
      <c r="N2" s="12"/>
    </row>
    <row r="3" spans="1:25" ht="16.5" x14ac:dyDescent="0.3">
      <c r="A3" s="4" t="s">
        <v>50</v>
      </c>
      <c r="B3" s="6"/>
      <c r="D3" s="967" t="s">
        <v>146</v>
      </c>
      <c r="E3" s="968"/>
      <c r="F3" s="969"/>
      <c r="G3" s="202"/>
      <c r="H3" s="12"/>
      <c r="I3" s="12"/>
      <c r="M3" s="12"/>
      <c r="N3" s="12"/>
    </row>
    <row r="4" spans="1:25" ht="16.5" x14ac:dyDescent="0.3">
      <c r="A4" s="17" t="s">
        <v>1180</v>
      </c>
      <c r="B4" s="6"/>
      <c r="H4" s="12"/>
      <c r="I4" s="12"/>
      <c r="M4" s="12"/>
      <c r="N4" s="12"/>
    </row>
    <row r="5" spans="1:25" ht="18.75" customHeight="1" x14ac:dyDescent="0.25">
      <c r="A5" s="17" t="s">
        <v>1181</v>
      </c>
      <c r="B5" s="6"/>
      <c r="D5" s="970" t="s">
        <v>168</v>
      </c>
      <c r="E5" s="970"/>
      <c r="F5" s="970"/>
      <c r="G5" s="970"/>
      <c r="H5" s="970"/>
      <c r="I5" s="970"/>
      <c r="J5" s="174" t="s">
        <v>177</v>
      </c>
      <c r="K5" s="971" t="s">
        <v>1014</v>
      </c>
      <c r="L5" s="972"/>
      <c r="M5" s="973"/>
      <c r="Y5" s="181">
        <f>D6</f>
        <v>0</v>
      </c>
    </row>
    <row r="6" spans="1:25" ht="16.5" x14ac:dyDescent="0.3">
      <c r="A6" s="17" t="s">
        <v>1182</v>
      </c>
      <c r="B6" s="6"/>
      <c r="D6" s="974"/>
      <c r="E6" s="975"/>
      <c r="F6" s="975"/>
      <c r="G6" s="975"/>
      <c r="H6" s="975"/>
      <c r="I6" s="976"/>
      <c r="J6" s="192"/>
      <c r="K6" s="977"/>
      <c r="L6" s="978"/>
      <c r="M6" s="979"/>
      <c r="Y6" s="181">
        <f>D9</f>
        <v>0</v>
      </c>
    </row>
    <row r="7" spans="1:25" ht="16.5" x14ac:dyDescent="0.3">
      <c r="A7" s="17" t="s">
        <v>1183</v>
      </c>
      <c r="J7" s="12"/>
      <c r="N7" s="29" t="s">
        <v>6</v>
      </c>
    </row>
    <row r="8" spans="1:25" ht="16.5" customHeight="1" x14ac:dyDescent="0.25">
      <c r="A8" s="17" t="s">
        <v>1184</v>
      </c>
      <c r="D8" s="960" t="s">
        <v>1015</v>
      </c>
      <c r="E8" s="961"/>
      <c r="F8" s="961"/>
      <c r="G8" s="961"/>
      <c r="H8" s="961"/>
      <c r="I8" s="961"/>
      <c r="J8" s="961"/>
      <c r="K8" s="961"/>
      <c r="L8" s="961"/>
      <c r="M8" s="961"/>
    </row>
    <row r="9" spans="1:25" ht="16.5" customHeight="1" x14ac:dyDescent="0.25">
      <c r="A9" s="17" t="s">
        <v>1185</v>
      </c>
      <c r="D9" s="962"/>
      <c r="E9" s="963"/>
      <c r="F9" s="963"/>
      <c r="G9" s="963"/>
      <c r="H9" s="963"/>
      <c r="I9" s="963"/>
      <c r="J9" s="963"/>
      <c r="K9" s="963"/>
      <c r="L9" s="963"/>
      <c r="M9" s="964"/>
    </row>
    <row r="10" spans="1:25" ht="17.25" customHeight="1" x14ac:dyDescent="0.25">
      <c r="A10" s="17" t="s">
        <v>1390</v>
      </c>
    </row>
    <row r="11" spans="1:25" ht="18.75" customHeight="1" x14ac:dyDescent="0.25">
      <c r="A11" s="17" t="s">
        <v>1186</v>
      </c>
      <c r="D11" s="981" t="s">
        <v>364</v>
      </c>
      <c r="E11" s="981"/>
      <c r="F11" s="981"/>
      <c r="G11" s="981"/>
      <c r="H11" s="981"/>
      <c r="I11" s="981"/>
      <c r="J11" s="981"/>
      <c r="K11" s="981"/>
      <c r="L11" s="981"/>
      <c r="M11" s="981"/>
      <c r="N11" s="981"/>
    </row>
    <row r="12" spans="1:25" x14ac:dyDescent="0.25">
      <c r="A12" s="17" t="s">
        <v>1187</v>
      </c>
      <c r="D12" s="981"/>
      <c r="E12" s="981"/>
      <c r="F12" s="981"/>
      <c r="G12" s="981"/>
      <c r="H12" s="981"/>
      <c r="I12" s="981"/>
      <c r="J12" s="981"/>
      <c r="K12" s="981"/>
      <c r="L12" s="981"/>
      <c r="M12" s="981"/>
      <c r="N12" s="981"/>
    </row>
    <row r="13" spans="1:25" ht="18" customHeight="1" x14ac:dyDescent="0.25">
      <c r="A13" s="17" t="s">
        <v>1188</v>
      </c>
      <c r="D13" s="981"/>
      <c r="E13" s="981"/>
      <c r="F13" s="981"/>
      <c r="G13" s="981"/>
      <c r="H13" s="981"/>
      <c r="I13" s="981"/>
      <c r="J13" s="981"/>
      <c r="K13" s="981"/>
      <c r="L13" s="981"/>
      <c r="M13" s="981"/>
      <c r="N13" s="981"/>
    </row>
    <row r="14" spans="1:25" ht="16.5" customHeight="1" x14ac:dyDescent="0.3">
      <c r="A14" s="20"/>
      <c r="G14" s="180" t="s">
        <v>118</v>
      </c>
      <c r="H14" s="108"/>
      <c r="I14" s="12"/>
      <c r="J14" s="180" t="s">
        <v>120</v>
      </c>
      <c r="K14" s="256"/>
      <c r="L14" s="110" t="s">
        <v>1189</v>
      </c>
      <c r="M14" s="250"/>
    </row>
    <row r="15" spans="1:25" ht="9" customHeight="1" x14ac:dyDescent="0.3">
      <c r="A15" s="20"/>
      <c r="J15" s="12"/>
    </row>
    <row r="16" spans="1:25" ht="16.5" customHeight="1" x14ac:dyDescent="0.3">
      <c r="A16" s="20"/>
      <c r="G16" s="180" t="s">
        <v>119</v>
      </c>
      <c r="H16" s="108"/>
      <c r="I16" s="12"/>
      <c r="J16" s="180" t="s">
        <v>125</v>
      </c>
      <c r="K16" s="256"/>
      <c r="L16" s="110" t="s">
        <v>1189</v>
      </c>
      <c r="M16" s="250"/>
    </row>
    <row r="17" spans="1:19" ht="9" customHeight="1" x14ac:dyDescent="0.3">
      <c r="F17" s="198"/>
      <c r="H17" s="12"/>
      <c r="I17" s="199"/>
    </row>
    <row r="18" spans="1:19" s="14" customFormat="1" ht="18" x14ac:dyDescent="0.3">
      <c r="A18" s="13"/>
      <c r="B18" s="23"/>
      <c r="D18" s="29"/>
      <c r="E18" s="29"/>
      <c r="F18" s="29"/>
      <c r="G18" s="180" t="s">
        <v>280</v>
      </c>
      <c r="H18" s="108"/>
      <c r="I18" s="12"/>
      <c r="J18" s="188" t="s">
        <v>283</v>
      </c>
      <c r="K18" s="257"/>
      <c r="L18" s="110" t="s">
        <v>1189</v>
      </c>
      <c r="M18" s="250"/>
      <c r="N18" s="29"/>
      <c r="O18" s="15"/>
      <c r="P18" s="15"/>
      <c r="Q18" s="15"/>
      <c r="R18" s="15"/>
      <c r="S18" s="15"/>
    </row>
    <row r="19" spans="1:19" ht="9" customHeight="1" x14ac:dyDescent="0.3">
      <c r="F19" s="172"/>
      <c r="H19" s="12"/>
      <c r="I19" s="173"/>
      <c r="M19" s="250"/>
    </row>
    <row r="20" spans="1:19" s="14" customFormat="1" ht="23.25" customHeight="1" x14ac:dyDescent="0.3">
      <c r="A20" s="13"/>
      <c r="B20" s="23"/>
      <c r="D20" s="29"/>
      <c r="E20" s="29"/>
      <c r="F20" s="29"/>
      <c r="G20" s="189" t="s">
        <v>285</v>
      </c>
      <c r="H20" s="193" t="str">
        <f>IF(ISNUMBER(G3),G3,"")</f>
        <v/>
      </c>
      <c r="I20" s="12"/>
      <c r="J20" s="190" t="s">
        <v>284</v>
      </c>
      <c r="K20" s="258">
        <f ca="1">Datos!D1155</f>
        <v>0</v>
      </c>
      <c r="L20" s="191" t="s">
        <v>1190</v>
      </c>
      <c r="M20" s="250"/>
      <c r="N20" s="29"/>
      <c r="O20" s="15"/>
      <c r="P20" s="15"/>
      <c r="Q20" s="15"/>
      <c r="R20" s="15"/>
      <c r="S20" s="15"/>
    </row>
    <row r="21" spans="1:19" s="14" customFormat="1" ht="9" customHeight="1" x14ac:dyDescent="0.25">
      <c r="A21" s="13"/>
      <c r="B21" s="23"/>
      <c r="D21" s="29"/>
      <c r="E21" s="29"/>
      <c r="F21" s="29"/>
      <c r="G21" s="29"/>
      <c r="H21" s="47"/>
      <c r="I21" s="47"/>
      <c r="J21" s="29"/>
      <c r="K21" s="29"/>
      <c r="L21" s="47"/>
      <c r="M21" s="29"/>
      <c r="N21" s="29"/>
      <c r="O21" s="15"/>
      <c r="P21" s="15"/>
      <c r="Q21" s="15"/>
      <c r="R21" s="15"/>
      <c r="S21" s="15"/>
    </row>
    <row r="22" spans="1:19" s="14" customFormat="1" ht="27.75" customHeight="1" x14ac:dyDescent="0.2">
      <c r="A22" s="22"/>
      <c r="B22" s="23"/>
      <c r="D22" s="980" t="s">
        <v>1171</v>
      </c>
      <c r="E22" s="980"/>
      <c r="F22" s="980"/>
      <c r="G22" s="980"/>
      <c r="H22" s="980"/>
      <c r="I22" s="980"/>
      <c r="J22" s="980"/>
      <c r="K22" s="980"/>
      <c r="L22" s="980"/>
      <c r="M22" s="980"/>
      <c r="N22" s="980"/>
      <c r="O22" s="15"/>
      <c r="P22" s="15"/>
      <c r="Q22" s="15"/>
      <c r="R22" s="15"/>
      <c r="S22" s="15"/>
    </row>
    <row r="23" spans="1:19" s="14" customFormat="1" ht="20.25" customHeight="1" x14ac:dyDescent="0.2">
      <c r="A23" s="22"/>
      <c r="B23" s="23"/>
      <c r="D23" s="980"/>
      <c r="E23" s="980"/>
      <c r="F23" s="980"/>
      <c r="G23" s="980"/>
      <c r="H23" s="980"/>
      <c r="I23" s="980"/>
      <c r="J23" s="980"/>
      <c r="K23" s="980"/>
      <c r="L23" s="980"/>
      <c r="M23" s="980"/>
      <c r="N23" s="980"/>
      <c r="O23" s="15"/>
      <c r="P23" s="15"/>
      <c r="Q23" s="15"/>
      <c r="R23" s="15"/>
      <c r="S23" s="15"/>
    </row>
    <row r="24" spans="1:19" ht="9" customHeight="1" x14ac:dyDescent="0.3">
      <c r="A24" s="20"/>
      <c r="D24" s="46"/>
      <c r="E24" s="46"/>
      <c r="F24" s="46"/>
      <c r="G24" s="46"/>
      <c r="H24" s="46"/>
      <c r="I24" s="46"/>
      <c r="J24" s="46"/>
      <c r="K24" s="46"/>
      <c r="L24" s="46"/>
      <c r="M24" s="46"/>
      <c r="N24" s="46"/>
    </row>
    <row r="25" spans="1:19" s="14" customFormat="1" ht="16.5" x14ac:dyDescent="0.25">
      <c r="A25" s="22"/>
      <c r="B25" s="23"/>
      <c r="D25" s="46"/>
      <c r="G25" s="46"/>
      <c r="H25" s="46"/>
      <c r="I25" s="982" t="s">
        <v>122</v>
      </c>
      <c r="J25" s="984" t="s">
        <v>187</v>
      </c>
      <c r="K25" s="985"/>
      <c r="L25" s="986"/>
      <c r="N25" s="78"/>
      <c r="O25" s="15"/>
      <c r="P25" s="15"/>
      <c r="Q25" s="15"/>
      <c r="R25" s="15"/>
      <c r="S25" s="15"/>
    </row>
    <row r="26" spans="1:19" ht="16.5" x14ac:dyDescent="0.25">
      <c r="D26" s="46"/>
      <c r="E26" s="14"/>
      <c r="F26" s="14"/>
      <c r="G26" s="46"/>
      <c r="H26" s="46"/>
      <c r="I26" s="983"/>
      <c r="J26" s="184" t="s">
        <v>162</v>
      </c>
      <c r="K26" s="184" t="s">
        <v>32</v>
      </c>
      <c r="L26" s="185" t="s">
        <v>167</v>
      </c>
      <c r="N26" s="14"/>
      <c r="O26" s="46"/>
    </row>
    <row r="27" spans="1:19" ht="23.25" customHeight="1" x14ac:dyDescent="0.25">
      <c r="D27" s="46"/>
      <c r="E27" s="14"/>
      <c r="F27" s="14"/>
      <c r="H27" s="196" t="s">
        <v>291</v>
      </c>
      <c r="I27" s="49" t="str">
        <f>IF(ISNUMBER(H20),H20,"")</f>
        <v/>
      </c>
      <c r="J27" s="194"/>
      <c r="K27" s="248"/>
      <c r="L27" s="194"/>
      <c r="M27" s="250"/>
      <c r="N27" s="14"/>
      <c r="O27" s="46"/>
    </row>
    <row r="28" spans="1:19" ht="5.25" customHeight="1" x14ac:dyDescent="0.25">
      <c r="J28" s="47"/>
      <c r="K28" s="255"/>
    </row>
    <row r="29" spans="1:19" ht="17.25" customHeight="1" x14ac:dyDescent="0.3">
      <c r="A29" s="20"/>
      <c r="D29" s="46"/>
      <c r="E29" s="172"/>
      <c r="G29" s="199"/>
      <c r="H29" s="197" t="s">
        <v>121</v>
      </c>
      <c r="I29" s="108" t="str">
        <f>IF(ISNUMBER(H14),H14,"")</f>
        <v/>
      </c>
      <c r="J29" s="195" t="str">
        <f>IF(AND(ISNUMBER(I29),ISTEXT(J27)),J27,"")</f>
        <v/>
      </c>
      <c r="K29" s="249"/>
      <c r="L29" s="195" t="str">
        <f>IF(AND(ISNUMBER(I29),ISTEXT(L27)),L27,"")</f>
        <v/>
      </c>
      <c r="M29" s="250"/>
      <c r="N29" s="14"/>
    </row>
    <row r="30" spans="1:19" ht="17.25" customHeight="1" x14ac:dyDescent="0.3">
      <c r="A30" s="20"/>
      <c r="H30" s="197" t="s">
        <v>123</v>
      </c>
      <c r="I30" s="108" t="str">
        <f>IF(ISNUMBER(H16),H16,"")</f>
        <v/>
      </c>
      <c r="J30" s="195" t="str">
        <f>IF(AND(ISNUMBER(I30),ISTEXT(J27)),J27,"")</f>
        <v/>
      </c>
      <c r="K30" s="249"/>
      <c r="L30" s="195" t="str">
        <f>IF(AND(ISNUMBER(I30),ISTEXT(L27)),L27,"")</f>
        <v/>
      </c>
      <c r="M30" s="250"/>
    </row>
    <row r="31" spans="1:19" ht="17.25" customHeight="1" x14ac:dyDescent="0.3">
      <c r="A31" s="20"/>
      <c r="H31" s="197" t="s">
        <v>281</v>
      </c>
      <c r="I31" s="108" t="str">
        <f>IF(ISNUMBER(H18),H18,"")</f>
        <v/>
      </c>
      <c r="J31" s="195" t="str">
        <f>IF(AND(ISNUMBER(I31),ISTEXT(J27)),J27,"")</f>
        <v/>
      </c>
      <c r="K31" s="249"/>
      <c r="L31" s="195" t="str">
        <f>IF(AND(ISNUMBER(I31),ISTEXT(L27)),L27,"")</f>
        <v/>
      </c>
      <c r="M31" s="250"/>
    </row>
    <row r="32" spans="1:19" ht="5.25" customHeight="1" x14ac:dyDescent="0.3">
      <c r="A32" s="20"/>
      <c r="E32" s="46"/>
      <c r="M32" s="250"/>
    </row>
    <row r="33" spans="1:14" ht="17.25" customHeight="1" x14ac:dyDescent="0.3">
      <c r="A33" s="20"/>
      <c r="D33" s="50"/>
    </row>
    <row r="34" spans="1:14" ht="18.75" customHeight="1" x14ac:dyDescent="0.3">
      <c r="A34" s="20"/>
      <c r="D34" s="980" t="s">
        <v>1394</v>
      </c>
      <c r="E34" s="980"/>
      <c r="F34" s="980"/>
      <c r="G34" s="980"/>
      <c r="H34" s="980"/>
      <c r="I34" s="980"/>
      <c r="J34" s="980"/>
      <c r="K34" s="980"/>
      <c r="L34" s="980"/>
      <c r="M34" s="980"/>
      <c r="N34" s="980"/>
    </row>
    <row r="35" spans="1:14" ht="18.75" customHeight="1" x14ac:dyDescent="0.3">
      <c r="A35" s="20"/>
      <c r="D35" s="980"/>
      <c r="E35" s="980"/>
      <c r="F35" s="980"/>
      <c r="G35" s="980"/>
      <c r="H35" s="980"/>
      <c r="I35" s="980"/>
      <c r="J35" s="980"/>
      <c r="K35" s="980"/>
      <c r="L35" s="980"/>
      <c r="M35" s="980"/>
      <c r="N35" s="980"/>
    </row>
    <row r="36" spans="1:14" ht="6" customHeight="1" x14ac:dyDescent="0.3">
      <c r="A36" s="20"/>
      <c r="E36" s="46"/>
      <c r="F36" s="46"/>
      <c r="G36" s="46"/>
      <c r="H36" s="46"/>
      <c r="I36" s="46"/>
      <c r="J36" s="46"/>
      <c r="K36" s="46"/>
      <c r="L36" s="46"/>
      <c r="M36" s="46"/>
      <c r="N36" s="46"/>
    </row>
    <row r="37" spans="1:14" ht="17.25" customHeight="1" x14ac:dyDescent="0.3">
      <c r="A37" s="20"/>
      <c r="G37" s="46"/>
      <c r="H37" s="46"/>
      <c r="I37" s="186" t="s">
        <v>122</v>
      </c>
      <c r="J37" s="200" t="s">
        <v>185</v>
      </c>
      <c r="K37" s="187" t="s">
        <v>186</v>
      </c>
    </row>
    <row r="38" spans="1:14" ht="17.25" customHeight="1" x14ac:dyDescent="0.25">
      <c r="H38" s="197" t="s">
        <v>5</v>
      </c>
      <c r="I38" s="49" t="str">
        <f>IF(ISNUMBER(H20),H20,"")</f>
        <v/>
      </c>
      <c r="J38" s="251"/>
      <c r="K38" s="719"/>
      <c r="L38" s="250"/>
    </row>
    <row r="39" spans="1:14" ht="5.25" customHeight="1" x14ac:dyDescent="0.25">
      <c r="H39" s="119"/>
      <c r="J39" s="253"/>
      <c r="K39" s="720"/>
      <c r="L39" s="250"/>
      <c r="N39" s="120"/>
    </row>
    <row r="40" spans="1:14" ht="16.5" x14ac:dyDescent="0.25">
      <c r="G40" s="199"/>
      <c r="H40" s="197" t="s">
        <v>121</v>
      </c>
      <c r="I40" s="108" t="str">
        <f>IF(ISNUMBER(H14),H14,"")</f>
        <v/>
      </c>
      <c r="J40" s="254"/>
      <c r="K40" s="721"/>
      <c r="L40" s="250"/>
    </row>
    <row r="41" spans="1:14" ht="18" customHeight="1" x14ac:dyDescent="0.25">
      <c r="H41" s="197" t="s">
        <v>123</v>
      </c>
      <c r="I41" s="109" t="str">
        <f>IF(ISNUMBER(H16),H16,"")</f>
        <v/>
      </c>
      <c r="J41" s="252"/>
      <c r="K41" s="721"/>
      <c r="L41" s="250"/>
    </row>
    <row r="42" spans="1:14" ht="18" customHeight="1" x14ac:dyDescent="0.25">
      <c r="H42" s="197" t="s">
        <v>281</v>
      </c>
      <c r="I42" s="109" t="str">
        <f>IF(ISNUMBER(H18),H18,"")</f>
        <v/>
      </c>
      <c r="J42" s="252"/>
      <c r="K42" s="721"/>
      <c r="L42" s="250"/>
    </row>
    <row r="43" spans="1:14" ht="16.5" customHeight="1" x14ac:dyDescent="0.25"/>
    <row r="44" spans="1:14" ht="18.75" customHeight="1" x14ac:dyDescent="0.25"/>
    <row r="45" spans="1:14" ht="18.75" customHeight="1" x14ac:dyDescent="0.25"/>
    <row r="46" spans="1:14" ht="18.75" customHeight="1" x14ac:dyDescent="0.25"/>
    <row r="47" spans="1:14" ht="22.5" customHeight="1" x14ac:dyDescent="0.25"/>
    <row r="67" spans="5:9" x14ac:dyDescent="0.25">
      <c r="E67" s="79"/>
      <c r="F67" s="79"/>
      <c r="G67" s="79"/>
      <c r="H67" s="79"/>
      <c r="I67" s="79"/>
    </row>
    <row r="94" spans="4:8" x14ac:dyDescent="0.25">
      <c r="D94" s="78"/>
      <c r="E94" s="78"/>
      <c r="F94" s="78"/>
      <c r="G94" s="78"/>
      <c r="H94" s="78"/>
    </row>
    <row r="95" spans="4:8" x14ac:dyDescent="0.25">
      <c r="D95" s="78"/>
      <c r="E95" s="78"/>
      <c r="F95" s="78"/>
      <c r="G95" s="78"/>
      <c r="H95" s="78"/>
    </row>
    <row r="96" spans="4:8" x14ac:dyDescent="0.25">
      <c r="D96" s="78"/>
      <c r="E96" s="78"/>
      <c r="F96" s="78"/>
      <c r="G96" s="78"/>
      <c r="H96" s="78"/>
    </row>
    <row r="97" spans="4:7" x14ac:dyDescent="0.25">
      <c r="D97" s="78"/>
      <c r="E97" s="78"/>
      <c r="F97" s="78"/>
      <c r="G97" s="78"/>
    </row>
    <row r="98" spans="4:7" x14ac:dyDescent="0.25">
      <c r="D98" s="78"/>
      <c r="E98" s="78"/>
      <c r="F98" s="78"/>
      <c r="G98" s="78"/>
    </row>
    <row r="99" spans="4:7" x14ac:dyDescent="0.25">
      <c r="D99" s="78"/>
      <c r="E99" s="78"/>
      <c r="F99" s="78"/>
      <c r="G99" s="78"/>
    </row>
    <row r="100" spans="4:7" x14ac:dyDescent="0.25">
      <c r="D100" s="78"/>
      <c r="E100" s="78"/>
      <c r="F100" s="78"/>
      <c r="G100" s="78"/>
    </row>
    <row r="101" spans="4:7" x14ac:dyDescent="0.25">
      <c r="D101" s="78"/>
      <c r="E101" s="78"/>
      <c r="F101" s="78"/>
      <c r="G101" s="78"/>
    </row>
    <row r="102" spans="4:7" x14ac:dyDescent="0.25">
      <c r="D102" s="78"/>
      <c r="E102" s="78"/>
      <c r="F102" s="78"/>
      <c r="G102" s="78"/>
    </row>
    <row r="103" spans="4:7" x14ac:dyDescent="0.25">
      <c r="D103" s="78"/>
      <c r="E103" s="78"/>
      <c r="F103" s="78"/>
      <c r="G103" s="78"/>
    </row>
    <row r="104" spans="4:7" x14ac:dyDescent="0.25">
      <c r="D104" s="78"/>
      <c r="E104" s="78"/>
      <c r="F104" s="78"/>
      <c r="G104" s="78"/>
    </row>
    <row r="105" spans="4:7" x14ac:dyDescent="0.25">
      <c r="D105" s="78"/>
      <c r="E105" s="78"/>
      <c r="F105" s="78"/>
      <c r="G105" s="78"/>
    </row>
    <row r="106" spans="4:7" x14ac:dyDescent="0.25">
      <c r="D106" s="78"/>
      <c r="E106" s="78"/>
      <c r="F106" s="78"/>
      <c r="G106" s="78"/>
    </row>
    <row r="107" spans="4:7" x14ac:dyDescent="0.25">
      <c r="D107" s="78"/>
      <c r="E107" s="78"/>
      <c r="F107" s="78"/>
      <c r="G107" s="78"/>
    </row>
    <row r="108" spans="4:7" x14ac:dyDescent="0.25">
      <c r="D108" s="78"/>
      <c r="E108" s="78"/>
      <c r="F108" s="78"/>
      <c r="G108" s="78"/>
    </row>
    <row r="109" spans="4:7" x14ac:dyDescent="0.25">
      <c r="D109" s="78"/>
      <c r="E109" s="78"/>
      <c r="F109" s="78"/>
      <c r="G109" s="78"/>
    </row>
  </sheetData>
  <sheetProtection algorithmName="SHA-512" hashValue="drOrERkXnXgLMmSrRAdWKjR6Jjdtff42uhOQIWd6MfM8UU3lzY8nC3uCqy7Zqpdgvt+/emCEOpoPihRQhReOiA==" saltValue="pU7sR14RWTqgNdLG4BdyDg==" spinCount="100000" sheet="1" objects="1" scenarios="1"/>
  <protectedRanges>
    <protectedRange sqref="G3 D6:M6 D9:M9 H14 H16 H18 K14 K16 K18 J27:L27 K29:K31 J40:K42 J38:K38" name="Rango1"/>
  </protectedRanges>
  <dataConsolidate/>
  <mergeCells count="13">
    <mergeCell ref="D34:N35"/>
    <mergeCell ref="D11:N13"/>
    <mergeCell ref="D22:N23"/>
    <mergeCell ref="I25:I26"/>
    <mergeCell ref="J25:L25"/>
    <mergeCell ref="D8:M8"/>
    <mergeCell ref="D9:M9"/>
    <mergeCell ref="C1:O1"/>
    <mergeCell ref="D3:F3"/>
    <mergeCell ref="D5:I5"/>
    <mergeCell ref="K5:M5"/>
    <mergeCell ref="D6:I6"/>
    <mergeCell ref="K6:M6"/>
  </mergeCells>
  <conditionalFormatting sqref="J28 L21">
    <cfRule type="expression" dxfId="1342" priority="40" stopIfTrue="1">
      <formula>#REF!=""</formula>
    </cfRule>
  </conditionalFormatting>
  <conditionalFormatting sqref="K39 H21:I21">
    <cfRule type="expression" dxfId="1341" priority="39" stopIfTrue="1">
      <formula>#REF!=""</formula>
    </cfRule>
  </conditionalFormatting>
  <conditionalFormatting sqref="D9">
    <cfRule type="expression" dxfId="1340" priority="42" stopIfTrue="1">
      <formula>D9=""</formula>
    </cfRule>
  </conditionalFormatting>
  <conditionalFormatting sqref="D6">
    <cfRule type="expression" dxfId="1339" priority="41" stopIfTrue="1">
      <formula>$D$6=""</formula>
    </cfRule>
  </conditionalFormatting>
  <conditionalFormatting sqref="L27">
    <cfRule type="expression" dxfId="1338" priority="38" stopIfTrue="1">
      <formula>ISTEXT(L27)</formula>
    </cfRule>
  </conditionalFormatting>
  <conditionalFormatting sqref="K18">
    <cfRule type="expression" dxfId="1337" priority="37" stopIfTrue="1">
      <formula>ISNUMBER($K$18)</formula>
    </cfRule>
  </conditionalFormatting>
  <conditionalFormatting sqref="K16">
    <cfRule type="expression" dxfId="1336" priority="36" stopIfTrue="1">
      <formula>ISNUMBER($K$16)</formula>
    </cfRule>
  </conditionalFormatting>
  <conditionalFormatting sqref="J6">
    <cfRule type="expression" dxfId="1335" priority="35" stopIfTrue="1">
      <formula>OR(ISNUMBER($J$6),ISTEXT($J$6))</formula>
    </cfRule>
  </conditionalFormatting>
  <conditionalFormatting sqref="I41">
    <cfRule type="expression" dxfId="1334" priority="44" stopIfTrue="1">
      <formula>ISNUMBER($I$41)</formula>
    </cfRule>
  </conditionalFormatting>
  <conditionalFormatting sqref="J27">
    <cfRule type="expression" dxfId="1333" priority="46" stopIfTrue="1">
      <formula>ISTEXT($J$27)</formula>
    </cfRule>
  </conditionalFormatting>
  <conditionalFormatting sqref="K27">
    <cfRule type="expression" dxfId="1332" priority="47" stopIfTrue="1">
      <formula>ISNUMBER($K$27)</formula>
    </cfRule>
  </conditionalFormatting>
  <conditionalFormatting sqref="K30">
    <cfRule type="expression" dxfId="1331" priority="48" stopIfTrue="1">
      <formula>ISNUMBER($K$30)</formula>
    </cfRule>
  </conditionalFormatting>
  <conditionalFormatting sqref="I30">
    <cfRule type="expression" dxfId="1330" priority="33" stopIfTrue="1">
      <formula>ISNUMBER(I30)</formula>
    </cfRule>
  </conditionalFormatting>
  <conditionalFormatting sqref="I29">
    <cfRule type="expression" dxfId="1329" priority="32" stopIfTrue="1">
      <formula>ISNUMBER($I$29)</formula>
    </cfRule>
  </conditionalFormatting>
  <conditionalFormatting sqref="H16">
    <cfRule type="expression" dxfId="1328" priority="31" stopIfTrue="1">
      <formula>ISNUMBER($H$16)</formula>
    </cfRule>
  </conditionalFormatting>
  <conditionalFormatting sqref="K29">
    <cfRule type="expression" dxfId="1327" priority="29" stopIfTrue="1">
      <formula>ISNUMBER($K$29)</formula>
    </cfRule>
  </conditionalFormatting>
  <conditionalFormatting sqref="I40">
    <cfRule type="expression" dxfId="1326" priority="28" stopIfTrue="1">
      <formula>ISNUMBER($I$40)</formula>
    </cfRule>
  </conditionalFormatting>
  <conditionalFormatting sqref="J38">
    <cfRule type="expression" dxfId="1325" priority="27" stopIfTrue="1">
      <formula>ISNUMBER($J$38)</formula>
    </cfRule>
  </conditionalFormatting>
  <conditionalFormatting sqref="J40">
    <cfRule type="expression" dxfId="1324" priority="26" stopIfTrue="1">
      <formula>ISNUMBER($J$40)</formula>
    </cfRule>
  </conditionalFormatting>
  <conditionalFormatting sqref="J41">
    <cfRule type="expression" dxfId="1323" priority="25" stopIfTrue="1">
      <formula>ISNUMBER($J$41)</formula>
    </cfRule>
  </conditionalFormatting>
  <conditionalFormatting sqref="K38">
    <cfRule type="expression" dxfId="1322" priority="24" stopIfTrue="1">
      <formula>ISNUMBER($K$38)</formula>
    </cfRule>
  </conditionalFormatting>
  <conditionalFormatting sqref="K40">
    <cfRule type="expression" dxfId="1321" priority="23" stopIfTrue="1">
      <formula>ISNUMBER($K$40)</formula>
    </cfRule>
  </conditionalFormatting>
  <conditionalFormatting sqref="K41">
    <cfRule type="expression" dxfId="1320" priority="22" stopIfTrue="1">
      <formula>ISNUMBER($K$41)</formula>
    </cfRule>
  </conditionalFormatting>
  <conditionalFormatting sqref="K6">
    <cfRule type="expression" dxfId="1319" priority="21">
      <formula>ISTEXT($K$6)</formula>
    </cfRule>
  </conditionalFormatting>
  <conditionalFormatting sqref="L29:L31">
    <cfRule type="expression" dxfId="1318" priority="49" stopIfTrue="1">
      <formula>AND(ISTEXT($L$27),ISNUMBER(I29))</formula>
    </cfRule>
  </conditionalFormatting>
  <conditionalFormatting sqref="K14">
    <cfRule type="expression" dxfId="1317" priority="20" stopIfTrue="1">
      <formula>ISNUMBER($K$14)</formula>
    </cfRule>
  </conditionalFormatting>
  <conditionalFormatting sqref="H14">
    <cfRule type="expression" dxfId="1316" priority="19" stopIfTrue="1">
      <formula>ISNUMBER($H$14)</formula>
    </cfRule>
  </conditionalFormatting>
  <conditionalFormatting sqref="H20">
    <cfRule type="expression" dxfId="1315" priority="17" stopIfTrue="1">
      <formula>ISNUMBER($H$20)</formula>
    </cfRule>
  </conditionalFormatting>
  <conditionalFormatting sqref="K31">
    <cfRule type="expression" dxfId="1314" priority="15" stopIfTrue="1">
      <formula>ISNUMBER($K$31)</formula>
    </cfRule>
  </conditionalFormatting>
  <conditionalFormatting sqref="H18">
    <cfRule type="expression" dxfId="1313" priority="9" stopIfTrue="1">
      <formula>ISNUMBER($H$18)</formula>
    </cfRule>
  </conditionalFormatting>
  <conditionalFormatting sqref="G3">
    <cfRule type="expression" dxfId="1312" priority="8" stopIfTrue="1">
      <formula>ISNUMBER($G$3)</formula>
    </cfRule>
  </conditionalFormatting>
  <conditionalFormatting sqref="I31">
    <cfRule type="expression" dxfId="1311" priority="7">
      <formula>ISNUMBER($I$31)</formula>
    </cfRule>
  </conditionalFormatting>
  <conditionalFormatting sqref="I42">
    <cfRule type="expression" dxfId="1310" priority="6">
      <formula>ISNUMBER($I$42)</formula>
    </cfRule>
  </conditionalFormatting>
  <conditionalFormatting sqref="K42">
    <cfRule type="expression" dxfId="1309" priority="5">
      <formula>ISNUMBER($K$42)</formula>
    </cfRule>
  </conditionalFormatting>
  <conditionalFormatting sqref="J42">
    <cfRule type="expression" dxfId="1308" priority="4">
      <formula>ISNUMBER($J$42)</formula>
    </cfRule>
  </conditionalFormatting>
  <conditionalFormatting sqref="J31">
    <cfRule type="expression" dxfId="1307" priority="3" stopIfTrue="1">
      <formula>AND(ISNUMBER($I$31),ISTEXT($J$31))</formula>
    </cfRule>
  </conditionalFormatting>
  <conditionalFormatting sqref="J29:J31">
    <cfRule type="expression" dxfId="1306" priority="1" stopIfTrue="1">
      <formula>AND(ISNUMBER(I29),ISTEXT(J29))</formula>
    </cfRule>
  </conditionalFormatting>
  <dataValidations count="12">
    <dataValidation type="decimal" operator="greaterThan" allowBlank="1" showInputMessage="1" showErrorMessage="1" error="Este dato ha der un valor numérico" sqref="K18">
      <formula1>0</formula1>
    </dataValidation>
    <dataValidation type="decimal" operator="greaterThan" allowBlank="1" showInputMessage="1" showErrorMessage="1" error="Este dato ha de ser un valor numérico" sqref="K16 K14 J38:L38 J40:J42 M14 M16">
      <formula1>0</formula1>
    </dataValidation>
    <dataValidation type="textLength" operator="equal" allowBlank="1" showInputMessage="1" showErrorMessage="1" error="Introducir 9 caracteres sin incluir guiones ni puntos." sqref="J6">
      <formula1>9</formula1>
    </dataValidation>
    <dataValidation type="whole" allowBlank="1" showInputMessage="1" showErrorMessage="1" sqref="H17 H19">
      <formula1>2010</formula1>
      <formula2>2050</formula2>
    </dataValidation>
    <dataValidation type="decimal" operator="greaterThan" allowBlank="1" showInputMessage="1" showErrorMessage="1" error="Este dato ha ser un valor numérico." sqref="K27:K28">
      <formula1>0</formula1>
    </dataValidation>
    <dataValidation type="decimal" operator="greaterThan" allowBlank="1" showInputMessage="1" showErrorMessage="1" sqref="K40:K42">
      <formula1>0</formula1>
    </dataValidation>
    <dataValidation type="whole" allowBlank="1" showInputMessage="1" showErrorMessage="1" error="El año 2 ha de ser posterior al año1." sqref="H16">
      <formula1>H14+1</formula1>
      <formula2>G3-1</formula2>
    </dataValidation>
    <dataValidation type="whole" allowBlank="1" showInputMessage="1" showErrorMessage="1" error="El año 3 ha de ser posterior al año 2 y anterior al año de cálculo." sqref="H18">
      <formula1>H16+1</formula1>
      <formula2>H20-1</formula2>
    </dataValidation>
    <dataValidation type="whole" operator="lessThan" allowBlank="1" showInputMessage="1" showErrorMessage="1" error="El año 1 ha de ser anterior al año de cálculo." sqref="H14">
      <formula1>G3</formula1>
    </dataValidation>
    <dataValidation type="list" operator="equal" allowBlank="1" showInputMessage="1" showErrorMessage="1" sqref="G3">
      <formula1>Año</formula1>
    </dataValidation>
    <dataValidation type="list" allowBlank="1" showInputMessage="1" showErrorMessage="1" sqref="K6:M6">
      <formula1>TipoOrg</formula1>
    </dataValidation>
    <dataValidation type="list" allowBlank="1" showInputMessage="1" showErrorMessage="1" sqref="D9">
      <formula1>Sector</formula1>
    </dataValidation>
  </dataValidations>
  <hyperlinks>
    <hyperlink ref="A4" location="'2. Hoja de trabajo. Consumos'!A1" display="2. Hoja de trabajo. Consumos"/>
    <hyperlink ref="A5" location="'3. Instalaciones fijas'!A1" display="3. Instalaciones fijas"/>
    <hyperlink ref="A7" location="'5. Emisiones Fugitivas'!A1" display="5. Emisiones fugitivas"/>
    <hyperlink ref="A8" location="'6. Emisiones de proceso'!A1" display="6. Emisiones de proceso"/>
    <hyperlink ref="A9" location="'7. Información adicional'!A1" display="7. Información adicional"/>
    <hyperlink ref="A10" location="'8.Electricidad y otras energías'!A1" display="8. Indirectas por energía comprada"/>
    <hyperlink ref="A11" location="'9. Informe final. Resultados'!A1" display="9. Informe final: Resultados"/>
    <hyperlink ref="A12" location="'10. Factores de emisión'!A1" display="10. Factores de emisión"/>
    <hyperlink ref="A13" location="'11. Revisiones calculadora'!A1" display="11. Revisiones de la calculadora"/>
    <hyperlink ref="A6" location="'4. Vehículos y maquinaria'!A1" display="4. Vehículos y maquinaria"/>
  </hyperlinks>
  <pageMargins left="0.70866141732283472" right="0.70866141732283472" top="0.74803149606299213" bottom="0.74803149606299213" header="0.31496062992125984" footer="0.31496062992125984"/>
  <pageSetup paperSize="9" scale="29" orientation="landscape"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R1950"/>
  <sheetViews>
    <sheetView showRowColHeaders="0" zoomScaleNormal="100" workbookViewId="0"/>
  </sheetViews>
  <sheetFormatPr baseColWidth="10" defaultColWidth="11.42578125" defaultRowHeight="16.5" x14ac:dyDescent="0.3"/>
  <cols>
    <col min="1" max="1" width="27" style="13" customWidth="1"/>
    <col min="2" max="2" width="0.5703125" style="11" customWidth="1"/>
    <col min="3" max="3" width="1.7109375" style="29" customWidth="1"/>
    <col min="4" max="17" width="11" style="240" customWidth="1"/>
    <col min="18" max="18" width="3.85546875" style="240" customWidth="1"/>
    <col min="19" max="16384" width="11.42578125" style="240"/>
  </cols>
  <sheetData>
    <row r="1" spans="1:18" s="170" customFormat="1" ht="36" customHeight="1" x14ac:dyDescent="0.3">
      <c r="A1" s="10"/>
      <c r="B1" s="11"/>
      <c r="C1" s="965" t="s">
        <v>1061</v>
      </c>
      <c r="D1" s="966"/>
      <c r="E1" s="966"/>
      <c r="F1" s="966"/>
      <c r="G1" s="966"/>
      <c r="H1" s="966"/>
      <c r="I1" s="966"/>
      <c r="J1" s="966"/>
      <c r="K1" s="966"/>
      <c r="L1" s="966"/>
      <c r="M1" s="966"/>
      <c r="N1" s="966"/>
      <c r="O1" s="966"/>
      <c r="P1" s="966"/>
      <c r="Q1" s="966"/>
      <c r="R1" s="966"/>
    </row>
    <row r="2" spans="1:18" s="14" customFormat="1" ht="36" customHeight="1" x14ac:dyDescent="0.25">
      <c r="A2" s="70"/>
      <c r="B2" s="5"/>
      <c r="C2" s="29"/>
    </row>
    <row r="3" spans="1:18" ht="15.75" customHeight="1" x14ac:dyDescent="0.3">
      <c r="A3" s="17" t="s">
        <v>50</v>
      </c>
      <c r="B3" s="5"/>
      <c r="D3" s="997" t="s">
        <v>1060</v>
      </c>
      <c r="E3" s="997"/>
      <c r="F3" s="997"/>
      <c r="G3" s="997"/>
      <c r="H3" s="997"/>
      <c r="I3" s="997"/>
      <c r="J3" s="997"/>
      <c r="K3" s="997"/>
      <c r="L3" s="997"/>
      <c r="M3" s="997"/>
      <c r="N3" s="997"/>
      <c r="O3" s="997"/>
      <c r="P3" s="997"/>
      <c r="Q3" s="997"/>
      <c r="R3" s="628"/>
    </row>
    <row r="4" spans="1:18" ht="15.75" customHeight="1" x14ac:dyDescent="0.3">
      <c r="A4" s="4" t="s">
        <v>1180</v>
      </c>
      <c r="B4" s="5"/>
      <c r="D4" s="997"/>
      <c r="E4" s="997"/>
      <c r="F4" s="997"/>
      <c r="G4" s="997"/>
      <c r="H4" s="997"/>
      <c r="I4" s="997"/>
      <c r="J4" s="997"/>
      <c r="K4" s="997"/>
      <c r="L4" s="997"/>
      <c r="M4" s="997"/>
      <c r="N4" s="997"/>
      <c r="O4" s="997"/>
      <c r="P4" s="997"/>
      <c r="Q4" s="997"/>
      <c r="R4" s="628"/>
    </row>
    <row r="5" spans="1:18" ht="15.75" customHeight="1" x14ac:dyDescent="0.3">
      <c r="A5" s="17" t="s">
        <v>1181</v>
      </c>
      <c r="B5" s="6"/>
      <c r="D5" s="997"/>
      <c r="E5" s="997"/>
      <c r="F5" s="997"/>
      <c r="G5" s="997"/>
      <c r="H5" s="997"/>
      <c r="I5" s="997"/>
      <c r="J5" s="997"/>
      <c r="K5" s="997"/>
      <c r="L5" s="997"/>
      <c r="M5" s="997"/>
      <c r="N5" s="997"/>
      <c r="O5" s="997"/>
      <c r="P5" s="997"/>
      <c r="Q5" s="997"/>
      <c r="R5" s="628"/>
    </row>
    <row r="6" spans="1:18" ht="15.75" customHeight="1" x14ac:dyDescent="0.3">
      <c r="A6" s="17" t="s">
        <v>1182</v>
      </c>
      <c r="B6" s="6"/>
      <c r="D6" s="593"/>
      <c r="E6" s="593"/>
      <c r="F6" s="593"/>
      <c r="G6" s="593"/>
      <c r="H6" s="593"/>
      <c r="I6" s="593"/>
      <c r="J6" s="593"/>
      <c r="K6" s="593"/>
      <c r="L6" s="593"/>
      <c r="M6" s="593"/>
      <c r="N6" s="593"/>
      <c r="O6" s="593"/>
      <c r="P6" s="593"/>
      <c r="Q6" s="593"/>
      <c r="R6" s="593"/>
    </row>
    <row r="7" spans="1:18" ht="15.75" customHeight="1" x14ac:dyDescent="0.3">
      <c r="A7" s="17" t="s">
        <v>1183</v>
      </c>
      <c r="B7" s="6"/>
      <c r="D7" s="993" t="s">
        <v>1062</v>
      </c>
      <c r="E7" s="993"/>
      <c r="F7" s="993"/>
      <c r="G7" s="993"/>
      <c r="H7" s="993"/>
      <c r="I7" s="993"/>
      <c r="J7" s="993"/>
      <c r="K7" s="993"/>
      <c r="L7" s="993"/>
      <c r="M7" s="993"/>
      <c r="N7" s="993"/>
      <c r="O7" s="993"/>
      <c r="P7" s="993"/>
      <c r="Q7" s="993"/>
      <c r="R7" s="593"/>
    </row>
    <row r="8" spans="1:18" ht="15.75" customHeight="1" x14ac:dyDescent="0.3">
      <c r="A8" s="17" t="s">
        <v>1184</v>
      </c>
      <c r="B8" s="6"/>
      <c r="D8" s="993"/>
      <c r="E8" s="993"/>
      <c r="F8" s="993"/>
      <c r="G8" s="993"/>
      <c r="H8" s="993"/>
      <c r="I8" s="993"/>
      <c r="J8" s="993"/>
      <c r="K8" s="993"/>
      <c r="L8" s="993"/>
      <c r="M8" s="993"/>
      <c r="N8" s="993"/>
      <c r="O8" s="993"/>
      <c r="P8" s="993"/>
      <c r="Q8" s="993"/>
      <c r="R8" s="593"/>
    </row>
    <row r="9" spans="1:18" ht="15.75" customHeight="1" x14ac:dyDescent="0.3">
      <c r="A9" s="17" t="s">
        <v>1185</v>
      </c>
      <c r="B9" s="6"/>
      <c r="D9" s="626"/>
      <c r="E9" s="626" t="s">
        <v>1051</v>
      </c>
      <c r="F9" s="593"/>
      <c r="G9" s="593"/>
      <c r="H9" s="593"/>
      <c r="I9" s="593"/>
      <c r="J9" s="593"/>
      <c r="K9" s="593"/>
      <c r="L9" s="593"/>
      <c r="M9" s="593"/>
      <c r="N9" s="593"/>
      <c r="O9" s="593"/>
      <c r="P9" s="593"/>
      <c r="Q9" s="593"/>
      <c r="R9" s="593"/>
    </row>
    <row r="10" spans="1:18" ht="15.75" customHeight="1" x14ac:dyDescent="0.3">
      <c r="A10" s="17" t="s">
        <v>1390</v>
      </c>
      <c r="B10" s="6"/>
      <c r="D10" s="626"/>
      <c r="E10" s="626" t="s">
        <v>1425</v>
      </c>
      <c r="F10" s="593"/>
      <c r="G10" s="593"/>
      <c r="H10" s="593"/>
      <c r="I10" s="593"/>
      <c r="J10" s="593"/>
      <c r="K10" s="593"/>
      <c r="L10" s="593"/>
      <c r="M10" s="593"/>
      <c r="N10" s="593"/>
      <c r="O10" s="593"/>
      <c r="P10" s="593"/>
      <c r="Q10" s="593"/>
      <c r="R10" s="593"/>
    </row>
    <row r="11" spans="1:18" ht="15.75" customHeight="1" x14ac:dyDescent="0.3">
      <c r="A11" s="17" t="s">
        <v>1186</v>
      </c>
      <c r="B11" s="6"/>
      <c r="D11" s="626"/>
      <c r="E11" s="626" t="s">
        <v>1052</v>
      </c>
      <c r="F11" s="593"/>
      <c r="G11" s="593"/>
      <c r="H11" s="593"/>
      <c r="I11" s="593"/>
      <c r="J11" s="593"/>
      <c r="K11" s="593"/>
      <c r="L11" s="593"/>
      <c r="M11" s="593"/>
      <c r="N11" s="593"/>
      <c r="O11" s="593"/>
      <c r="P11" s="593"/>
      <c r="Q11" s="593"/>
      <c r="R11" s="593"/>
    </row>
    <row r="12" spans="1:18" ht="15.75" customHeight="1" x14ac:dyDescent="0.3">
      <c r="A12" s="17" t="s">
        <v>1187</v>
      </c>
      <c r="B12" s="6"/>
      <c r="D12" s="626"/>
      <c r="E12" s="626"/>
      <c r="F12" s="593"/>
      <c r="G12" s="593"/>
      <c r="H12" s="593"/>
      <c r="I12" s="593"/>
      <c r="J12" s="593"/>
      <c r="K12" s="593"/>
      <c r="L12" s="593"/>
      <c r="M12" s="593"/>
      <c r="N12" s="593"/>
      <c r="O12" s="593"/>
      <c r="P12" s="593"/>
      <c r="Q12" s="593"/>
      <c r="R12" s="593"/>
    </row>
    <row r="13" spans="1:18" s="242" customFormat="1" x14ac:dyDescent="0.3">
      <c r="A13" s="17" t="s">
        <v>1188</v>
      </c>
      <c r="B13" s="11"/>
      <c r="C13" s="29"/>
      <c r="E13" s="243" t="s">
        <v>552</v>
      </c>
    </row>
    <row r="14" spans="1:18" s="242" customFormat="1" ht="18" x14ac:dyDescent="0.35">
      <c r="A14" s="13"/>
      <c r="B14" s="11"/>
      <c r="C14" s="29"/>
      <c r="E14" s="243"/>
      <c r="G14" s="994" t="s">
        <v>1056</v>
      </c>
      <c r="H14" s="995"/>
      <c r="I14" s="994" t="s">
        <v>1057</v>
      </c>
      <c r="J14" s="995"/>
      <c r="K14" s="994" t="s">
        <v>1058</v>
      </c>
      <c r="L14" s="996"/>
      <c r="M14" s="987" t="s">
        <v>1381</v>
      </c>
      <c r="N14" s="988"/>
      <c r="O14" s="988"/>
      <c r="P14" s="988"/>
      <c r="Q14" s="989"/>
    </row>
    <row r="15" spans="1:18" s="242" customFormat="1" x14ac:dyDescent="0.3">
      <c r="A15" s="13"/>
      <c r="B15" s="11"/>
      <c r="C15" s="29"/>
      <c r="G15" s="743" t="s">
        <v>2</v>
      </c>
      <c r="H15" s="743" t="s">
        <v>167</v>
      </c>
      <c r="I15" s="743" t="s">
        <v>2</v>
      </c>
      <c r="J15" s="743" t="s">
        <v>167</v>
      </c>
      <c r="K15" s="743" t="s">
        <v>2</v>
      </c>
      <c r="L15" s="744" t="s">
        <v>167</v>
      </c>
      <c r="M15" s="990"/>
      <c r="N15" s="991"/>
      <c r="O15" s="991"/>
      <c r="P15" s="991"/>
      <c r="Q15" s="992"/>
    </row>
    <row r="16" spans="1:18" s="242" customFormat="1" x14ac:dyDescent="0.3">
      <c r="A16" s="13"/>
      <c r="B16" s="11"/>
      <c r="C16" s="29"/>
      <c r="E16" s="762" t="s">
        <v>1053</v>
      </c>
      <c r="F16" s="763"/>
      <c r="G16" s="636"/>
      <c r="H16" s="630"/>
      <c r="I16" s="636"/>
      <c r="J16" s="630"/>
      <c r="K16" s="636"/>
      <c r="L16" s="630"/>
      <c r="M16" s="730"/>
      <c r="N16" s="731"/>
      <c r="O16" s="731"/>
      <c r="P16" s="731"/>
      <c r="Q16" s="732"/>
    </row>
    <row r="17" spans="1:18" s="242" customFormat="1" x14ac:dyDescent="0.3">
      <c r="A17" s="13"/>
      <c r="B17" s="11"/>
      <c r="C17" s="29"/>
      <c r="D17" s="242" t="s">
        <v>6</v>
      </c>
      <c r="E17" s="762" t="s">
        <v>1054</v>
      </c>
      <c r="F17" s="763"/>
      <c r="G17" s="636"/>
      <c r="H17" s="630"/>
      <c r="I17" s="636"/>
      <c r="J17" s="630"/>
      <c r="K17" s="636"/>
      <c r="L17" s="630"/>
      <c r="M17" s="730"/>
      <c r="N17" s="731"/>
      <c r="O17" s="731"/>
      <c r="P17" s="731"/>
      <c r="Q17" s="732"/>
    </row>
    <row r="18" spans="1:18" s="242" customFormat="1" x14ac:dyDescent="0.3">
      <c r="A18" s="13"/>
      <c r="B18" s="11"/>
      <c r="C18" s="29"/>
      <c r="E18" s="762" t="s">
        <v>1055</v>
      </c>
      <c r="F18" s="763"/>
      <c r="G18" s="636"/>
      <c r="H18" s="630"/>
      <c r="I18" s="636"/>
      <c r="J18" s="630"/>
      <c r="K18" s="636"/>
      <c r="L18" s="630"/>
      <c r="M18" s="730"/>
      <c r="N18" s="731"/>
      <c r="O18" s="731"/>
      <c r="P18" s="731"/>
      <c r="Q18" s="732"/>
    </row>
    <row r="19" spans="1:18" x14ac:dyDescent="0.3">
      <c r="B19" s="6"/>
      <c r="D19" s="626"/>
      <c r="E19" s="635"/>
      <c r="F19" s="593"/>
      <c r="G19" s="593"/>
      <c r="H19" s="593"/>
      <c r="I19" s="593"/>
      <c r="J19" s="593"/>
      <c r="K19" s="593"/>
      <c r="L19" s="593"/>
      <c r="M19" s="593"/>
      <c r="N19" s="593"/>
      <c r="O19" s="593"/>
      <c r="P19" s="593"/>
      <c r="Q19" s="593"/>
      <c r="R19" s="593"/>
    </row>
    <row r="20" spans="1:18" s="242" customFormat="1" x14ac:dyDescent="0.3">
      <c r="A20" s="13"/>
      <c r="B20" s="6"/>
      <c r="C20" s="29"/>
      <c r="D20" s="627" t="s">
        <v>1059</v>
      </c>
      <c r="E20" s="305"/>
      <c r="F20" s="241"/>
      <c r="G20" s="241"/>
      <c r="H20" s="241"/>
      <c r="I20" s="241"/>
      <c r="J20" s="241"/>
      <c r="K20" s="241"/>
      <c r="L20" s="241"/>
    </row>
    <row r="21" spans="1:18" s="242" customFormat="1" x14ac:dyDescent="0.3">
      <c r="A21" s="13"/>
      <c r="B21" s="6"/>
      <c r="C21" s="29"/>
      <c r="E21" s="629" t="s">
        <v>1603</v>
      </c>
    </row>
    <row r="22" spans="1:18" s="242" customFormat="1" x14ac:dyDescent="0.3">
      <c r="A22" s="13"/>
      <c r="B22" s="6"/>
      <c r="C22" s="29"/>
      <c r="E22" s="629" t="s">
        <v>1604</v>
      </c>
    </row>
    <row r="23" spans="1:18" s="242" customFormat="1" x14ac:dyDescent="0.3">
      <c r="A23" s="13"/>
      <c r="B23" s="11"/>
      <c r="C23" s="29"/>
      <c r="E23" s="629" t="s">
        <v>551</v>
      </c>
    </row>
    <row r="24" spans="1:18" s="242" customFormat="1" x14ac:dyDescent="0.3">
      <c r="A24" s="13"/>
      <c r="B24" s="11"/>
      <c r="C24" s="29"/>
      <c r="E24" s="629"/>
    </row>
    <row r="25" spans="1:18" s="242" customFormat="1" x14ac:dyDescent="0.3">
      <c r="A25" s="13"/>
      <c r="B25" s="11"/>
      <c r="C25" s="29"/>
      <c r="E25" s="243" t="s">
        <v>552</v>
      </c>
    </row>
    <row r="26" spans="1:18" s="242" customFormat="1" x14ac:dyDescent="0.3">
      <c r="A26" s="13"/>
      <c r="B26" s="11"/>
      <c r="C26" s="29"/>
      <c r="F26" s="634" t="s">
        <v>553</v>
      </c>
      <c r="G26" s="634" t="s">
        <v>553</v>
      </c>
      <c r="H26" s="634" t="s">
        <v>553</v>
      </c>
      <c r="I26" s="634" t="s">
        <v>553</v>
      </c>
      <c r="J26" s="634" t="s">
        <v>553</v>
      </c>
      <c r="K26" s="634" t="s">
        <v>553</v>
      </c>
      <c r="L26" s="634" t="s">
        <v>553</v>
      </c>
      <c r="M26" s="634" t="s">
        <v>553</v>
      </c>
      <c r="N26" s="634" t="s">
        <v>553</v>
      </c>
      <c r="O26" s="634" t="s">
        <v>553</v>
      </c>
      <c r="P26" s="634" t="s">
        <v>553</v>
      </c>
      <c r="Q26" s="634" t="s">
        <v>553</v>
      </c>
    </row>
    <row r="27" spans="1:18" s="242" customFormat="1" x14ac:dyDescent="0.3">
      <c r="A27" s="13"/>
      <c r="B27" s="11"/>
      <c r="C27" s="29"/>
      <c r="E27" s="631" t="s">
        <v>554</v>
      </c>
      <c r="F27" s="637"/>
      <c r="G27" s="637"/>
      <c r="H27" s="637"/>
      <c r="I27" s="637"/>
      <c r="J27" s="637"/>
      <c r="K27" s="637"/>
      <c r="L27" s="637"/>
      <c r="M27" s="637"/>
      <c r="N27" s="637"/>
      <c r="O27" s="637"/>
      <c r="P27" s="637"/>
      <c r="Q27" s="637"/>
    </row>
    <row r="28" spans="1:18" s="242" customFormat="1" x14ac:dyDescent="0.3">
      <c r="A28" s="13"/>
      <c r="B28" s="11"/>
      <c r="C28" s="29"/>
      <c r="E28" s="632" t="s">
        <v>555</v>
      </c>
      <c r="F28" s="637"/>
      <c r="G28" s="637"/>
      <c r="H28" s="637"/>
      <c r="I28" s="637"/>
      <c r="J28" s="637"/>
      <c r="K28" s="637"/>
      <c r="L28" s="637"/>
      <c r="M28" s="637"/>
      <c r="N28" s="637"/>
      <c r="O28" s="637"/>
      <c r="P28" s="637"/>
      <c r="Q28" s="637"/>
    </row>
    <row r="29" spans="1:18" s="242" customFormat="1" x14ac:dyDescent="0.3">
      <c r="A29" s="13"/>
      <c r="B29" s="11"/>
      <c r="C29" s="29"/>
      <c r="E29" s="632" t="s">
        <v>556</v>
      </c>
      <c r="F29" s="637"/>
      <c r="G29" s="637"/>
      <c r="H29" s="637"/>
      <c r="I29" s="637"/>
      <c r="J29" s="637"/>
      <c r="K29" s="637"/>
      <c r="L29" s="637"/>
      <c r="M29" s="637"/>
      <c r="N29" s="637"/>
      <c r="O29" s="637"/>
      <c r="P29" s="637"/>
      <c r="Q29" s="637"/>
    </row>
    <row r="30" spans="1:18" s="242" customFormat="1" x14ac:dyDescent="0.3">
      <c r="A30" s="13"/>
      <c r="B30" s="11"/>
      <c r="C30" s="29"/>
      <c r="E30" s="632" t="s">
        <v>557</v>
      </c>
      <c r="F30" s="637"/>
      <c r="G30" s="637"/>
      <c r="H30" s="637"/>
      <c r="I30" s="637"/>
      <c r="J30" s="637"/>
      <c r="K30" s="637"/>
      <c r="L30" s="637"/>
      <c r="M30" s="637"/>
      <c r="N30" s="637"/>
      <c r="O30" s="637"/>
      <c r="P30" s="637"/>
      <c r="Q30" s="637"/>
    </row>
    <row r="31" spans="1:18" s="242" customFormat="1" x14ac:dyDescent="0.3">
      <c r="A31" s="13"/>
      <c r="B31" s="11"/>
      <c r="C31" s="29"/>
      <c r="E31" s="632" t="s">
        <v>558</v>
      </c>
      <c r="F31" s="637"/>
      <c r="G31" s="637"/>
      <c r="H31" s="637"/>
      <c r="I31" s="637"/>
      <c r="J31" s="637"/>
      <c r="K31" s="637"/>
      <c r="L31" s="637"/>
      <c r="M31" s="637"/>
      <c r="N31" s="637"/>
      <c r="O31" s="637"/>
      <c r="P31" s="637"/>
      <c r="Q31" s="637"/>
    </row>
    <row r="32" spans="1:18" s="242" customFormat="1" x14ac:dyDescent="0.3">
      <c r="A32" s="13"/>
      <c r="B32" s="11"/>
      <c r="C32" s="29"/>
      <c r="E32" s="632" t="s">
        <v>559</v>
      </c>
      <c r="F32" s="637"/>
      <c r="G32" s="637"/>
      <c r="H32" s="637"/>
      <c r="I32" s="637"/>
      <c r="J32" s="637"/>
      <c r="K32" s="637"/>
      <c r="L32" s="637"/>
      <c r="M32" s="637"/>
      <c r="N32" s="637"/>
      <c r="O32" s="637"/>
      <c r="P32" s="637"/>
      <c r="Q32" s="637"/>
    </row>
    <row r="33" spans="1:17" s="242" customFormat="1" x14ac:dyDescent="0.3">
      <c r="A33" s="13"/>
      <c r="B33" s="23"/>
      <c r="C33" s="14"/>
      <c r="E33" s="632" t="s">
        <v>560</v>
      </c>
      <c r="F33" s="637"/>
      <c r="G33" s="637"/>
      <c r="H33" s="637"/>
      <c r="I33" s="637"/>
      <c r="J33" s="637"/>
      <c r="K33" s="637"/>
      <c r="L33" s="637"/>
      <c r="M33" s="637"/>
      <c r="N33" s="637"/>
      <c r="O33" s="637"/>
      <c r="P33" s="637"/>
      <c r="Q33" s="637"/>
    </row>
    <row r="34" spans="1:17" s="242" customFormat="1" x14ac:dyDescent="0.3">
      <c r="A34" s="13"/>
      <c r="B34" s="11"/>
      <c r="C34" s="29"/>
      <c r="E34" s="632" t="s">
        <v>561</v>
      </c>
      <c r="F34" s="637"/>
      <c r="G34" s="637"/>
      <c r="H34" s="637"/>
      <c r="I34" s="637"/>
      <c r="J34" s="637"/>
      <c r="K34" s="637"/>
      <c r="L34" s="637"/>
      <c r="M34" s="637"/>
      <c r="N34" s="637"/>
      <c r="O34" s="637"/>
      <c r="P34" s="637"/>
      <c r="Q34" s="637"/>
    </row>
    <row r="35" spans="1:17" s="242" customFormat="1" x14ac:dyDescent="0.3">
      <c r="A35" s="13"/>
      <c r="B35" s="23"/>
      <c r="C35" s="14"/>
      <c r="E35" s="632" t="s">
        <v>562</v>
      </c>
      <c r="F35" s="637"/>
      <c r="G35" s="637"/>
      <c r="H35" s="637"/>
      <c r="I35" s="637"/>
      <c r="J35" s="637"/>
      <c r="K35" s="637"/>
      <c r="L35" s="637"/>
      <c r="M35" s="637"/>
      <c r="N35" s="637"/>
      <c r="O35" s="637"/>
      <c r="P35" s="637"/>
      <c r="Q35" s="637"/>
    </row>
    <row r="36" spans="1:17" s="242" customFormat="1" x14ac:dyDescent="0.3">
      <c r="A36" s="13"/>
      <c r="B36" s="23"/>
      <c r="C36" s="14"/>
      <c r="E36" s="632" t="s">
        <v>563</v>
      </c>
      <c r="F36" s="637"/>
      <c r="G36" s="637"/>
      <c r="H36" s="637"/>
      <c r="I36" s="637"/>
      <c r="J36" s="637"/>
      <c r="K36" s="637"/>
      <c r="L36" s="637"/>
      <c r="M36" s="637"/>
      <c r="N36" s="637"/>
      <c r="O36" s="637"/>
      <c r="P36" s="637"/>
      <c r="Q36" s="637"/>
    </row>
    <row r="37" spans="1:17" s="242" customFormat="1" x14ac:dyDescent="0.3">
      <c r="A37" s="13"/>
      <c r="B37" s="23"/>
      <c r="C37" s="14"/>
      <c r="E37" s="632" t="s">
        <v>564</v>
      </c>
      <c r="F37" s="637"/>
      <c r="G37" s="637"/>
      <c r="H37" s="637"/>
      <c r="I37" s="637"/>
      <c r="J37" s="637"/>
      <c r="K37" s="637"/>
      <c r="L37" s="637"/>
      <c r="M37" s="637"/>
      <c r="N37" s="637"/>
      <c r="O37" s="637"/>
      <c r="P37" s="637"/>
      <c r="Q37" s="637"/>
    </row>
    <row r="38" spans="1:17" s="242" customFormat="1" x14ac:dyDescent="0.3">
      <c r="A38" s="13"/>
      <c r="B38" s="23"/>
      <c r="C38" s="14"/>
      <c r="E38" s="632" t="s">
        <v>565</v>
      </c>
      <c r="F38" s="637"/>
      <c r="G38" s="637"/>
      <c r="H38" s="637"/>
      <c r="I38" s="637"/>
      <c r="J38" s="637"/>
      <c r="K38" s="637"/>
      <c r="L38" s="637"/>
      <c r="M38" s="637"/>
      <c r="N38" s="637"/>
      <c r="O38" s="637"/>
      <c r="P38" s="637"/>
      <c r="Q38" s="637"/>
    </row>
    <row r="39" spans="1:17" s="242" customFormat="1" x14ac:dyDescent="0.3">
      <c r="A39" s="13"/>
      <c r="B39" s="11"/>
      <c r="C39" s="29"/>
      <c r="E39" s="633" t="s">
        <v>566</v>
      </c>
      <c r="F39" s="638">
        <f>SUM(F27:F38)</f>
        <v>0</v>
      </c>
      <c r="G39" s="638">
        <f t="shared" ref="G39:P39" si="0">SUM(G27:G38)</f>
        <v>0</v>
      </c>
      <c r="H39" s="638">
        <f t="shared" si="0"/>
        <v>0</v>
      </c>
      <c r="I39" s="638">
        <f t="shared" si="0"/>
        <v>0</v>
      </c>
      <c r="J39" s="638">
        <f t="shared" si="0"/>
        <v>0</v>
      </c>
      <c r="K39" s="638">
        <f t="shared" si="0"/>
        <v>0</v>
      </c>
      <c r="L39" s="638">
        <f t="shared" si="0"/>
        <v>0</v>
      </c>
      <c r="M39" s="638">
        <f t="shared" si="0"/>
        <v>0</v>
      </c>
      <c r="N39" s="638">
        <f t="shared" si="0"/>
        <v>0</v>
      </c>
      <c r="O39" s="638">
        <f t="shared" si="0"/>
        <v>0</v>
      </c>
      <c r="P39" s="638">
        <f t="shared" si="0"/>
        <v>0</v>
      </c>
      <c r="Q39" s="638">
        <f t="shared" ref="Q39" si="1">SUM(Q27:Q38)</f>
        <v>0</v>
      </c>
    </row>
    <row r="40" spans="1:17" s="242" customFormat="1" x14ac:dyDescent="0.3">
      <c r="A40" s="13"/>
      <c r="B40" s="23"/>
      <c r="C40" s="14"/>
    </row>
    <row r="41" spans="1:17" s="242" customFormat="1" x14ac:dyDescent="0.3">
      <c r="A41" s="13"/>
      <c r="B41" s="11"/>
      <c r="C41" s="29"/>
    </row>
    <row r="42" spans="1:17" s="242" customFormat="1" x14ac:dyDescent="0.3">
      <c r="A42" s="13"/>
      <c r="B42" s="11"/>
      <c r="C42" s="29"/>
    </row>
    <row r="43" spans="1:17" s="242" customFormat="1" x14ac:dyDescent="0.3">
      <c r="A43" s="13"/>
      <c r="B43" s="11"/>
      <c r="C43" s="29"/>
    </row>
    <row r="44" spans="1:17" s="242" customFormat="1" x14ac:dyDescent="0.3">
      <c r="A44" s="13"/>
      <c r="B44" s="11"/>
      <c r="C44" s="29"/>
    </row>
    <row r="45" spans="1:17" s="242" customFormat="1" x14ac:dyDescent="0.3">
      <c r="A45" s="13"/>
      <c r="B45" s="11"/>
      <c r="C45" s="29"/>
    </row>
    <row r="46" spans="1:17" s="242" customFormat="1" x14ac:dyDescent="0.3">
      <c r="A46" s="13"/>
      <c r="B46" s="11"/>
      <c r="C46" s="29"/>
    </row>
    <row r="47" spans="1:17" s="242" customFormat="1" x14ac:dyDescent="0.3">
      <c r="A47" s="20"/>
      <c r="B47" s="11"/>
      <c r="C47" s="29"/>
    </row>
    <row r="48" spans="1:17" s="242" customFormat="1" x14ac:dyDescent="0.3">
      <c r="A48" s="20"/>
      <c r="B48" s="11"/>
      <c r="C48" s="29"/>
    </row>
    <row r="49" spans="1:3" s="242" customFormat="1" x14ac:dyDescent="0.3">
      <c r="A49" s="20"/>
      <c r="B49" s="11"/>
      <c r="C49" s="29"/>
    </row>
    <row r="50" spans="1:3" s="242" customFormat="1" x14ac:dyDescent="0.3">
      <c r="A50" s="20"/>
      <c r="B50" s="11"/>
      <c r="C50" s="29"/>
    </row>
    <row r="51" spans="1:3" s="242" customFormat="1" x14ac:dyDescent="0.3">
      <c r="A51" s="20"/>
      <c r="B51" s="11"/>
      <c r="C51" s="29"/>
    </row>
    <row r="52" spans="1:3" s="242" customFormat="1" x14ac:dyDescent="0.3">
      <c r="A52" s="20"/>
      <c r="B52" s="11"/>
      <c r="C52" s="29"/>
    </row>
    <row r="53" spans="1:3" s="242" customFormat="1" x14ac:dyDescent="0.3">
      <c r="A53" s="13"/>
      <c r="B53" s="11"/>
      <c r="C53" s="29"/>
    </row>
    <row r="54" spans="1:3" s="242" customFormat="1" x14ac:dyDescent="0.3">
      <c r="A54" s="13"/>
      <c r="B54" s="11"/>
      <c r="C54" s="29"/>
    </row>
    <row r="55" spans="1:3" s="242" customFormat="1" x14ac:dyDescent="0.3">
      <c r="A55" s="13"/>
      <c r="B55" s="11"/>
      <c r="C55" s="29"/>
    </row>
    <row r="56" spans="1:3" s="242" customFormat="1" x14ac:dyDescent="0.3">
      <c r="A56" s="13"/>
      <c r="B56" s="11"/>
      <c r="C56" s="29"/>
    </row>
    <row r="57" spans="1:3" s="242" customFormat="1" x14ac:dyDescent="0.3">
      <c r="A57" s="13"/>
      <c r="B57" s="11"/>
      <c r="C57" s="29"/>
    </row>
    <row r="58" spans="1:3" s="242" customFormat="1" x14ac:dyDescent="0.3">
      <c r="A58" s="13"/>
      <c r="B58" s="11"/>
      <c r="C58" s="29"/>
    </row>
    <row r="59" spans="1:3" s="242" customFormat="1" x14ac:dyDescent="0.3">
      <c r="A59" s="13"/>
      <c r="B59" s="11"/>
      <c r="C59" s="29"/>
    </row>
    <row r="60" spans="1:3" s="242" customFormat="1" x14ac:dyDescent="0.3">
      <c r="A60" s="13"/>
      <c r="B60" s="11"/>
      <c r="C60" s="29"/>
    </row>
    <row r="61" spans="1:3" s="242" customFormat="1" x14ac:dyDescent="0.3">
      <c r="A61" s="13"/>
      <c r="B61" s="11"/>
      <c r="C61" s="29"/>
    </row>
    <row r="62" spans="1:3" s="242" customFormat="1" x14ac:dyDescent="0.3">
      <c r="A62" s="13"/>
      <c r="B62" s="11"/>
      <c r="C62" s="29"/>
    </row>
    <row r="63" spans="1:3" s="242" customFormat="1" x14ac:dyDescent="0.3">
      <c r="A63" s="13"/>
      <c r="B63" s="11"/>
      <c r="C63" s="29"/>
    </row>
    <row r="64" spans="1:3" s="242" customFormat="1" x14ac:dyDescent="0.3">
      <c r="A64" s="13"/>
      <c r="B64" s="11"/>
      <c r="C64" s="29"/>
    </row>
    <row r="65" spans="1:3" s="242" customFormat="1" x14ac:dyDescent="0.3">
      <c r="A65" s="13"/>
      <c r="B65" s="11"/>
      <c r="C65" s="29"/>
    </row>
    <row r="66" spans="1:3" s="242" customFormat="1" x14ac:dyDescent="0.3">
      <c r="A66" s="13"/>
      <c r="B66" s="11"/>
      <c r="C66" s="29"/>
    </row>
    <row r="67" spans="1:3" s="242" customFormat="1" x14ac:dyDescent="0.3">
      <c r="A67" s="13"/>
      <c r="B67" s="11"/>
      <c r="C67" s="29"/>
    </row>
    <row r="68" spans="1:3" s="242" customFormat="1" x14ac:dyDescent="0.3">
      <c r="A68" s="13"/>
      <c r="B68" s="11"/>
      <c r="C68" s="29"/>
    </row>
    <row r="69" spans="1:3" s="242" customFormat="1" x14ac:dyDescent="0.3">
      <c r="A69" s="13"/>
      <c r="B69" s="11"/>
      <c r="C69" s="29"/>
    </row>
    <row r="70" spans="1:3" s="242" customFormat="1" x14ac:dyDescent="0.3">
      <c r="A70" s="13"/>
      <c r="B70" s="11"/>
      <c r="C70" s="29"/>
    </row>
    <row r="71" spans="1:3" s="242" customFormat="1" x14ac:dyDescent="0.3">
      <c r="A71" s="13"/>
      <c r="B71" s="11"/>
      <c r="C71" s="29"/>
    </row>
    <row r="72" spans="1:3" s="242" customFormat="1" x14ac:dyDescent="0.3">
      <c r="A72" s="13"/>
      <c r="B72" s="11"/>
      <c r="C72" s="29"/>
    </row>
    <row r="73" spans="1:3" s="242" customFormat="1" x14ac:dyDescent="0.3">
      <c r="A73" s="13"/>
      <c r="B73" s="11"/>
      <c r="C73" s="29"/>
    </row>
    <row r="74" spans="1:3" s="242" customFormat="1" x14ac:dyDescent="0.3">
      <c r="A74" s="13"/>
      <c r="B74" s="11"/>
      <c r="C74" s="29"/>
    </row>
    <row r="75" spans="1:3" s="242" customFormat="1" x14ac:dyDescent="0.3">
      <c r="A75" s="13"/>
      <c r="B75" s="11"/>
      <c r="C75" s="29"/>
    </row>
    <row r="76" spans="1:3" s="242" customFormat="1" x14ac:dyDescent="0.3">
      <c r="A76" s="13"/>
      <c r="B76" s="11"/>
      <c r="C76" s="29"/>
    </row>
    <row r="77" spans="1:3" s="242" customFormat="1" x14ac:dyDescent="0.3">
      <c r="A77" s="13"/>
      <c r="B77" s="11"/>
      <c r="C77" s="29"/>
    </row>
    <row r="78" spans="1:3" s="242" customFormat="1" x14ac:dyDescent="0.3">
      <c r="A78" s="13"/>
      <c r="B78" s="11"/>
      <c r="C78" s="29"/>
    </row>
    <row r="79" spans="1:3" s="242" customFormat="1" x14ac:dyDescent="0.3">
      <c r="A79" s="13"/>
      <c r="B79" s="11"/>
      <c r="C79" s="29"/>
    </row>
    <row r="80" spans="1:3" s="242" customFormat="1" x14ac:dyDescent="0.3">
      <c r="A80" s="13"/>
      <c r="B80" s="11"/>
      <c r="C80" s="29"/>
    </row>
    <row r="81" spans="1:3" s="242" customFormat="1" x14ac:dyDescent="0.3">
      <c r="A81" s="13"/>
      <c r="B81" s="11"/>
      <c r="C81" s="29"/>
    </row>
    <row r="82" spans="1:3" s="242" customFormat="1" x14ac:dyDescent="0.3">
      <c r="A82" s="13"/>
      <c r="B82" s="11"/>
      <c r="C82" s="29"/>
    </row>
    <row r="83" spans="1:3" s="242" customFormat="1" x14ac:dyDescent="0.3">
      <c r="A83" s="13"/>
      <c r="B83" s="11"/>
      <c r="C83" s="29"/>
    </row>
    <row r="84" spans="1:3" s="242" customFormat="1" x14ac:dyDescent="0.3">
      <c r="A84" s="13"/>
      <c r="B84" s="11"/>
      <c r="C84" s="29"/>
    </row>
    <row r="85" spans="1:3" s="242" customFormat="1" x14ac:dyDescent="0.3">
      <c r="A85" s="13"/>
      <c r="B85" s="11"/>
      <c r="C85" s="29"/>
    </row>
    <row r="86" spans="1:3" s="242" customFormat="1" x14ac:dyDescent="0.3">
      <c r="A86" s="13"/>
      <c r="B86" s="11"/>
      <c r="C86" s="29"/>
    </row>
    <row r="87" spans="1:3" s="242" customFormat="1" x14ac:dyDescent="0.3">
      <c r="A87" s="13"/>
      <c r="B87" s="11"/>
      <c r="C87" s="29"/>
    </row>
    <row r="88" spans="1:3" s="242" customFormat="1" x14ac:dyDescent="0.3">
      <c r="A88" s="13"/>
      <c r="B88" s="11"/>
      <c r="C88" s="29"/>
    </row>
    <row r="89" spans="1:3" s="242" customFormat="1" x14ac:dyDescent="0.3">
      <c r="A89" s="13"/>
      <c r="B89" s="11"/>
      <c r="C89" s="29"/>
    </row>
    <row r="90" spans="1:3" s="242" customFormat="1" x14ac:dyDescent="0.3">
      <c r="A90" s="13"/>
      <c r="B90" s="11"/>
      <c r="C90" s="29"/>
    </row>
    <row r="91" spans="1:3" s="242" customFormat="1" x14ac:dyDescent="0.3">
      <c r="A91" s="13"/>
      <c r="B91" s="11"/>
      <c r="C91" s="29"/>
    </row>
    <row r="92" spans="1:3" s="242" customFormat="1" x14ac:dyDescent="0.3">
      <c r="A92" s="13"/>
      <c r="B92" s="11"/>
      <c r="C92" s="29"/>
    </row>
    <row r="93" spans="1:3" s="242" customFormat="1" x14ac:dyDescent="0.3">
      <c r="A93" s="13"/>
      <c r="B93" s="11"/>
      <c r="C93" s="29"/>
    </row>
    <row r="94" spans="1:3" s="242" customFormat="1" x14ac:dyDescent="0.3">
      <c r="A94" s="13"/>
      <c r="B94" s="11"/>
      <c r="C94" s="29"/>
    </row>
    <row r="95" spans="1:3" s="242" customFormat="1" x14ac:dyDescent="0.3">
      <c r="A95" s="13"/>
      <c r="B95" s="11"/>
      <c r="C95" s="29"/>
    </row>
    <row r="96" spans="1:3" s="242" customFormat="1" x14ac:dyDescent="0.3">
      <c r="A96" s="13"/>
      <c r="B96" s="11"/>
      <c r="C96" s="29"/>
    </row>
    <row r="97" spans="1:3" s="242" customFormat="1" x14ac:dyDescent="0.3">
      <c r="A97" s="13"/>
      <c r="B97" s="11"/>
      <c r="C97" s="29"/>
    </row>
    <row r="98" spans="1:3" s="242" customFormat="1" x14ac:dyDescent="0.3">
      <c r="A98" s="13"/>
      <c r="B98" s="11"/>
      <c r="C98" s="29"/>
    </row>
    <row r="99" spans="1:3" s="242" customFormat="1" x14ac:dyDescent="0.3">
      <c r="A99" s="13"/>
      <c r="B99" s="11"/>
      <c r="C99" s="29"/>
    </row>
    <row r="100" spans="1:3" s="242" customFormat="1" x14ac:dyDescent="0.3">
      <c r="A100" s="13"/>
      <c r="B100" s="11"/>
      <c r="C100" s="29"/>
    </row>
    <row r="101" spans="1:3" s="242" customFormat="1" x14ac:dyDescent="0.3">
      <c r="A101" s="13"/>
      <c r="B101" s="11"/>
      <c r="C101" s="29"/>
    </row>
    <row r="102" spans="1:3" s="242" customFormat="1" x14ac:dyDescent="0.3">
      <c r="A102" s="13"/>
      <c r="B102" s="11"/>
      <c r="C102" s="29"/>
    </row>
    <row r="103" spans="1:3" s="242" customFormat="1" x14ac:dyDescent="0.3">
      <c r="A103" s="13"/>
      <c r="B103" s="11"/>
      <c r="C103" s="29"/>
    </row>
    <row r="104" spans="1:3" s="242" customFormat="1" x14ac:dyDescent="0.3">
      <c r="A104" s="13"/>
      <c r="B104" s="11"/>
      <c r="C104" s="29"/>
    </row>
    <row r="105" spans="1:3" s="242" customFormat="1" x14ac:dyDescent="0.3">
      <c r="A105" s="13"/>
      <c r="B105" s="11"/>
      <c r="C105" s="29"/>
    </row>
    <row r="106" spans="1:3" s="242" customFormat="1" x14ac:dyDescent="0.3">
      <c r="A106" s="13"/>
      <c r="B106" s="11"/>
      <c r="C106" s="29"/>
    </row>
    <row r="107" spans="1:3" s="242" customFormat="1" x14ac:dyDescent="0.3">
      <c r="A107" s="13"/>
      <c r="B107" s="11"/>
      <c r="C107" s="29"/>
    </row>
    <row r="108" spans="1:3" s="242" customFormat="1" x14ac:dyDescent="0.3">
      <c r="A108" s="13"/>
      <c r="B108" s="11"/>
      <c r="C108" s="29"/>
    </row>
    <row r="109" spans="1:3" s="242" customFormat="1" x14ac:dyDescent="0.3">
      <c r="A109" s="13"/>
      <c r="B109" s="11"/>
      <c r="C109" s="29"/>
    </row>
    <row r="110" spans="1:3" s="242" customFormat="1" x14ac:dyDescent="0.3">
      <c r="A110" s="13"/>
      <c r="B110" s="11"/>
      <c r="C110" s="29"/>
    </row>
    <row r="111" spans="1:3" s="242" customFormat="1" x14ac:dyDescent="0.3">
      <c r="A111" s="13"/>
      <c r="B111" s="11"/>
      <c r="C111" s="29"/>
    </row>
    <row r="112" spans="1:3" s="242" customFormat="1" x14ac:dyDescent="0.3">
      <c r="A112" s="13"/>
      <c r="B112" s="11"/>
      <c r="C112" s="29"/>
    </row>
    <row r="113" spans="1:3" s="242" customFormat="1" x14ac:dyDescent="0.3">
      <c r="A113" s="13"/>
      <c r="B113" s="11"/>
      <c r="C113" s="29"/>
    </row>
    <row r="114" spans="1:3" s="242" customFormat="1" x14ac:dyDescent="0.3">
      <c r="A114" s="13"/>
      <c r="B114" s="11"/>
      <c r="C114" s="29"/>
    </row>
    <row r="115" spans="1:3" s="242" customFormat="1" x14ac:dyDescent="0.3">
      <c r="A115" s="13"/>
      <c r="B115" s="11"/>
      <c r="C115" s="29"/>
    </row>
    <row r="116" spans="1:3" s="242" customFormat="1" x14ac:dyDescent="0.3">
      <c r="A116" s="13"/>
      <c r="B116" s="11"/>
      <c r="C116" s="29"/>
    </row>
    <row r="117" spans="1:3" s="242" customFormat="1" x14ac:dyDescent="0.3">
      <c r="A117" s="13"/>
      <c r="B117" s="11"/>
      <c r="C117" s="29"/>
    </row>
    <row r="118" spans="1:3" s="242" customFormat="1" x14ac:dyDescent="0.3">
      <c r="A118" s="13"/>
      <c r="B118" s="11"/>
      <c r="C118" s="29"/>
    </row>
    <row r="119" spans="1:3" s="242" customFormat="1" x14ac:dyDescent="0.3">
      <c r="A119" s="13"/>
      <c r="B119" s="11"/>
      <c r="C119" s="29"/>
    </row>
    <row r="120" spans="1:3" s="242" customFormat="1" x14ac:dyDescent="0.3">
      <c r="A120" s="13"/>
      <c r="B120" s="11"/>
      <c r="C120" s="29"/>
    </row>
    <row r="121" spans="1:3" s="242" customFormat="1" x14ac:dyDescent="0.3">
      <c r="A121" s="13"/>
      <c r="B121" s="11"/>
      <c r="C121" s="29"/>
    </row>
    <row r="122" spans="1:3" s="242" customFormat="1" x14ac:dyDescent="0.3">
      <c r="A122" s="13"/>
      <c r="B122" s="11"/>
      <c r="C122" s="29"/>
    </row>
    <row r="123" spans="1:3" s="242" customFormat="1" x14ac:dyDescent="0.3">
      <c r="A123" s="13"/>
      <c r="B123" s="11"/>
      <c r="C123" s="29"/>
    </row>
    <row r="124" spans="1:3" s="242" customFormat="1" x14ac:dyDescent="0.3">
      <c r="A124" s="13"/>
      <c r="B124" s="11"/>
      <c r="C124" s="29"/>
    </row>
    <row r="125" spans="1:3" s="242" customFormat="1" x14ac:dyDescent="0.3">
      <c r="A125" s="13"/>
      <c r="B125" s="11"/>
      <c r="C125" s="29"/>
    </row>
    <row r="126" spans="1:3" s="242" customFormat="1" x14ac:dyDescent="0.3">
      <c r="A126" s="13"/>
      <c r="B126" s="11"/>
      <c r="C126" s="29"/>
    </row>
    <row r="127" spans="1:3" s="242" customFormat="1" x14ac:dyDescent="0.3">
      <c r="A127" s="13"/>
      <c r="B127" s="11"/>
      <c r="C127" s="29"/>
    </row>
    <row r="128" spans="1:3" s="242" customFormat="1" x14ac:dyDescent="0.3">
      <c r="A128" s="13"/>
      <c r="B128" s="11"/>
      <c r="C128" s="29"/>
    </row>
    <row r="129" spans="1:3" s="242" customFormat="1" x14ac:dyDescent="0.3">
      <c r="A129" s="13"/>
      <c r="B129" s="11"/>
      <c r="C129" s="29"/>
    </row>
    <row r="130" spans="1:3" s="242" customFormat="1" x14ac:dyDescent="0.3">
      <c r="A130" s="13"/>
      <c r="B130" s="11"/>
      <c r="C130" s="29"/>
    </row>
    <row r="131" spans="1:3" s="242" customFormat="1" x14ac:dyDescent="0.3">
      <c r="A131" s="13"/>
      <c r="B131" s="11"/>
      <c r="C131" s="29"/>
    </row>
    <row r="132" spans="1:3" s="242" customFormat="1" x14ac:dyDescent="0.3">
      <c r="A132" s="13"/>
      <c r="B132" s="11"/>
      <c r="C132" s="29"/>
    </row>
    <row r="133" spans="1:3" s="242" customFormat="1" x14ac:dyDescent="0.3">
      <c r="A133" s="13"/>
      <c r="B133" s="11"/>
      <c r="C133" s="29"/>
    </row>
    <row r="134" spans="1:3" s="242" customFormat="1" x14ac:dyDescent="0.3">
      <c r="A134" s="13"/>
      <c r="B134" s="11"/>
      <c r="C134" s="29"/>
    </row>
    <row r="135" spans="1:3" s="242" customFormat="1" x14ac:dyDescent="0.3">
      <c r="A135" s="13"/>
      <c r="B135" s="11"/>
      <c r="C135" s="29"/>
    </row>
    <row r="136" spans="1:3" s="242" customFormat="1" x14ac:dyDescent="0.3">
      <c r="A136" s="13"/>
      <c r="B136" s="11"/>
      <c r="C136" s="29"/>
    </row>
    <row r="137" spans="1:3" s="242" customFormat="1" x14ac:dyDescent="0.3">
      <c r="A137" s="13"/>
      <c r="B137" s="11"/>
      <c r="C137" s="29"/>
    </row>
    <row r="138" spans="1:3" s="242" customFormat="1" x14ac:dyDescent="0.3">
      <c r="A138" s="13"/>
      <c r="B138" s="11"/>
      <c r="C138" s="29"/>
    </row>
    <row r="139" spans="1:3" s="242" customFormat="1" x14ac:dyDescent="0.3">
      <c r="A139" s="13"/>
      <c r="B139" s="11"/>
      <c r="C139" s="29"/>
    </row>
    <row r="140" spans="1:3" s="242" customFormat="1" x14ac:dyDescent="0.3">
      <c r="A140" s="13"/>
      <c r="B140" s="11"/>
      <c r="C140" s="29"/>
    </row>
    <row r="141" spans="1:3" s="242" customFormat="1" x14ac:dyDescent="0.3">
      <c r="A141" s="13"/>
      <c r="B141" s="11"/>
      <c r="C141" s="29"/>
    </row>
    <row r="142" spans="1:3" s="242" customFormat="1" x14ac:dyDescent="0.3">
      <c r="A142" s="13"/>
      <c r="B142" s="11"/>
      <c r="C142" s="29"/>
    </row>
    <row r="143" spans="1:3" s="242" customFormat="1" x14ac:dyDescent="0.3">
      <c r="A143" s="13"/>
      <c r="B143" s="11"/>
      <c r="C143" s="29"/>
    </row>
    <row r="144" spans="1:3" s="242" customFormat="1" x14ac:dyDescent="0.3">
      <c r="A144" s="13"/>
      <c r="B144" s="11"/>
      <c r="C144" s="29"/>
    </row>
    <row r="145" spans="1:3" s="242" customFormat="1" x14ac:dyDescent="0.3">
      <c r="A145" s="13"/>
      <c r="B145" s="11"/>
      <c r="C145" s="29"/>
    </row>
    <row r="146" spans="1:3" s="242" customFormat="1" x14ac:dyDescent="0.3">
      <c r="A146" s="13"/>
      <c r="B146" s="11"/>
      <c r="C146" s="29"/>
    </row>
    <row r="147" spans="1:3" s="242" customFormat="1" x14ac:dyDescent="0.3">
      <c r="A147" s="13"/>
      <c r="B147" s="11"/>
      <c r="C147" s="29"/>
    </row>
    <row r="148" spans="1:3" s="242" customFormat="1" x14ac:dyDescent="0.3">
      <c r="A148" s="13"/>
      <c r="B148" s="11"/>
      <c r="C148" s="29"/>
    </row>
    <row r="149" spans="1:3" s="242" customFormat="1" x14ac:dyDescent="0.3">
      <c r="A149" s="13"/>
      <c r="B149" s="11"/>
      <c r="C149" s="29"/>
    </row>
    <row r="150" spans="1:3" s="242" customFormat="1" x14ac:dyDescent="0.3">
      <c r="A150" s="13"/>
      <c r="B150" s="11"/>
      <c r="C150" s="29"/>
    </row>
    <row r="151" spans="1:3" s="242" customFormat="1" x14ac:dyDescent="0.3">
      <c r="A151" s="13"/>
      <c r="B151" s="11"/>
      <c r="C151" s="29"/>
    </row>
    <row r="152" spans="1:3" s="242" customFormat="1" x14ac:dyDescent="0.3">
      <c r="A152" s="13"/>
      <c r="B152" s="11"/>
      <c r="C152" s="29"/>
    </row>
    <row r="153" spans="1:3" s="242" customFormat="1" x14ac:dyDescent="0.3">
      <c r="A153" s="13"/>
      <c r="B153" s="11"/>
      <c r="C153" s="29"/>
    </row>
    <row r="154" spans="1:3" s="242" customFormat="1" x14ac:dyDescent="0.3">
      <c r="A154" s="13"/>
      <c r="B154" s="11"/>
      <c r="C154" s="29"/>
    </row>
    <row r="155" spans="1:3" s="242" customFormat="1" x14ac:dyDescent="0.3">
      <c r="A155" s="13"/>
      <c r="B155" s="11"/>
      <c r="C155" s="29"/>
    </row>
    <row r="156" spans="1:3" s="242" customFormat="1" x14ac:dyDescent="0.3">
      <c r="A156" s="13"/>
      <c r="B156" s="11"/>
      <c r="C156" s="29"/>
    </row>
    <row r="157" spans="1:3" s="242" customFormat="1" x14ac:dyDescent="0.3">
      <c r="A157" s="13"/>
      <c r="B157" s="11"/>
      <c r="C157" s="29"/>
    </row>
    <row r="158" spans="1:3" s="242" customFormat="1" x14ac:dyDescent="0.3">
      <c r="A158" s="13"/>
      <c r="B158" s="11"/>
      <c r="C158" s="29"/>
    </row>
    <row r="159" spans="1:3" s="242" customFormat="1" x14ac:dyDescent="0.3">
      <c r="A159" s="13"/>
      <c r="B159" s="11"/>
      <c r="C159" s="29"/>
    </row>
    <row r="160" spans="1:3" s="242" customFormat="1" x14ac:dyDescent="0.3">
      <c r="A160" s="13"/>
      <c r="B160" s="11"/>
      <c r="C160" s="29"/>
    </row>
    <row r="161" spans="1:3" s="242" customFormat="1" x14ac:dyDescent="0.3">
      <c r="A161" s="13"/>
      <c r="B161" s="11"/>
      <c r="C161" s="29"/>
    </row>
    <row r="162" spans="1:3" s="242" customFormat="1" x14ac:dyDescent="0.3">
      <c r="A162" s="13"/>
      <c r="B162" s="11"/>
      <c r="C162" s="29"/>
    </row>
    <row r="163" spans="1:3" s="242" customFormat="1" x14ac:dyDescent="0.3">
      <c r="A163" s="13"/>
      <c r="B163" s="11"/>
      <c r="C163" s="29"/>
    </row>
    <row r="164" spans="1:3" s="242" customFormat="1" x14ac:dyDescent="0.3">
      <c r="A164" s="13"/>
      <c r="B164" s="11"/>
      <c r="C164" s="29"/>
    </row>
    <row r="165" spans="1:3" s="242" customFormat="1" x14ac:dyDescent="0.3">
      <c r="A165" s="13"/>
      <c r="B165" s="11"/>
      <c r="C165" s="29"/>
    </row>
    <row r="166" spans="1:3" s="242" customFormat="1" x14ac:dyDescent="0.3">
      <c r="A166" s="13"/>
      <c r="B166" s="11"/>
      <c r="C166" s="29"/>
    </row>
    <row r="167" spans="1:3" s="242" customFormat="1" x14ac:dyDescent="0.3">
      <c r="A167" s="13"/>
      <c r="B167" s="11"/>
      <c r="C167" s="29"/>
    </row>
    <row r="168" spans="1:3" s="242" customFormat="1" x14ac:dyDescent="0.3">
      <c r="A168" s="13"/>
      <c r="B168" s="11"/>
      <c r="C168" s="29"/>
    </row>
    <row r="169" spans="1:3" s="242" customFormat="1" x14ac:dyDescent="0.3">
      <c r="A169" s="13"/>
      <c r="B169" s="11"/>
      <c r="C169" s="29"/>
    </row>
    <row r="170" spans="1:3" s="242" customFormat="1" x14ac:dyDescent="0.3">
      <c r="A170" s="13"/>
      <c r="B170" s="11"/>
      <c r="C170" s="29"/>
    </row>
    <row r="171" spans="1:3" s="242" customFormat="1" x14ac:dyDescent="0.3">
      <c r="A171" s="13"/>
      <c r="B171" s="11"/>
      <c r="C171" s="29"/>
    </row>
    <row r="172" spans="1:3" s="242" customFormat="1" x14ac:dyDescent="0.3">
      <c r="A172" s="13"/>
      <c r="B172" s="11"/>
      <c r="C172" s="29"/>
    </row>
    <row r="173" spans="1:3" s="242" customFormat="1" x14ac:dyDescent="0.3">
      <c r="A173" s="13"/>
      <c r="B173" s="11"/>
      <c r="C173" s="29"/>
    </row>
    <row r="174" spans="1:3" s="242" customFormat="1" x14ac:dyDescent="0.3">
      <c r="A174" s="13"/>
      <c r="B174" s="11"/>
      <c r="C174" s="29"/>
    </row>
    <row r="175" spans="1:3" s="242" customFormat="1" x14ac:dyDescent="0.3">
      <c r="A175" s="13"/>
      <c r="B175" s="11"/>
      <c r="C175" s="29"/>
    </row>
    <row r="176" spans="1:3" s="242" customFormat="1" x14ac:dyDescent="0.3">
      <c r="A176" s="13"/>
      <c r="B176" s="11"/>
      <c r="C176" s="29"/>
    </row>
    <row r="177" spans="1:3" s="242" customFormat="1" x14ac:dyDescent="0.3">
      <c r="A177" s="13"/>
      <c r="B177" s="11"/>
      <c r="C177" s="29"/>
    </row>
    <row r="178" spans="1:3" s="242" customFormat="1" x14ac:dyDescent="0.3">
      <c r="A178" s="13"/>
      <c r="B178" s="11"/>
      <c r="C178" s="29"/>
    </row>
    <row r="179" spans="1:3" s="242" customFormat="1" x14ac:dyDescent="0.3">
      <c r="A179" s="13"/>
      <c r="B179" s="11"/>
      <c r="C179" s="29"/>
    </row>
    <row r="180" spans="1:3" s="242" customFormat="1" x14ac:dyDescent="0.3">
      <c r="A180" s="13"/>
      <c r="B180" s="11"/>
      <c r="C180" s="29"/>
    </row>
    <row r="181" spans="1:3" s="242" customFormat="1" x14ac:dyDescent="0.3">
      <c r="A181" s="13"/>
      <c r="B181" s="11"/>
      <c r="C181" s="29"/>
    </row>
    <row r="182" spans="1:3" s="242" customFormat="1" x14ac:dyDescent="0.3">
      <c r="A182" s="13"/>
      <c r="B182" s="11"/>
      <c r="C182" s="29"/>
    </row>
    <row r="183" spans="1:3" s="242" customFormat="1" x14ac:dyDescent="0.3">
      <c r="A183" s="13"/>
      <c r="B183" s="11"/>
      <c r="C183" s="29"/>
    </row>
    <row r="184" spans="1:3" s="242" customFormat="1" x14ac:dyDescent="0.3">
      <c r="A184" s="13"/>
      <c r="B184" s="11"/>
      <c r="C184" s="29"/>
    </row>
    <row r="185" spans="1:3" s="242" customFormat="1" x14ac:dyDescent="0.3">
      <c r="A185" s="13"/>
      <c r="B185" s="11"/>
      <c r="C185" s="29"/>
    </row>
    <row r="186" spans="1:3" s="242" customFormat="1" x14ac:dyDescent="0.3">
      <c r="A186" s="13"/>
      <c r="B186" s="11"/>
      <c r="C186" s="29"/>
    </row>
    <row r="187" spans="1:3" s="242" customFormat="1" x14ac:dyDescent="0.3">
      <c r="A187" s="13"/>
      <c r="B187" s="11"/>
      <c r="C187" s="29"/>
    </row>
    <row r="188" spans="1:3" s="242" customFormat="1" x14ac:dyDescent="0.3">
      <c r="A188" s="13"/>
      <c r="B188" s="11"/>
      <c r="C188" s="29"/>
    </row>
    <row r="189" spans="1:3" s="242" customFormat="1" x14ac:dyDescent="0.3">
      <c r="A189" s="13"/>
      <c r="B189" s="11"/>
      <c r="C189" s="29"/>
    </row>
    <row r="190" spans="1:3" s="242" customFormat="1" x14ac:dyDescent="0.3">
      <c r="A190" s="13"/>
      <c r="B190" s="11"/>
      <c r="C190" s="29"/>
    </row>
    <row r="191" spans="1:3" s="242" customFormat="1" x14ac:dyDescent="0.3">
      <c r="A191" s="13"/>
      <c r="B191" s="11"/>
      <c r="C191" s="29"/>
    </row>
    <row r="192" spans="1:3" s="242" customFormat="1" x14ac:dyDescent="0.3">
      <c r="A192" s="13"/>
      <c r="B192" s="11"/>
      <c r="C192" s="29"/>
    </row>
    <row r="193" spans="1:3" s="242" customFormat="1" x14ac:dyDescent="0.3">
      <c r="A193" s="13"/>
      <c r="B193" s="11"/>
      <c r="C193" s="29"/>
    </row>
    <row r="194" spans="1:3" s="242" customFormat="1" x14ac:dyDescent="0.3">
      <c r="A194" s="13"/>
      <c r="B194" s="11"/>
      <c r="C194" s="29"/>
    </row>
    <row r="195" spans="1:3" s="242" customFormat="1" x14ac:dyDescent="0.3">
      <c r="A195" s="13"/>
      <c r="B195" s="11"/>
      <c r="C195" s="29"/>
    </row>
    <row r="196" spans="1:3" s="242" customFormat="1" x14ac:dyDescent="0.3">
      <c r="A196" s="13"/>
      <c r="B196" s="11"/>
      <c r="C196" s="29"/>
    </row>
    <row r="197" spans="1:3" s="242" customFormat="1" x14ac:dyDescent="0.3">
      <c r="A197" s="13"/>
      <c r="B197" s="11"/>
      <c r="C197" s="29"/>
    </row>
    <row r="198" spans="1:3" s="242" customFormat="1" x14ac:dyDescent="0.3">
      <c r="A198" s="13"/>
      <c r="B198" s="11"/>
      <c r="C198" s="29"/>
    </row>
    <row r="199" spans="1:3" s="242" customFormat="1" x14ac:dyDescent="0.3">
      <c r="A199" s="13"/>
      <c r="B199" s="11"/>
      <c r="C199" s="29"/>
    </row>
    <row r="200" spans="1:3" s="242" customFormat="1" x14ac:dyDescent="0.3">
      <c r="A200" s="13"/>
      <c r="B200" s="11"/>
      <c r="C200" s="29"/>
    </row>
    <row r="201" spans="1:3" s="242" customFormat="1" x14ac:dyDescent="0.3">
      <c r="A201" s="13"/>
      <c r="B201" s="11"/>
      <c r="C201" s="29"/>
    </row>
    <row r="202" spans="1:3" s="242" customFormat="1" x14ac:dyDescent="0.3">
      <c r="A202" s="13"/>
      <c r="B202" s="11"/>
      <c r="C202" s="29"/>
    </row>
    <row r="203" spans="1:3" s="242" customFormat="1" x14ac:dyDescent="0.3">
      <c r="A203" s="13"/>
      <c r="B203" s="11"/>
      <c r="C203" s="29"/>
    </row>
    <row r="204" spans="1:3" s="242" customFormat="1" x14ac:dyDescent="0.3">
      <c r="A204" s="13"/>
      <c r="B204" s="11"/>
      <c r="C204" s="29"/>
    </row>
    <row r="205" spans="1:3" s="242" customFormat="1" x14ac:dyDescent="0.3">
      <c r="A205" s="13"/>
      <c r="B205" s="11"/>
      <c r="C205" s="29"/>
    </row>
    <row r="206" spans="1:3" s="242" customFormat="1" x14ac:dyDescent="0.3">
      <c r="A206" s="13"/>
      <c r="B206" s="11"/>
      <c r="C206" s="29"/>
    </row>
    <row r="207" spans="1:3" s="242" customFormat="1" x14ac:dyDescent="0.3">
      <c r="A207" s="13"/>
      <c r="B207" s="11"/>
      <c r="C207" s="29"/>
    </row>
    <row r="208" spans="1:3" s="242" customFormat="1" x14ac:dyDescent="0.3">
      <c r="A208" s="13"/>
      <c r="B208" s="11"/>
      <c r="C208" s="29"/>
    </row>
    <row r="209" spans="1:3" s="242" customFormat="1" x14ac:dyDescent="0.3">
      <c r="A209" s="13"/>
      <c r="B209" s="11"/>
      <c r="C209" s="29"/>
    </row>
    <row r="210" spans="1:3" s="242" customFormat="1" x14ac:dyDescent="0.3">
      <c r="A210" s="13"/>
      <c r="B210" s="11"/>
      <c r="C210" s="29"/>
    </row>
    <row r="211" spans="1:3" s="242" customFormat="1" x14ac:dyDescent="0.3">
      <c r="A211" s="13"/>
      <c r="B211" s="11"/>
      <c r="C211" s="29"/>
    </row>
    <row r="212" spans="1:3" s="242" customFormat="1" x14ac:dyDescent="0.3">
      <c r="A212" s="13"/>
      <c r="B212" s="11"/>
      <c r="C212" s="29"/>
    </row>
    <row r="213" spans="1:3" s="242" customFormat="1" x14ac:dyDescent="0.3">
      <c r="A213" s="13"/>
      <c r="B213" s="11"/>
      <c r="C213" s="29"/>
    </row>
    <row r="214" spans="1:3" s="242" customFormat="1" x14ac:dyDescent="0.3">
      <c r="A214" s="13"/>
      <c r="B214" s="11"/>
      <c r="C214" s="29"/>
    </row>
    <row r="215" spans="1:3" s="242" customFormat="1" x14ac:dyDescent="0.3">
      <c r="A215" s="13"/>
      <c r="B215" s="11"/>
      <c r="C215" s="29"/>
    </row>
    <row r="216" spans="1:3" s="242" customFormat="1" x14ac:dyDescent="0.3">
      <c r="A216" s="13"/>
      <c r="B216" s="11"/>
      <c r="C216" s="29"/>
    </row>
    <row r="217" spans="1:3" s="242" customFormat="1" x14ac:dyDescent="0.3">
      <c r="A217" s="13"/>
      <c r="B217" s="11"/>
      <c r="C217" s="29"/>
    </row>
    <row r="218" spans="1:3" s="242" customFormat="1" x14ac:dyDescent="0.3">
      <c r="A218" s="13"/>
      <c r="B218" s="11"/>
      <c r="C218" s="29"/>
    </row>
    <row r="219" spans="1:3" s="242" customFormat="1" x14ac:dyDescent="0.3">
      <c r="A219" s="13"/>
      <c r="B219" s="11"/>
      <c r="C219" s="29"/>
    </row>
    <row r="220" spans="1:3" s="242" customFormat="1" x14ac:dyDescent="0.3">
      <c r="A220" s="13"/>
      <c r="B220" s="11"/>
      <c r="C220" s="29"/>
    </row>
    <row r="221" spans="1:3" s="242" customFormat="1" x14ac:dyDescent="0.3">
      <c r="A221" s="13"/>
      <c r="B221" s="11"/>
      <c r="C221" s="29"/>
    </row>
    <row r="222" spans="1:3" s="242" customFormat="1" x14ac:dyDescent="0.3">
      <c r="A222" s="13"/>
      <c r="B222" s="11"/>
      <c r="C222" s="29"/>
    </row>
    <row r="223" spans="1:3" s="242" customFormat="1" x14ac:dyDescent="0.3">
      <c r="A223" s="13"/>
      <c r="B223" s="11"/>
      <c r="C223" s="29"/>
    </row>
    <row r="224" spans="1:3" s="242" customFormat="1" x14ac:dyDescent="0.3">
      <c r="A224" s="13"/>
      <c r="B224" s="11"/>
      <c r="C224" s="29"/>
    </row>
    <row r="225" spans="1:3" s="242" customFormat="1" x14ac:dyDescent="0.3">
      <c r="A225" s="13"/>
      <c r="B225" s="11"/>
      <c r="C225" s="29"/>
    </row>
    <row r="226" spans="1:3" s="242" customFormat="1" x14ac:dyDescent="0.3">
      <c r="A226" s="13"/>
      <c r="B226" s="11"/>
      <c r="C226" s="29"/>
    </row>
    <row r="227" spans="1:3" s="242" customFormat="1" x14ac:dyDescent="0.3">
      <c r="A227" s="13"/>
      <c r="B227" s="11"/>
      <c r="C227" s="29"/>
    </row>
    <row r="228" spans="1:3" s="242" customFormat="1" x14ac:dyDescent="0.3">
      <c r="A228" s="13"/>
      <c r="B228" s="11"/>
      <c r="C228" s="29"/>
    </row>
    <row r="229" spans="1:3" s="242" customFormat="1" x14ac:dyDescent="0.3">
      <c r="A229" s="13"/>
      <c r="B229" s="11"/>
      <c r="C229" s="29"/>
    </row>
    <row r="230" spans="1:3" s="242" customFormat="1" x14ac:dyDescent="0.3">
      <c r="A230" s="13"/>
      <c r="B230" s="11"/>
      <c r="C230" s="29"/>
    </row>
    <row r="231" spans="1:3" s="242" customFormat="1" x14ac:dyDescent="0.3">
      <c r="A231" s="13"/>
      <c r="B231" s="11"/>
      <c r="C231" s="29"/>
    </row>
    <row r="232" spans="1:3" s="242" customFormat="1" x14ac:dyDescent="0.3">
      <c r="A232" s="13"/>
      <c r="B232" s="11"/>
      <c r="C232" s="29"/>
    </row>
    <row r="233" spans="1:3" s="242" customFormat="1" x14ac:dyDescent="0.3">
      <c r="A233" s="13"/>
      <c r="B233" s="11"/>
      <c r="C233" s="29"/>
    </row>
    <row r="234" spans="1:3" s="242" customFormat="1" x14ac:dyDescent="0.3">
      <c r="A234" s="13"/>
      <c r="B234" s="11"/>
      <c r="C234" s="29"/>
    </row>
    <row r="235" spans="1:3" s="242" customFormat="1" x14ac:dyDescent="0.3">
      <c r="A235" s="13"/>
      <c r="B235" s="11"/>
      <c r="C235" s="29"/>
    </row>
    <row r="236" spans="1:3" s="242" customFormat="1" x14ac:dyDescent="0.3">
      <c r="A236" s="13"/>
      <c r="B236" s="11"/>
      <c r="C236" s="29"/>
    </row>
    <row r="237" spans="1:3" s="242" customFormat="1" x14ac:dyDescent="0.3">
      <c r="A237" s="13"/>
      <c r="B237" s="11"/>
      <c r="C237" s="29"/>
    </row>
    <row r="238" spans="1:3" s="242" customFormat="1" x14ac:dyDescent="0.3">
      <c r="A238" s="13"/>
      <c r="B238" s="11"/>
      <c r="C238" s="29"/>
    </row>
    <row r="239" spans="1:3" s="242" customFormat="1" x14ac:dyDescent="0.3">
      <c r="A239" s="13"/>
      <c r="B239" s="11"/>
      <c r="C239" s="29"/>
    </row>
    <row r="240" spans="1:3" s="242" customFormat="1" x14ac:dyDescent="0.3">
      <c r="A240" s="13"/>
      <c r="B240" s="11"/>
      <c r="C240" s="29"/>
    </row>
    <row r="241" spans="1:3" s="242" customFormat="1" x14ac:dyDescent="0.3">
      <c r="A241" s="13"/>
      <c r="B241" s="11"/>
      <c r="C241" s="29"/>
    </row>
    <row r="242" spans="1:3" s="242" customFormat="1" x14ac:dyDescent="0.3">
      <c r="A242" s="13"/>
      <c r="B242" s="11"/>
      <c r="C242" s="29"/>
    </row>
    <row r="243" spans="1:3" s="242" customFormat="1" x14ac:dyDescent="0.3">
      <c r="A243" s="13"/>
      <c r="B243" s="11"/>
      <c r="C243" s="29"/>
    </row>
    <row r="244" spans="1:3" s="242" customFormat="1" x14ac:dyDescent="0.3">
      <c r="A244" s="13"/>
      <c r="B244" s="11"/>
      <c r="C244" s="29"/>
    </row>
    <row r="245" spans="1:3" s="242" customFormat="1" x14ac:dyDescent="0.3">
      <c r="A245" s="13"/>
      <c r="B245" s="11"/>
      <c r="C245" s="29"/>
    </row>
    <row r="246" spans="1:3" s="242" customFormat="1" x14ac:dyDescent="0.3">
      <c r="A246" s="13"/>
      <c r="B246" s="11"/>
      <c r="C246" s="29"/>
    </row>
    <row r="247" spans="1:3" s="242" customFormat="1" x14ac:dyDescent="0.3">
      <c r="A247" s="13"/>
      <c r="B247" s="11"/>
      <c r="C247" s="29"/>
    </row>
    <row r="248" spans="1:3" s="242" customFormat="1" x14ac:dyDescent="0.3">
      <c r="A248" s="13"/>
      <c r="B248" s="11"/>
      <c r="C248" s="29"/>
    </row>
    <row r="249" spans="1:3" s="242" customFormat="1" x14ac:dyDescent="0.3">
      <c r="A249" s="13"/>
      <c r="B249" s="11"/>
      <c r="C249" s="29"/>
    </row>
    <row r="250" spans="1:3" s="242" customFormat="1" x14ac:dyDescent="0.3">
      <c r="A250" s="13"/>
      <c r="B250" s="11"/>
      <c r="C250" s="29"/>
    </row>
    <row r="251" spans="1:3" s="242" customFormat="1" x14ac:dyDescent="0.3">
      <c r="A251" s="13"/>
      <c r="B251" s="11"/>
      <c r="C251" s="29"/>
    </row>
    <row r="252" spans="1:3" s="242" customFormat="1" x14ac:dyDescent="0.3">
      <c r="A252" s="13"/>
      <c r="B252" s="11"/>
      <c r="C252" s="29"/>
    </row>
    <row r="253" spans="1:3" s="242" customFormat="1" x14ac:dyDescent="0.3">
      <c r="A253" s="13"/>
      <c r="B253" s="11"/>
      <c r="C253" s="29"/>
    </row>
    <row r="254" spans="1:3" s="242" customFormat="1" x14ac:dyDescent="0.3">
      <c r="A254" s="13"/>
      <c r="B254" s="11"/>
      <c r="C254" s="29"/>
    </row>
    <row r="255" spans="1:3" s="242" customFormat="1" x14ac:dyDescent="0.3">
      <c r="A255" s="13"/>
      <c r="B255" s="11"/>
      <c r="C255" s="29"/>
    </row>
    <row r="256" spans="1:3" s="242" customFormat="1" x14ac:dyDescent="0.3">
      <c r="A256" s="13"/>
      <c r="B256" s="11"/>
      <c r="C256" s="29"/>
    </row>
    <row r="257" spans="1:3" s="242" customFormat="1" x14ac:dyDescent="0.3">
      <c r="A257" s="13"/>
      <c r="B257" s="11"/>
      <c r="C257" s="29"/>
    </row>
    <row r="258" spans="1:3" s="242" customFormat="1" x14ac:dyDescent="0.3">
      <c r="A258" s="13"/>
      <c r="B258" s="11"/>
      <c r="C258" s="29"/>
    </row>
    <row r="259" spans="1:3" s="242" customFormat="1" x14ac:dyDescent="0.3">
      <c r="A259" s="13"/>
      <c r="B259" s="11"/>
      <c r="C259" s="29"/>
    </row>
    <row r="260" spans="1:3" s="242" customFormat="1" x14ac:dyDescent="0.3">
      <c r="A260" s="13"/>
      <c r="B260" s="11"/>
      <c r="C260" s="29"/>
    </row>
    <row r="261" spans="1:3" s="242" customFormat="1" x14ac:dyDescent="0.3">
      <c r="A261" s="13"/>
      <c r="B261" s="11"/>
      <c r="C261" s="29"/>
    </row>
    <row r="262" spans="1:3" s="242" customFormat="1" x14ac:dyDescent="0.3">
      <c r="A262" s="13"/>
      <c r="B262" s="11"/>
      <c r="C262" s="29"/>
    </row>
    <row r="263" spans="1:3" s="242" customFormat="1" x14ac:dyDescent="0.3">
      <c r="A263" s="13"/>
      <c r="B263" s="11"/>
      <c r="C263" s="29"/>
    </row>
    <row r="264" spans="1:3" s="242" customFormat="1" x14ac:dyDescent="0.3">
      <c r="A264" s="13"/>
      <c r="B264" s="11"/>
      <c r="C264" s="29"/>
    </row>
    <row r="265" spans="1:3" s="242" customFormat="1" x14ac:dyDescent="0.3">
      <c r="A265" s="13"/>
      <c r="B265" s="11"/>
      <c r="C265" s="29"/>
    </row>
    <row r="266" spans="1:3" s="242" customFormat="1" x14ac:dyDescent="0.3">
      <c r="A266" s="13"/>
      <c r="B266" s="11"/>
      <c r="C266" s="29"/>
    </row>
    <row r="267" spans="1:3" s="242" customFormat="1" x14ac:dyDescent="0.3">
      <c r="A267" s="13"/>
      <c r="B267" s="11"/>
      <c r="C267" s="29"/>
    </row>
    <row r="268" spans="1:3" s="242" customFormat="1" x14ac:dyDescent="0.3">
      <c r="A268" s="13"/>
      <c r="B268" s="11"/>
      <c r="C268" s="29"/>
    </row>
    <row r="269" spans="1:3" s="242" customFormat="1" x14ac:dyDescent="0.3">
      <c r="A269" s="13"/>
      <c r="B269" s="11"/>
      <c r="C269" s="29"/>
    </row>
    <row r="270" spans="1:3" s="242" customFormat="1" x14ac:dyDescent="0.3">
      <c r="A270" s="13"/>
      <c r="B270" s="11"/>
      <c r="C270" s="29"/>
    </row>
    <row r="271" spans="1:3" s="242" customFormat="1" x14ac:dyDescent="0.3">
      <c r="A271" s="13"/>
      <c r="B271" s="11"/>
      <c r="C271" s="29"/>
    </row>
    <row r="272" spans="1:3" s="242" customFormat="1" x14ac:dyDescent="0.3">
      <c r="A272" s="13"/>
      <c r="B272" s="11"/>
      <c r="C272" s="29"/>
    </row>
    <row r="273" spans="1:3" s="242" customFormat="1" x14ac:dyDescent="0.3">
      <c r="A273" s="13"/>
      <c r="B273" s="11"/>
      <c r="C273" s="29"/>
    </row>
    <row r="274" spans="1:3" s="242" customFormat="1" x14ac:dyDescent="0.3">
      <c r="A274" s="13"/>
      <c r="B274" s="11"/>
      <c r="C274" s="29"/>
    </row>
    <row r="275" spans="1:3" s="242" customFormat="1" x14ac:dyDescent="0.3">
      <c r="A275" s="13"/>
      <c r="B275" s="11"/>
      <c r="C275" s="29"/>
    </row>
    <row r="276" spans="1:3" s="242" customFormat="1" x14ac:dyDescent="0.3">
      <c r="A276" s="13"/>
      <c r="B276" s="11"/>
      <c r="C276" s="29"/>
    </row>
    <row r="277" spans="1:3" s="242" customFormat="1" x14ac:dyDescent="0.3">
      <c r="A277" s="13"/>
      <c r="B277" s="11"/>
      <c r="C277" s="29"/>
    </row>
    <row r="278" spans="1:3" s="242" customFormat="1" x14ac:dyDescent="0.3">
      <c r="A278" s="13"/>
      <c r="B278" s="11"/>
      <c r="C278" s="29"/>
    </row>
    <row r="279" spans="1:3" s="242" customFormat="1" x14ac:dyDescent="0.3">
      <c r="A279" s="13"/>
      <c r="B279" s="11"/>
      <c r="C279" s="29"/>
    </row>
    <row r="280" spans="1:3" s="242" customFormat="1" x14ac:dyDescent="0.3">
      <c r="A280" s="13"/>
      <c r="B280" s="11"/>
      <c r="C280" s="29"/>
    </row>
    <row r="281" spans="1:3" s="242" customFormat="1" x14ac:dyDescent="0.3">
      <c r="A281" s="13"/>
      <c r="B281" s="11"/>
      <c r="C281" s="29"/>
    </row>
    <row r="282" spans="1:3" s="242" customFormat="1" x14ac:dyDescent="0.3">
      <c r="A282" s="13"/>
      <c r="B282" s="11"/>
      <c r="C282" s="29"/>
    </row>
    <row r="283" spans="1:3" s="242" customFormat="1" x14ac:dyDescent="0.3">
      <c r="A283" s="13"/>
      <c r="B283" s="11"/>
      <c r="C283" s="29"/>
    </row>
    <row r="284" spans="1:3" s="242" customFormat="1" x14ac:dyDescent="0.3">
      <c r="A284" s="13"/>
      <c r="B284" s="11"/>
      <c r="C284" s="29"/>
    </row>
    <row r="285" spans="1:3" s="242" customFormat="1" x14ac:dyDescent="0.3">
      <c r="A285" s="13"/>
      <c r="B285" s="11"/>
      <c r="C285" s="29"/>
    </row>
    <row r="286" spans="1:3" s="242" customFormat="1" x14ac:dyDescent="0.3">
      <c r="A286" s="13"/>
      <c r="B286" s="11"/>
      <c r="C286" s="29"/>
    </row>
    <row r="287" spans="1:3" s="242" customFormat="1" x14ac:dyDescent="0.3">
      <c r="A287" s="13"/>
      <c r="B287" s="11"/>
      <c r="C287" s="29"/>
    </row>
    <row r="288" spans="1:3" s="242" customFormat="1" x14ac:dyDescent="0.3">
      <c r="A288" s="13"/>
      <c r="B288" s="11"/>
      <c r="C288" s="29"/>
    </row>
    <row r="289" spans="1:3" s="242" customFormat="1" x14ac:dyDescent="0.3">
      <c r="A289" s="13"/>
      <c r="B289" s="11"/>
      <c r="C289" s="29"/>
    </row>
    <row r="290" spans="1:3" s="242" customFormat="1" x14ac:dyDescent="0.3">
      <c r="A290" s="13"/>
      <c r="B290" s="11"/>
      <c r="C290" s="29"/>
    </row>
    <row r="291" spans="1:3" s="242" customFormat="1" x14ac:dyDescent="0.3">
      <c r="A291" s="13"/>
      <c r="B291" s="11"/>
      <c r="C291" s="29"/>
    </row>
    <row r="292" spans="1:3" s="242" customFormat="1" x14ac:dyDescent="0.3">
      <c r="A292" s="13"/>
      <c r="B292" s="11"/>
      <c r="C292" s="29"/>
    </row>
    <row r="293" spans="1:3" s="242" customFormat="1" x14ac:dyDescent="0.3">
      <c r="A293" s="13"/>
      <c r="B293" s="11"/>
      <c r="C293" s="29"/>
    </row>
    <row r="294" spans="1:3" s="242" customFormat="1" x14ac:dyDescent="0.3">
      <c r="A294" s="13"/>
      <c r="B294" s="11"/>
      <c r="C294" s="29"/>
    </row>
    <row r="295" spans="1:3" s="242" customFormat="1" x14ac:dyDescent="0.3">
      <c r="A295" s="13"/>
      <c r="B295" s="11"/>
      <c r="C295" s="29"/>
    </row>
    <row r="296" spans="1:3" s="242" customFormat="1" x14ac:dyDescent="0.3">
      <c r="A296" s="13"/>
      <c r="B296" s="11"/>
      <c r="C296" s="29"/>
    </row>
    <row r="297" spans="1:3" s="242" customFormat="1" x14ac:dyDescent="0.3">
      <c r="A297" s="13"/>
      <c r="B297" s="11"/>
      <c r="C297" s="29"/>
    </row>
    <row r="298" spans="1:3" s="242" customFormat="1" x14ac:dyDescent="0.3">
      <c r="A298" s="13"/>
      <c r="B298" s="11"/>
      <c r="C298" s="29"/>
    </row>
    <row r="299" spans="1:3" s="242" customFormat="1" x14ac:dyDescent="0.3">
      <c r="A299" s="13"/>
      <c r="B299" s="11"/>
      <c r="C299" s="29"/>
    </row>
    <row r="300" spans="1:3" s="242" customFormat="1" x14ac:dyDescent="0.3">
      <c r="A300" s="13"/>
      <c r="B300" s="11"/>
      <c r="C300" s="29"/>
    </row>
    <row r="301" spans="1:3" s="242" customFormat="1" x14ac:dyDescent="0.3">
      <c r="A301" s="13"/>
      <c r="B301" s="11"/>
      <c r="C301" s="29"/>
    </row>
    <row r="302" spans="1:3" s="242" customFormat="1" x14ac:dyDescent="0.3">
      <c r="A302" s="13"/>
      <c r="B302" s="11"/>
      <c r="C302" s="29"/>
    </row>
    <row r="303" spans="1:3" s="242" customFormat="1" x14ac:dyDescent="0.3">
      <c r="A303" s="13"/>
      <c r="B303" s="11"/>
      <c r="C303" s="29"/>
    </row>
    <row r="304" spans="1:3" s="242" customFormat="1" x14ac:dyDescent="0.3">
      <c r="A304" s="13"/>
      <c r="B304" s="11"/>
      <c r="C304" s="29"/>
    </row>
    <row r="305" spans="1:3" s="242" customFormat="1" x14ac:dyDescent="0.3">
      <c r="A305" s="13"/>
      <c r="B305" s="11"/>
      <c r="C305" s="29"/>
    </row>
    <row r="306" spans="1:3" s="242" customFormat="1" x14ac:dyDescent="0.3">
      <c r="A306" s="13"/>
      <c r="B306" s="11"/>
      <c r="C306" s="29"/>
    </row>
    <row r="307" spans="1:3" s="242" customFormat="1" x14ac:dyDescent="0.3">
      <c r="A307" s="13"/>
      <c r="B307" s="11"/>
      <c r="C307" s="29"/>
    </row>
    <row r="308" spans="1:3" s="242" customFormat="1" x14ac:dyDescent="0.3">
      <c r="A308" s="13"/>
      <c r="B308" s="11"/>
      <c r="C308" s="29"/>
    </row>
    <row r="309" spans="1:3" s="242" customFormat="1" x14ac:dyDescent="0.3">
      <c r="A309" s="13"/>
      <c r="B309" s="11"/>
      <c r="C309" s="29"/>
    </row>
    <row r="310" spans="1:3" s="242" customFormat="1" x14ac:dyDescent="0.3">
      <c r="A310" s="13"/>
      <c r="B310" s="11"/>
      <c r="C310" s="29"/>
    </row>
    <row r="311" spans="1:3" s="242" customFormat="1" x14ac:dyDescent="0.3">
      <c r="A311" s="13"/>
      <c r="B311" s="11"/>
      <c r="C311" s="29"/>
    </row>
    <row r="312" spans="1:3" s="242" customFormat="1" x14ac:dyDescent="0.3">
      <c r="A312" s="13"/>
      <c r="B312" s="11"/>
      <c r="C312" s="29"/>
    </row>
    <row r="313" spans="1:3" s="242" customFormat="1" x14ac:dyDescent="0.3">
      <c r="A313" s="13"/>
      <c r="B313" s="11"/>
      <c r="C313" s="29"/>
    </row>
    <row r="314" spans="1:3" s="242" customFormat="1" x14ac:dyDescent="0.3">
      <c r="A314" s="13"/>
      <c r="B314" s="11"/>
      <c r="C314" s="29"/>
    </row>
    <row r="315" spans="1:3" s="242" customFormat="1" x14ac:dyDescent="0.3">
      <c r="A315" s="13"/>
      <c r="B315" s="11"/>
      <c r="C315" s="29"/>
    </row>
    <row r="316" spans="1:3" s="242" customFormat="1" x14ac:dyDescent="0.3">
      <c r="A316" s="13"/>
      <c r="B316" s="11"/>
      <c r="C316" s="29"/>
    </row>
    <row r="317" spans="1:3" s="242" customFormat="1" x14ac:dyDescent="0.3">
      <c r="A317" s="13"/>
      <c r="B317" s="11"/>
      <c r="C317" s="29"/>
    </row>
    <row r="318" spans="1:3" s="242" customFormat="1" x14ac:dyDescent="0.3">
      <c r="A318" s="13"/>
      <c r="B318" s="11"/>
      <c r="C318" s="29"/>
    </row>
    <row r="319" spans="1:3" s="242" customFormat="1" x14ac:dyDescent="0.3">
      <c r="A319" s="13"/>
      <c r="B319" s="11"/>
      <c r="C319" s="29"/>
    </row>
    <row r="320" spans="1:3" s="242" customFormat="1" x14ac:dyDescent="0.3">
      <c r="A320" s="13"/>
      <c r="B320" s="11"/>
      <c r="C320" s="29"/>
    </row>
    <row r="321" spans="1:3" s="242" customFormat="1" x14ac:dyDescent="0.3">
      <c r="A321" s="13"/>
      <c r="B321" s="11"/>
      <c r="C321" s="29"/>
    </row>
    <row r="322" spans="1:3" s="242" customFormat="1" x14ac:dyDescent="0.3">
      <c r="A322" s="13"/>
      <c r="B322" s="11"/>
      <c r="C322" s="29"/>
    </row>
    <row r="323" spans="1:3" s="242" customFormat="1" x14ac:dyDescent="0.3">
      <c r="A323" s="13"/>
      <c r="B323" s="11"/>
      <c r="C323" s="29"/>
    </row>
    <row r="324" spans="1:3" s="242" customFormat="1" x14ac:dyDescent="0.3">
      <c r="A324" s="13"/>
      <c r="B324" s="11"/>
      <c r="C324" s="29"/>
    </row>
    <row r="325" spans="1:3" s="242" customFormat="1" x14ac:dyDescent="0.3">
      <c r="A325" s="13"/>
      <c r="B325" s="11"/>
      <c r="C325" s="29"/>
    </row>
    <row r="326" spans="1:3" s="242" customFormat="1" x14ac:dyDescent="0.3">
      <c r="A326" s="13"/>
      <c r="B326" s="11"/>
      <c r="C326" s="29"/>
    </row>
    <row r="327" spans="1:3" s="242" customFormat="1" x14ac:dyDescent="0.3">
      <c r="A327" s="13"/>
      <c r="B327" s="11"/>
      <c r="C327" s="29"/>
    </row>
    <row r="328" spans="1:3" s="242" customFormat="1" x14ac:dyDescent="0.3">
      <c r="A328" s="13"/>
      <c r="B328" s="11"/>
      <c r="C328" s="29"/>
    </row>
    <row r="329" spans="1:3" s="242" customFormat="1" x14ac:dyDescent="0.3">
      <c r="A329" s="13"/>
      <c r="B329" s="11"/>
      <c r="C329" s="29"/>
    </row>
    <row r="330" spans="1:3" s="242" customFormat="1" x14ac:dyDescent="0.3">
      <c r="A330" s="13"/>
      <c r="B330" s="11"/>
      <c r="C330" s="29"/>
    </row>
    <row r="331" spans="1:3" s="242" customFormat="1" x14ac:dyDescent="0.3">
      <c r="A331" s="13"/>
      <c r="B331" s="11"/>
      <c r="C331" s="29"/>
    </row>
    <row r="332" spans="1:3" s="242" customFormat="1" x14ac:dyDescent="0.3">
      <c r="A332" s="13"/>
      <c r="B332" s="11"/>
      <c r="C332" s="29"/>
    </row>
    <row r="333" spans="1:3" s="242" customFormat="1" x14ac:dyDescent="0.3">
      <c r="A333" s="13"/>
      <c r="B333" s="11"/>
      <c r="C333" s="29"/>
    </row>
    <row r="334" spans="1:3" s="242" customFormat="1" x14ac:dyDescent="0.3">
      <c r="A334" s="13"/>
      <c r="B334" s="11"/>
      <c r="C334" s="29"/>
    </row>
    <row r="335" spans="1:3" s="242" customFormat="1" x14ac:dyDescent="0.3">
      <c r="A335" s="13"/>
      <c r="B335" s="11"/>
      <c r="C335" s="29"/>
    </row>
    <row r="336" spans="1:3" s="242" customFormat="1" x14ac:dyDescent="0.3">
      <c r="A336" s="13"/>
      <c r="B336" s="11"/>
      <c r="C336" s="29"/>
    </row>
    <row r="337" spans="1:3" s="242" customFormat="1" x14ac:dyDescent="0.3">
      <c r="A337" s="13"/>
      <c r="B337" s="11"/>
      <c r="C337" s="29"/>
    </row>
    <row r="338" spans="1:3" s="242" customFormat="1" x14ac:dyDescent="0.3">
      <c r="A338" s="13"/>
      <c r="B338" s="11"/>
      <c r="C338" s="29"/>
    </row>
    <row r="339" spans="1:3" s="242" customFormat="1" x14ac:dyDescent="0.3">
      <c r="A339" s="13"/>
      <c r="B339" s="11"/>
      <c r="C339" s="29"/>
    </row>
    <row r="340" spans="1:3" s="242" customFormat="1" x14ac:dyDescent="0.3">
      <c r="A340" s="13"/>
      <c r="B340" s="11"/>
      <c r="C340" s="29"/>
    </row>
    <row r="341" spans="1:3" s="242" customFormat="1" x14ac:dyDescent="0.3">
      <c r="A341" s="13"/>
      <c r="B341" s="11"/>
      <c r="C341" s="29"/>
    </row>
    <row r="342" spans="1:3" s="242" customFormat="1" x14ac:dyDescent="0.3">
      <c r="A342" s="13"/>
      <c r="B342" s="11"/>
      <c r="C342" s="29"/>
    </row>
    <row r="343" spans="1:3" s="242" customFormat="1" x14ac:dyDescent="0.3">
      <c r="A343" s="13"/>
      <c r="B343" s="11"/>
      <c r="C343" s="29"/>
    </row>
    <row r="344" spans="1:3" s="242" customFormat="1" x14ac:dyDescent="0.3">
      <c r="A344" s="13"/>
      <c r="B344" s="11"/>
      <c r="C344" s="29"/>
    </row>
    <row r="345" spans="1:3" s="242" customFormat="1" x14ac:dyDescent="0.3">
      <c r="A345" s="13"/>
      <c r="B345" s="11"/>
      <c r="C345" s="29"/>
    </row>
    <row r="346" spans="1:3" s="242" customFormat="1" x14ac:dyDescent="0.3">
      <c r="A346" s="13"/>
      <c r="B346" s="11"/>
      <c r="C346" s="29"/>
    </row>
    <row r="347" spans="1:3" s="242" customFormat="1" x14ac:dyDescent="0.3">
      <c r="A347" s="13"/>
      <c r="B347" s="11"/>
      <c r="C347" s="29"/>
    </row>
    <row r="348" spans="1:3" s="242" customFormat="1" x14ac:dyDescent="0.3">
      <c r="A348" s="13"/>
      <c r="B348" s="11"/>
      <c r="C348" s="29"/>
    </row>
    <row r="349" spans="1:3" s="242" customFormat="1" x14ac:dyDescent="0.3">
      <c r="A349" s="13"/>
      <c r="B349" s="11"/>
      <c r="C349" s="29"/>
    </row>
    <row r="350" spans="1:3" s="242" customFormat="1" x14ac:dyDescent="0.3">
      <c r="A350" s="13"/>
      <c r="B350" s="11"/>
      <c r="C350" s="29"/>
    </row>
    <row r="351" spans="1:3" s="242" customFormat="1" x14ac:dyDescent="0.3">
      <c r="A351" s="13"/>
      <c r="B351" s="11"/>
      <c r="C351" s="29"/>
    </row>
    <row r="352" spans="1:3" s="242" customFormat="1" x14ac:dyDescent="0.3">
      <c r="A352" s="13"/>
      <c r="B352" s="11"/>
      <c r="C352" s="29"/>
    </row>
    <row r="353" spans="1:3" s="242" customFormat="1" x14ac:dyDescent="0.3">
      <c r="A353" s="13"/>
      <c r="B353" s="11"/>
      <c r="C353" s="29"/>
    </row>
    <row r="354" spans="1:3" s="242" customFormat="1" x14ac:dyDescent="0.3">
      <c r="A354" s="13"/>
      <c r="B354" s="11"/>
      <c r="C354" s="29"/>
    </row>
    <row r="355" spans="1:3" s="242" customFormat="1" x14ac:dyDescent="0.3">
      <c r="A355" s="13"/>
      <c r="B355" s="11"/>
      <c r="C355" s="29"/>
    </row>
    <row r="356" spans="1:3" s="242" customFormat="1" x14ac:dyDescent="0.3">
      <c r="A356" s="13"/>
      <c r="B356" s="11"/>
      <c r="C356" s="29"/>
    </row>
    <row r="357" spans="1:3" s="242" customFormat="1" x14ac:dyDescent="0.3">
      <c r="A357" s="13"/>
      <c r="B357" s="11"/>
      <c r="C357" s="29"/>
    </row>
    <row r="358" spans="1:3" s="242" customFormat="1" x14ac:dyDescent="0.3">
      <c r="A358" s="13"/>
      <c r="B358" s="11"/>
      <c r="C358" s="29"/>
    </row>
    <row r="359" spans="1:3" s="242" customFormat="1" x14ac:dyDescent="0.3">
      <c r="A359" s="13"/>
      <c r="B359" s="11"/>
      <c r="C359" s="29"/>
    </row>
    <row r="360" spans="1:3" s="242" customFormat="1" x14ac:dyDescent="0.3">
      <c r="A360" s="13"/>
      <c r="B360" s="11"/>
      <c r="C360" s="29"/>
    </row>
    <row r="361" spans="1:3" s="242" customFormat="1" x14ac:dyDescent="0.3">
      <c r="A361" s="13"/>
      <c r="B361" s="11"/>
      <c r="C361" s="29"/>
    </row>
    <row r="362" spans="1:3" s="242" customFormat="1" x14ac:dyDescent="0.3">
      <c r="A362" s="13"/>
      <c r="B362" s="11"/>
      <c r="C362" s="29"/>
    </row>
    <row r="363" spans="1:3" s="242" customFormat="1" x14ac:dyDescent="0.3">
      <c r="A363" s="13"/>
      <c r="B363" s="11"/>
      <c r="C363" s="29"/>
    </row>
    <row r="364" spans="1:3" s="242" customFormat="1" x14ac:dyDescent="0.3">
      <c r="A364" s="13"/>
      <c r="B364" s="11"/>
      <c r="C364" s="29"/>
    </row>
    <row r="365" spans="1:3" s="242" customFormat="1" x14ac:dyDescent="0.3">
      <c r="A365" s="13"/>
      <c r="B365" s="11"/>
      <c r="C365" s="29"/>
    </row>
    <row r="366" spans="1:3" s="242" customFormat="1" ht="15.75" customHeight="1" x14ac:dyDescent="0.3">
      <c r="A366" s="13"/>
      <c r="B366" s="11"/>
      <c r="C366" s="29"/>
    </row>
    <row r="367" spans="1:3" s="242" customFormat="1" ht="15.75" customHeight="1" x14ac:dyDescent="0.3">
      <c r="A367" s="13"/>
      <c r="B367" s="11"/>
      <c r="C367" s="29"/>
    </row>
    <row r="368" spans="1:3" s="242" customFormat="1" ht="15.75" customHeight="1" x14ac:dyDescent="0.3">
      <c r="A368" s="13"/>
      <c r="B368" s="11"/>
      <c r="C368" s="29"/>
    </row>
    <row r="369" spans="1:3" s="242" customFormat="1" ht="15.75" customHeight="1" x14ac:dyDescent="0.3">
      <c r="A369" s="13"/>
      <c r="B369" s="11"/>
      <c r="C369" s="29"/>
    </row>
    <row r="370" spans="1:3" s="242" customFormat="1" ht="15.75" customHeight="1" x14ac:dyDescent="0.3">
      <c r="A370" s="13"/>
      <c r="B370" s="11"/>
      <c r="C370" s="29"/>
    </row>
    <row r="371" spans="1:3" s="242" customFormat="1" ht="15.75" customHeight="1" x14ac:dyDescent="0.3">
      <c r="A371" s="13"/>
      <c r="B371" s="11"/>
      <c r="C371" s="29"/>
    </row>
    <row r="372" spans="1:3" s="242" customFormat="1" ht="15.75" customHeight="1" x14ac:dyDescent="0.3">
      <c r="A372" s="13"/>
      <c r="B372" s="11"/>
      <c r="C372" s="29"/>
    </row>
    <row r="373" spans="1:3" s="242" customFormat="1" ht="15.75" customHeight="1" x14ac:dyDescent="0.3">
      <c r="A373" s="13"/>
      <c r="B373" s="11"/>
      <c r="C373" s="29"/>
    </row>
    <row r="374" spans="1:3" s="242" customFormat="1" ht="15.75" customHeight="1" x14ac:dyDescent="0.3">
      <c r="A374" s="13"/>
      <c r="B374" s="11"/>
      <c r="C374" s="29"/>
    </row>
    <row r="375" spans="1:3" s="242" customFormat="1" ht="15.75" customHeight="1" x14ac:dyDescent="0.3">
      <c r="A375" s="13"/>
      <c r="B375" s="11"/>
      <c r="C375" s="29"/>
    </row>
    <row r="376" spans="1:3" s="242" customFormat="1" ht="15.75" customHeight="1" x14ac:dyDescent="0.3">
      <c r="A376" s="13"/>
      <c r="B376" s="11"/>
      <c r="C376" s="29"/>
    </row>
    <row r="377" spans="1:3" s="242" customFormat="1" ht="15.75" customHeight="1" x14ac:dyDescent="0.3">
      <c r="A377" s="13"/>
      <c r="B377" s="11"/>
      <c r="C377" s="29"/>
    </row>
    <row r="378" spans="1:3" s="242" customFormat="1" ht="15.75" customHeight="1" x14ac:dyDescent="0.3">
      <c r="A378" s="13"/>
      <c r="B378" s="11"/>
      <c r="C378" s="29"/>
    </row>
    <row r="379" spans="1:3" s="242" customFormat="1" ht="15.75" customHeight="1" x14ac:dyDescent="0.3">
      <c r="A379" s="13"/>
      <c r="B379" s="11"/>
      <c r="C379" s="29"/>
    </row>
    <row r="380" spans="1:3" s="242" customFormat="1" ht="15.75" customHeight="1" x14ac:dyDescent="0.3">
      <c r="A380" s="13"/>
      <c r="B380" s="11"/>
      <c r="C380" s="29"/>
    </row>
    <row r="381" spans="1:3" s="242" customFormat="1" ht="15.75" customHeight="1" x14ac:dyDescent="0.3">
      <c r="A381" s="13"/>
      <c r="B381" s="11"/>
      <c r="C381" s="29"/>
    </row>
    <row r="382" spans="1:3" s="242" customFormat="1" ht="15.75" customHeight="1" x14ac:dyDescent="0.3">
      <c r="A382" s="13"/>
      <c r="B382" s="11"/>
      <c r="C382" s="29"/>
    </row>
    <row r="383" spans="1:3" s="242" customFormat="1" ht="15.75" customHeight="1" x14ac:dyDescent="0.3">
      <c r="A383" s="13"/>
      <c r="B383" s="11"/>
      <c r="C383" s="29"/>
    </row>
    <row r="384" spans="1:3" s="242" customFormat="1" ht="15.75" customHeight="1" x14ac:dyDescent="0.3">
      <c r="A384" s="13"/>
      <c r="B384" s="11"/>
      <c r="C384" s="29"/>
    </row>
    <row r="385" spans="1:3" s="242" customFormat="1" ht="15.75" customHeight="1" x14ac:dyDescent="0.3">
      <c r="A385" s="13"/>
      <c r="B385" s="11"/>
      <c r="C385" s="29"/>
    </row>
    <row r="386" spans="1:3" s="242" customFormat="1" ht="15.75" customHeight="1" x14ac:dyDescent="0.3">
      <c r="A386" s="13"/>
      <c r="B386" s="11"/>
      <c r="C386" s="29"/>
    </row>
    <row r="387" spans="1:3" s="242" customFormat="1" ht="15.75" customHeight="1" x14ac:dyDescent="0.3">
      <c r="A387" s="13"/>
      <c r="B387" s="11"/>
      <c r="C387" s="29"/>
    </row>
    <row r="388" spans="1:3" s="242" customFormat="1" ht="15.75" customHeight="1" x14ac:dyDescent="0.3">
      <c r="A388" s="13"/>
      <c r="B388" s="11"/>
      <c r="C388" s="29"/>
    </row>
    <row r="389" spans="1:3" s="242" customFormat="1" ht="15.75" customHeight="1" x14ac:dyDescent="0.3">
      <c r="A389" s="13"/>
      <c r="B389" s="11"/>
      <c r="C389" s="29"/>
    </row>
    <row r="390" spans="1:3" s="242" customFormat="1" ht="15.75" customHeight="1" x14ac:dyDescent="0.3">
      <c r="A390" s="13"/>
      <c r="B390" s="11"/>
      <c r="C390" s="29"/>
    </row>
    <row r="391" spans="1:3" s="242" customFormat="1" ht="15.75" customHeight="1" x14ac:dyDescent="0.3">
      <c r="A391" s="13"/>
      <c r="B391" s="11"/>
      <c r="C391" s="29"/>
    </row>
    <row r="392" spans="1:3" s="242" customFormat="1" ht="15.75" customHeight="1" x14ac:dyDescent="0.3">
      <c r="A392" s="13"/>
      <c r="B392" s="11"/>
      <c r="C392" s="29"/>
    </row>
    <row r="393" spans="1:3" s="242" customFormat="1" ht="15.75" customHeight="1" x14ac:dyDescent="0.3">
      <c r="A393" s="13"/>
      <c r="B393" s="11"/>
      <c r="C393" s="29"/>
    </row>
    <row r="394" spans="1:3" s="242" customFormat="1" ht="15.75" customHeight="1" x14ac:dyDescent="0.3">
      <c r="A394" s="13"/>
      <c r="B394" s="11"/>
      <c r="C394" s="29"/>
    </row>
    <row r="395" spans="1:3" s="242" customFormat="1" ht="15.75" customHeight="1" x14ac:dyDescent="0.3">
      <c r="A395" s="13"/>
      <c r="B395" s="11"/>
      <c r="C395" s="29"/>
    </row>
    <row r="396" spans="1:3" s="242" customFormat="1" ht="15.75" customHeight="1" x14ac:dyDescent="0.3">
      <c r="A396" s="13"/>
      <c r="B396" s="11"/>
      <c r="C396" s="29"/>
    </row>
    <row r="397" spans="1:3" s="242" customFormat="1" ht="15.75" customHeight="1" x14ac:dyDescent="0.3">
      <c r="A397" s="13"/>
      <c r="B397" s="11"/>
      <c r="C397" s="29"/>
    </row>
    <row r="398" spans="1:3" s="242" customFormat="1" ht="15.75" customHeight="1" x14ac:dyDescent="0.3">
      <c r="A398" s="13"/>
      <c r="B398" s="11"/>
      <c r="C398" s="29"/>
    </row>
    <row r="399" spans="1:3" s="242" customFormat="1" ht="15.75" customHeight="1" x14ac:dyDescent="0.3">
      <c r="A399" s="13"/>
      <c r="B399" s="11"/>
      <c r="C399" s="29"/>
    </row>
    <row r="400" spans="1:3" s="242" customFormat="1" ht="15.75" customHeight="1" x14ac:dyDescent="0.3">
      <c r="A400" s="13"/>
      <c r="B400" s="11"/>
      <c r="C400" s="29"/>
    </row>
    <row r="401" spans="1:3" s="242" customFormat="1" ht="15.75" customHeight="1" x14ac:dyDescent="0.3">
      <c r="A401" s="13"/>
      <c r="B401" s="11"/>
      <c r="C401" s="29"/>
    </row>
    <row r="402" spans="1:3" s="242" customFormat="1" ht="15.75" customHeight="1" x14ac:dyDescent="0.3">
      <c r="A402" s="13"/>
      <c r="B402" s="11"/>
      <c r="C402" s="29"/>
    </row>
    <row r="403" spans="1:3" s="242" customFormat="1" ht="15.75" customHeight="1" x14ac:dyDescent="0.3">
      <c r="A403" s="13"/>
      <c r="B403" s="11"/>
      <c r="C403" s="29"/>
    </row>
    <row r="404" spans="1:3" s="242" customFormat="1" ht="15.75" customHeight="1" x14ac:dyDescent="0.3">
      <c r="A404" s="13"/>
      <c r="B404" s="11"/>
      <c r="C404" s="29"/>
    </row>
    <row r="405" spans="1:3" s="242" customFormat="1" ht="15.75" customHeight="1" x14ac:dyDescent="0.3">
      <c r="A405" s="13"/>
      <c r="B405" s="11"/>
      <c r="C405" s="29"/>
    </row>
    <row r="406" spans="1:3" s="242" customFormat="1" ht="15.75" customHeight="1" x14ac:dyDescent="0.3">
      <c r="A406" s="13"/>
      <c r="B406" s="11"/>
      <c r="C406" s="29"/>
    </row>
    <row r="407" spans="1:3" s="242" customFormat="1" ht="15.75" customHeight="1" x14ac:dyDescent="0.3">
      <c r="A407" s="13"/>
      <c r="B407" s="11"/>
      <c r="C407" s="29"/>
    </row>
    <row r="408" spans="1:3" s="242" customFormat="1" ht="15.75" customHeight="1" x14ac:dyDescent="0.3">
      <c r="A408" s="13"/>
      <c r="B408" s="11"/>
      <c r="C408" s="29"/>
    </row>
    <row r="409" spans="1:3" s="242" customFormat="1" ht="15.75" customHeight="1" x14ac:dyDescent="0.3">
      <c r="A409" s="13"/>
      <c r="B409" s="11"/>
      <c r="C409" s="29"/>
    </row>
    <row r="410" spans="1:3" s="242" customFormat="1" ht="15.75" customHeight="1" x14ac:dyDescent="0.3">
      <c r="A410" s="13"/>
      <c r="B410" s="11"/>
      <c r="C410" s="29"/>
    </row>
    <row r="411" spans="1:3" s="242" customFormat="1" ht="15.75" customHeight="1" x14ac:dyDescent="0.3">
      <c r="A411" s="13"/>
      <c r="B411" s="11"/>
      <c r="C411" s="29"/>
    </row>
    <row r="412" spans="1:3" s="242" customFormat="1" ht="15.75" customHeight="1" x14ac:dyDescent="0.3">
      <c r="A412" s="13"/>
      <c r="B412" s="11"/>
      <c r="C412" s="29"/>
    </row>
    <row r="413" spans="1:3" s="242" customFormat="1" ht="15.75" customHeight="1" x14ac:dyDescent="0.3">
      <c r="A413" s="13"/>
      <c r="B413" s="11"/>
      <c r="C413" s="29"/>
    </row>
    <row r="414" spans="1:3" s="242" customFormat="1" ht="15.75" customHeight="1" x14ac:dyDescent="0.3">
      <c r="A414" s="13"/>
      <c r="B414" s="11"/>
      <c r="C414" s="29"/>
    </row>
    <row r="415" spans="1:3" s="242" customFormat="1" ht="15.75" customHeight="1" x14ac:dyDescent="0.3">
      <c r="A415" s="13"/>
      <c r="B415" s="11"/>
      <c r="C415" s="29"/>
    </row>
    <row r="416" spans="1:3" s="242" customFormat="1" ht="15.75" customHeight="1" x14ac:dyDescent="0.3">
      <c r="A416" s="13"/>
      <c r="B416" s="11"/>
      <c r="C416" s="29"/>
    </row>
    <row r="417" spans="1:3" s="242" customFormat="1" ht="15.75" customHeight="1" x14ac:dyDescent="0.3">
      <c r="A417" s="13"/>
      <c r="B417" s="11"/>
      <c r="C417" s="29"/>
    </row>
    <row r="418" spans="1:3" s="242" customFormat="1" ht="15.75" customHeight="1" x14ac:dyDescent="0.3">
      <c r="A418" s="13"/>
      <c r="B418" s="11"/>
      <c r="C418" s="29"/>
    </row>
    <row r="419" spans="1:3" s="242" customFormat="1" ht="15.75" customHeight="1" x14ac:dyDescent="0.3">
      <c r="A419" s="13"/>
      <c r="B419" s="11"/>
      <c r="C419" s="29"/>
    </row>
    <row r="420" spans="1:3" s="242" customFormat="1" ht="15.75" customHeight="1" x14ac:dyDescent="0.3">
      <c r="A420" s="13"/>
      <c r="B420" s="11"/>
      <c r="C420" s="29"/>
    </row>
    <row r="421" spans="1:3" s="242" customFormat="1" ht="15.75" customHeight="1" x14ac:dyDescent="0.3">
      <c r="A421" s="13"/>
      <c r="B421" s="11"/>
      <c r="C421" s="29"/>
    </row>
    <row r="422" spans="1:3" s="242" customFormat="1" ht="15.75" customHeight="1" x14ac:dyDescent="0.3">
      <c r="A422" s="13"/>
      <c r="B422" s="11"/>
      <c r="C422" s="29"/>
    </row>
    <row r="423" spans="1:3" s="242" customFormat="1" ht="15.75" customHeight="1" x14ac:dyDescent="0.3">
      <c r="A423" s="13"/>
      <c r="B423" s="11"/>
      <c r="C423" s="29"/>
    </row>
    <row r="424" spans="1:3" s="242" customFormat="1" ht="15.75" customHeight="1" x14ac:dyDescent="0.3">
      <c r="A424" s="13"/>
      <c r="B424" s="11"/>
      <c r="C424" s="29"/>
    </row>
    <row r="425" spans="1:3" s="242" customFormat="1" ht="15.75" customHeight="1" x14ac:dyDescent="0.3">
      <c r="A425" s="13"/>
      <c r="B425" s="11"/>
      <c r="C425" s="29"/>
    </row>
    <row r="426" spans="1:3" s="242" customFormat="1" ht="15.75" customHeight="1" x14ac:dyDescent="0.3">
      <c r="A426" s="13"/>
      <c r="B426" s="11"/>
      <c r="C426" s="29"/>
    </row>
    <row r="427" spans="1:3" s="242" customFormat="1" ht="15.75" customHeight="1" x14ac:dyDescent="0.3">
      <c r="A427" s="13"/>
      <c r="B427" s="11"/>
      <c r="C427" s="29"/>
    </row>
    <row r="428" spans="1:3" s="242" customFormat="1" ht="15.75" customHeight="1" x14ac:dyDescent="0.3">
      <c r="A428" s="13"/>
      <c r="B428" s="11"/>
      <c r="C428" s="29"/>
    </row>
    <row r="429" spans="1:3" s="242" customFormat="1" ht="15.75" customHeight="1" x14ac:dyDescent="0.3">
      <c r="A429" s="13"/>
      <c r="B429" s="11"/>
      <c r="C429" s="29"/>
    </row>
    <row r="430" spans="1:3" s="242" customFormat="1" ht="15.75" customHeight="1" x14ac:dyDescent="0.3">
      <c r="A430" s="13"/>
      <c r="B430" s="11"/>
      <c r="C430" s="29"/>
    </row>
    <row r="431" spans="1:3" s="242" customFormat="1" ht="15.75" customHeight="1" x14ac:dyDescent="0.3">
      <c r="A431" s="13"/>
      <c r="B431" s="11"/>
      <c r="C431" s="29"/>
    </row>
    <row r="432" spans="1:3" s="242" customFormat="1" ht="15.75" customHeight="1" x14ac:dyDescent="0.3">
      <c r="A432" s="13"/>
      <c r="B432" s="11"/>
      <c r="C432" s="29"/>
    </row>
    <row r="433" spans="1:3" s="242" customFormat="1" ht="15.75" customHeight="1" x14ac:dyDescent="0.3">
      <c r="A433" s="13"/>
      <c r="B433" s="11"/>
      <c r="C433" s="29"/>
    </row>
    <row r="434" spans="1:3" s="242" customFormat="1" ht="15.75" customHeight="1" x14ac:dyDescent="0.3">
      <c r="A434" s="13"/>
      <c r="B434" s="11"/>
      <c r="C434" s="29"/>
    </row>
    <row r="435" spans="1:3" s="242" customFormat="1" ht="15.75" customHeight="1" x14ac:dyDescent="0.3">
      <c r="A435" s="13"/>
      <c r="B435" s="11"/>
      <c r="C435" s="29"/>
    </row>
    <row r="436" spans="1:3" s="242" customFormat="1" ht="15.75" customHeight="1" x14ac:dyDescent="0.3">
      <c r="A436" s="13"/>
      <c r="B436" s="11"/>
      <c r="C436" s="29"/>
    </row>
    <row r="437" spans="1:3" s="242" customFormat="1" ht="15.75" customHeight="1" x14ac:dyDescent="0.3">
      <c r="A437" s="13"/>
      <c r="B437" s="11"/>
      <c r="C437" s="29"/>
    </row>
    <row r="438" spans="1:3" s="242" customFormat="1" ht="15.75" customHeight="1" x14ac:dyDescent="0.3">
      <c r="A438" s="13"/>
      <c r="B438" s="11"/>
      <c r="C438" s="29"/>
    </row>
    <row r="439" spans="1:3" s="242" customFormat="1" ht="15.75" customHeight="1" x14ac:dyDescent="0.3">
      <c r="A439" s="13"/>
      <c r="B439" s="11"/>
      <c r="C439" s="29"/>
    </row>
    <row r="440" spans="1:3" s="242" customFormat="1" ht="15.75" customHeight="1" x14ac:dyDescent="0.3">
      <c r="A440" s="13"/>
      <c r="B440" s="11"/>
      <c r="C440" s="29"/>
    </row>
    <row r="441" spans="1:3" s="242" customFormat="1" ht="15.75" customHeight="1" x14ac:dyDescent="0.3">
      <c r="A441" s="13"/>
      <c r="B441" s="11"/>
      <c r="C441" s="29"/>
    </row>
    <row r="442" spans="1:3" s="242" customFormat="1" ht="15.75" customHeight="1" x14ac:dyDescent="0.3">
      <c r="A442" s="13"/>
      <c r="B442" s="11"/>
      <c r="C442" s="29"/>
    </row>
    <row r="443" spans="1:3" s="242" customFormat="1" ht="15.75" customHeight="1" x14ac:dyDescent="0.3">
      <c r="A443" s="13"/>
      <c r="B443" s="11"/>
      <c r="C443" s="29"/>
    </row>
    <row r="444" spans="1:3" s="242" customFormat="1" ht="15.75" customHeight="1" x14ac:dyDescent="0.3">
      <c r="A444" s="13"/>
      <c r="B444" s="11"/>
      <c r="C444" s="29"/>
    </row>
    <row r="445" spans="1:3" ht="15.75" customHeight="1" x14ac:dyDescent="0.3"/>
    <row r="446" spans="1:3" ht="15.75" customHeight="1" x14ac:dyDescent="0.3"/>
    <row r="447" spans="1:3" ht="15.75" customHeight="1" x14ac:dyDescent="0.3"/>
    <row r="448" spans="1:3"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row r="1002" ht="15.75" customHeight="1" x14ac:dyDescent="0.3"/>
    <row r="1003" ht="15.75" customHeight="1" x14ac:dyDescent="0.3"/>
    <row r="1004" ht="15.75" customHeight="1" x14ac:dyDescent="0.3"/>
    <row r="1005" ht="15.75" customHeight="1" x14ac:dyDescent="0.3"/>
    <row r="1006" ht="15.75" customHeight="1" x14ac:dyDescent="0.3"/>
    <row r="1007" ht="15.75" customHeight="1" x14ac:dyDescent="0.3"/>
    <row r="1008" ht="15.75" customHeight="1" x14ac:dyDescent="0.3"/>
    <row r="1009" ht="15.75" customHeight="1" x14ac:dyDescent="0.3"/>
    <row r="1010" ht="15.75" customHeight="1" x14ac:dyDescent="0.3"/>
    <row r="1011" ht="15.75" customHeight="1" x14ac:dyDescent="0.3"/>
    <row r="1012" ht="15.75" customHeight="1" x14ac:dyDescent="0.3"/>
    <row r="1013" ht="15.75" customHeight="1" x14ac:dyDescent="0.3"/>
    <row r="1014" ht="15.75" customHeight="1" x14ac:dyDescent="0.3"/>
    <row r="1015" ht="15.75" customHeight="1" x14ac:dyDescent="0.3"/>
    <row r="1016" ht="15.75" customHeight="1" x14ac:dyDescent="0.3"/>
    <row r="1017" ht="15.75" customHeight="1" x14ac:dyDescent="0.3"/>
    <row r="1018" ht="15.75" customHeight="1" x14ac:dyDescent="0.3"/>
    <row r="1019" ht="15.75" customHeight="1" x14ac:dyDescent="0.3"/>
    <row r="1020" ht="15.75" customHeight="1" x14ac:dyDescent="0.3"/>
    <row r="1021" ht="15.75" customHeight="1" x14ac:dyDescent="0.3"/>
    <row r="1022" ht="15.75" customHeight="1" x14ac:dyDescent="0.3"/>
    <row r="1023" ht="15.75" customHeight="1" x14ac:dyDescent="0.3"/>
    <row r="1024" ht="15.75" customHeight="1" x14ac:dyDescent="0.3"/>
    <row r="1025" ht="15.75" customHeight="1" x14ac:dyDescent="0.3"/>
    <row r="1026" ht="15.75" customHeight="1" x14ac:dyDescent="0.3"/>
    <row r="1027" ht="15.75" customHeight="1" x14ac:dyDescent="0.3"/>
    <row r="1028" ht="15.75" customHeight="1" x14ac:dyDescent="0.3"/>
    <row r="1029" ht="15.75" customHeight="1" x14ac:dyDescent="0.3"/>
    <row r="1030" ht="15.75" customHeight="1" x14ac:dyDescent="0.3"/>
    <row r="1031" ht="15.75" customHeight="1" x14ac:dyDescent="0.3"/>
    <row r="1032" ht="15.75" customHeight="1" x14ac:dyDescent="0.3"/>
    <row r="1033" ht="15.75" customHeight="1" x14ac:dyDescent="0.3"/>
    <row r="1034" ht="15.75" customHeight="1" x14ac:dyDescent="0.3"/>
    <row r="1035" ht="15.75" customHeight="1" x14ac:dyDescent="0.3"/>
    <row r="1036" ht="15.75" customHeight="1" x14ac:dyDescent="0.3"/>
    <row r="1037" ht="15.75" customHeight="1" x14ac:dyDescent="0.3"/>
    <row r="1038" ht="15.75" customHeight="1" x14ac:dyDescent="0.3"/>
    <row r="1039" ht="15.75" customHeight="1" x14ac:dyDescent="0.3"/>
    <row r="1040" ht="15.75" customHeight="1" x14ac:dyDescent="0.3"/>
    <row r="1041" ht="15.75" customHeight="1" x14ac:dyDescent="0.3"/>
    <row r="1042" ht="15.75" customHeight="1" x14ac:dyDescent="0.3"/>
    <row r="1043" ht="15.75" customHeight="1" x14ac:dyDescent="0.3"/>
    <row r="1044" ht="15.75" customHeight="1" x14ac:dyDescent="0.3"/>
    <row r="1045" ht="15.75" customHeight="1" x14ac:dyDescent="0.3"/>
    <row r="1046" ht="15.75" customHeight="1" x14ac:dyDescent="0.3"/>
    <row r="1047" ht="15.75" customHeight="1" x14ac:dyDescent="0.3"/>
    <row r="1048" ht="15.75" customHeight="1" x14ac:dyDescent="0.3"/>
    <row r="1049" ht="15.75" customHeight="1" x14ac:dyDescent="0.3"/>
    <row r="1050" ht="15.75" customHeight="1" x14ac:dyDescent="0.3"/>
    <row r="1051" ht="15.75" customHeight="1" x14ac:dyDescent="0.3"/>
    <row r="1052" ht="15.75" customHeight="1" x14ac:dyDescent="0.3"/>
    <row r="1053" ht="15.75" customHeight="1" x14ac:dyDescent="0.3"/>
    <row r="1054" ht="15.75" customHeight="1" x14ac:dyDescent="0.3"/>
    <row r="1055" ht="15.75" customHeight="1" x14ac:dyDescent="0.3"/>
    <row r="1056" ht="15.75" customHeight="1" x14ac:dyDescent="0.3"/>
    <row r="1057" ht="15.75" customHeight="1" x14ac:dyDescent="0.3"/>
    <row r="1058" ht="15.75" customHeight="1" x14ac:dyDescent="0.3"/>
    <row r="1059" ht="15.75" customHeight="1" x14ac:dyDescent="0.3"/>
    <row r="1060" ht="15.75" customHeight="1" x14ac:dyDescent="0.3"/>
    <row r="1061" ht="15.75" customHeight="1" x14ac:dyDescent="0.3"/>
    <row r="1062" ht="15.75" customHeight="1" x14ac:dyDescent="0.3"/>
    <row r="1063" ht="15.75" customHeight="1" x14ac:dyDescent="0.3"/>
    <row r="1064" ht="15.75" customHeight="1" x14ac:dyDescent="0.3"/>
    <row r="1065" ht="15.75" customHeight="1" x14ac:dyDescent="0.3"/>
    <row r="1066" ht="15.75" customHeight="1" x14ac:dyDescent="0.3"/>
    <row r="1067" ht="15.75" customHeight="1" x14ac:dyDescent="0.3"/>
    <row r="1068" ht="15.75" customHeight="1" x14ac:dyDescent="0.3"/>
    <row r="1069" ht="15.75" customHeight="1" x14ac:dyDescent="0.3"/>
    <row r="1070" ht="15.75" customHeight="1" x14ac:dyDescent="0.3"/>
    <row r="1071" ht="15.75" customHeight="1" x14ac:dyDescent="0.3"/>
    <row r="1072" ht="15.75" customHeight="1" x14ac:dyDescent="0.3"/>
    <row r="1073" ht="15.75" customHeight="1" x14ac:dyDescent="0.3"/>
    <row r="1074" ht="15.75" customHeight="1" x14ac:dyDescent="0.3"/>
    <row r="1075" ht="15.75" customHeight="1" x14ac:dyDescent="0.3"/>
    <row r="1076" ht="15.75" customHeight="1" x14ac:dyDescent="0.3"/>
    <row r="1077" ht="15.75" customHeight="1" x14ac:dyDescent="0.3"/>
    <row r="1078" ht="15.75" customHeight="1" x14ac:dyDescent="0.3"/>
    <row r="1079" ht="15.75" customHeight="1" x14ac:dyDescent="0.3"/>
    <row r="1080" ht="15.75" customHeight="1" x14ac:dyDescent="0.3"/>
    <row r="1081" ht="15.75" customHeight="1" x14ac:dyDescent="0.3"/>
    <row r="1082" ht="15.75" customHeight="1" x14ac:dyDescent="0.3"/>
    <row r="1083" ht="15.75" customHeight="1" x14ac:dyDescent="0.3"/>
    <row r="1084" ht="15.75" customHeight="1" x14ac:dyDescent="0.3"/>
    <row r="1085" ht="15.75" customHeight="1" x14ac:dyDescent="0.3"/>
    <row r="1086" ht="15.75" customHeight="1" x14ac:dyDescent="0.3"/>
    <row r="1087" ht="15.75" customHeight="1" x14ac:dyDescent="0.3"/>
    <row r="1088" ht="15.75" customHeight="1" x14ac:dyDescent="0.3"/>
    <row r="1089" ht="15.75" customHeight="1" x14ac:dyDescent="0.3"/>
    <row r="1090" ht="15.75" customHeight="1" x14ac:dyDescent="0.3"/>
    <row r="1091" ht="15.75" customHeight="1" x14ac:dyDescent="0.3"/>
    <row r="1092" ht="15.75" customHeight="1" x14ac:dyDescent="0.3"/>
    <row r="1093" ht="15.75" customHeight="1" x14ac:dyDescent="0.3"/>
    <row r="1094" ht="15.75" customHeight="1" x14ac:dyDescent="0.3"/>
    <row r="1095" ht="15.75" customHeight="1" x14ac:dyDescent="0.3"/>
    <row r="1096" ht="15.75" customHeight="1" x14ac:dyDescent="0.3"/>
    <row r="1097" ht="15.75" customHeight="1" x14ac:dyDescent="0.3"/>
    <row r="1098" ht="15.75" customHeight="1" x14ac:dyDescent="0.3"/>
    <row r="1099" ht="15.75" customHeight="1" x14ac:dyDescent="0.3"/>
    <row r="1100" ht="15.75" customHeight="1" x14ac:dyDescent="0.3"/>
    <row r="1101" ht="15.75" customHeight="1" x14ac:dyDescent="0.3"/>
    <row r="1102" ht="15.75" customHeight="1" x14ac:dyDescent="0.3"/>
    <row r="1103" ht="15.75" customHeight="1" x14ac:dyDescent="0.3"/>
    <row r="1104" ht="15.75" customHeight="1" x14ac:dyDescent="0.3"/>
    <row r="1105" ht="15.75" customHeight="1" x14ac:dyDescent="0.3"/>
    <row r="1106" ht="15.75" customHeight="1" x14ac:dyDescent="0.3"/>
    <row r="1107" ht="15.75" customHeight="1" x14ac:dyDescent="0.3"/>
    <row r="1108" ht="15.75" customHeight="1" x14ac:dyDescent="0.3"/>
    <row r="1109" ht="15.75" customHeight="1" x14ac:dyDescent="0.3"/>
    <row r="1110" ht="15.75" customHeight="1" x14ac:dyDescent="0.3"/>
    <row r="1111" ht="15.75" customHeight="1" x14ac:dyDescent="0.3"/>
    <row r="1112" ht="15.75" customHeight="1" x14ac:dyDescent="0.3"/>
    <row r="1113" ht="15.75" customHeight="1" x14ac:dyDescent="0.3"/>
    <row r="1114" ht="15.75" customHeight="1" x14ac:dyDescent="0.3"/>
    <row r="1115" ht="15.75" customHeight="1" x14ac:dyDescent="0.3"/>
    <row r="1116" ht="15.75" customHeight="1" x14ac:dyDescent="0.3"/>
    <row r="1117" ht="15.75" customHeight="1" x14ac:dyDescent="0.3"/>
    <row r="1118" ht="15.75" customHeight="1" x14ac:dyDescent="0.3"/>
    <row r="1119" ht="15.75" customHeight="1" x14ac:dyDescent="0.3"/>
    <row r="1120" ht="15.75" customHeight="1" x14ac:dyDescent="0.3"/>
    <row r="1121" ht="15.75" customHeight="1" x14ac:dyDescent="0.3"/>
    <row r="1122" ht="15.75" customHeight="1" x14ac:dyDescent="0.3"/>
    <row r="1123" ht="15.75" customHeight="1" x14ac:dyDescent="0.3"/>
    <row r="1124" ht="15.75" customHeight="1" x14ac:dyDescent="0.3"/>
    <row r="1125" ht="15.75" customHeight="1" x14ac:dyDescent="0.3"/>
    <row r="1126" ht="15.75" customHeight="1" x14ac:dyDescent="0.3"/>
    <row r="1127" ht="15.75" customHeight="1" x14ac:dyDescent="0.3"/>
    <row r="1128" ht="15.75" customHeight="1" x14ac:dyDescent="0.3"/>
    <row r="1129" ht="15.75" customHeight="1" x14ac:dyDescent="0.3"/>
    <row r="1130" ht="15.75" customHeight="1" x14ac:dyDescent="0.3"/>
    <row r="1131" ht="15.75" customHeight="1" x14ac:dyDescent="0.3"/>
    <row r="1132" ht="15.75" customHeight="1" x14ac:dyDescent="0.3"/>
    <row r="1133" ht="15.75" customHeight="1" x14ac:dyDescent="0.3"/>
    <row r="1134" ht="15.75" customHeight="1" x14ac:dyDescent="0.3"/>
    <row r="1135" ht="15.75" customHeight="1" x14ac:dyDescent="0.3"/>
    <row r="1136" ht="15.75" customHeight="1" x14ac:dyDescent="0.3"/>
    <row r="1137" ht="15.75" customHeight="1" x14ac:dyDescent="0.3"/>
    <row r="1138" ht="15.75" customHeight="1" x14ac:dyDescent="0.3"/>
    <row r="1139" ht="15.75" customHeight="1" x14ac:dyDescent="0.3"/>
    <row r="1140" ht="15.75" customHeight="1" x14ac:dyDescent="0.3"/>
    <row r="1141" ht="15.75" customHeight="1" x14ac:dyDescent="0.3"/>
    <row r="1142" ht="15.75" customHeight="1" x14ac:dyDescent="0.3"/>
    <row r="1143" ht="15.75" customHeight="1" x14ac:dyDescent="0.3"/>
    <row r="1144" ht="15.75" customHeight="1" x14ac:dyDescent="0.3"/>
    <row r="1145" ht="15.75" customHeight="1" x14ac:dyDescent="0.3"/>
    <row r="1146" ht="15.75" customHeight="1" x14ac:dyDescent="0.3"/>
    <row r="1147" ht="15.75" customHeight="1" x14ac:dyDescent="0.3"/>
    <row r="1148" ht="15.75" customHeight="1" x14ac:dyDescent="0.3"/>
    <row r="1149" ht="15.75" customHeight="1" x14ac:dyDescent="0.3"/>
    <row r="1150" ht="15.75" customHeight="1" x14ac:dyDescent="0.3"/>
    <row r="1151" ht="15.75" customHeight="1" x14ac:dyDescent="0.3"/>
    <row r="1152" ht="15.75" customHeight="1" x14ac:dyDescent="0.3"/>
    <row r="1153" ht="15.75" customHeight="1" x14ac:dyDescent="0.3"/>
    <row r="1154" ht="15.75" customHeight="1" x14ac:dyDescent="0.3"/>
    <row r="1155" ht="15.75" customHeight="1" x14ac:dyDescent="0.3"/>
    <row r="1156" ht="15.75" customHeight="1" x14ac:dyDescent="0.3"/>
    <row r="1157" ht="15.75" customHeight="1" x14ac:dyDescent="0.3"/>
    <row r="1158" ht="15.75" customHeight="1" x14ac:dyDescent="0.3"/>
    <row r="1159" ht="15.75" customHeight="1" x14ac:dyDescent="0.3"/>
    <row r="1160" ht="15.75" customHeight="1" x14ac:dyDescent="0.3"/>
    <row r="1161" ht="15.75" customHeight="1" x14ac:dyDescent="0.3"/>
    <row r="1162" ht="15.75" customHeight="1" x14ac:dyDescent="0.3"/>
    <row r="1163" ht="15.75" customHeight="1" x14ac:dyDescent="0.3"/>
    <row r="1164" ht="15.75" customHeight="1" x14ac:dyDescent="0.3"/>
    <row r="1165" ht="15.75" customHeight="1" x14ac:dyDescent="0.3"/>
    <row r="1166" ht="15.75" customHeight="1" x14ac:dyDescent="0.3"/>
    <row r="1167" ht="15.75" customHeight="1" x14ac:dyDescent="0.3"/>
    <row r="1168" ht="15.75" customHeight="1" x14ac:dyDescent="0.3"/>
    <row r="1169" ht="15.75" customHeight="1" x14ac:dyDescent="0.3"/>
    <row r="1170" ht="15.75" customHeight="1" x14ac:dyDescent="0.3"/>
    <row r="1171" ht="15.75" customHeight="1" x14ac:dyDescent="0.3"/>
    <row r="1172" ht="15.75" customHeight="1" x14ac:dyDescent="0.3"/>
    <row r="1173" ht="15.75" customHeight="1" x14ac:dyDescent="0.3"/>
    <row r="1174" ht="15.75" customHeight="1" x14ac:dyDescent="0.3"/>
    <row r="1175" ht="15.75" customHeight="1" x14ac:dyDescent="0.3"/>
    <row r="1176" ht="15.75" customHeight="1" x14ac:dyDescent="0.3"/>
    <row r="1177" ht="15.75" customHeight="1" x14ac:dyDescent="0.3"/>
    <row r="1178" ht="15.75" customHeight="1" x14ac:dyDescent="0.3"/>
    <row r="1179" ht="15.75" customHeight="1" x14ac:dyDescent="0.3"/>
    <row r="1180" ht="15.75" customHeight="1" x14ac:dyDescent="0.3"/>
    <row r="1181" ht="15.75" customHeight="1" x14ac:dyDescent="0.3"/>
    <row r="1182" ht="15.75" customHeight="1" x14ac:dyDescent="0.3"/>
    <row r="1183" ht="15.75" customHeight="1" x14ac:dyDescent="0.3"/>
    <row r="1184" ht="15.75" customHeight="1" x14ac:dyDescent="0.3"/>
    <row r="1185" ht="15.75" customHeight="1" x14ac:dyDescent="0.3"/>
    <row r="1186" ht="15.75" customHeight="1" x14ac:dyDescent="0.3"/>
    <row r="1187" ht="15.75" customHeight="1" x14ac:dyDescent="0.3"/>
    <row r="1188" ht="15.75" customHeight="1" x14ac:dyDescent="0.3"/>
    <row r="1189" ht="15.75" customHeight="1" x14ac:dyDescent="0.3"/>
    <row r="1190" ht="15.75" customHeight="1" x14ac:dyDescent="0.3"/>
    <row r="1191" ht="15.75" customHeight="1" x14ac:dyDescent="0.3"/>
    <row r="1192" ht="15.75" customHeight="1" x14ac:dyDescent="0.3"/>
    <row r="1193" ht="15.75" customHeight="1" x14ac:dyDescent="0.3"/>
    <row r="1194" ht="15.75" customHeight="1" x14ac:dyDescent="0.3"/>
    <row r="1195" ht="15.75" customHeight="1" x14ac:dyDescent="0.3"/>
    <row r="1196" ht="15.75" customHeight="1" x14ac:dyDescent="0.3"/>
    <row r="1197" ht="15.75" customHeight="1" x14ac:dyDescent="0.3"/>
    <row r="1198" ht="15.75" customHeight="1" x14ac:dyDescent="0.3"/>
    <row r="1199" ht="15.75" customHeight="1" x14ac:dyDescent="0.3"/>
    <row r="1200" ht="15.75" customHeight="1" x14ac:dyDescent="0.3"/>
    <row r="1201" ht="15.75" customHeight="1" x14ac:dyDescent="0.3"/>
    <row r="1202" ht="15.75" customHeight="1" x14ac:dyDescent="0.3"/>
    <row r="1203" ht="15.75" customHeight="1" x14ac:dyDescent="0.3"/>
    <row r="1204" ht="15.75" customHeight="1" x14ac:dyDescent="0.3"/>
    <row r="1205" ht="15.75" customHeight="1" x14ac:dyDescent="0.3"/>
    <row r="1206" ht="15.75" customHeight="1" x14ac:dyDescent="0.3"/>
    <row r="1207" ht="15.75" customHeight="1" x14ac:dyDescent="0.3"/>
    <row r="1208" ht="15.75" customHeight="1" x14ac:dyDescent="0.3"/>
    <row r="1209" ht="15.75" customHeight="1" x14ac:dyDescent="0.3"/>
    <row r="1210" ht="15.75" customHeight="1" x14ac:dyDescent="0.3"/>
    <row r="1211" ht="15.75" customHeight="1" x14ac:dyDescent="0.3"/>
    <row r="1212" ht="15.75" customHeight="1" x14ac:dyDescent="0.3"/>
    <row r="1213" ht="15.75" customHeight="1" x14ac:dyDescent="0.3"/>
    <row r="1214" ht="15.75" customHeight="1" x14ac:dyDescent="0.3"/>
    <row r="1215" ht="15.75" customHeight="1" x14ac:dyDescent="0.3"/>
    <row r="1216" ht="15.75" customHeight="1" x14ac:dyDescent="0.3"/>
    <row r="1217" ht="15.75" customHeight="1" x14ac:dyDescent="0.3"/>
    <row r="1218" ht="15.75" customHeight="1" x14ac:dyDescent="0.3"/>
    <row r="1219" ht="15.75" customHeight="1" x14ac:dyDescent="0.3"/>
    <row r="1220" ht="15.75" customHeight="1" x14ac:dyDescent="0.3"/>
    <row r="1221" ht="15.75" customHeight="1" x14ac:dyDescent="0.3"/>
    <row r="1222" ht="15.75" customHeight="1" x14ac:dyDescent="0.3"/>
    <row r="1223" ht="15.75" customHeight="1" x14ac:dyDescent="0.3"/>
    <row r="1224" ht="15.75" customHeight="1" x14ac:dyDescent="0.3"/>
    <row r="1225" ht="15.75" customHeight="1" x14ac:dyDescent="0.3"/>
    <row r="1226" ht="15.75" customHeight="1" x14ac:dyDescent="0.3"/>
    <row r="1227" ht="15.75" customHeight="1" x14ac:dyDescent="0.3"/>
    <row r="1228" ht="15.75" customHeight="1" x14ac:dyDescent="0.3"/>
    <row r="1229" ht="15.75" customHeight="1" x14ac:dyDescent="0.3"/>
    <row r="1230" ht="15.75" customHeight="1" x14ac:dyDescent="0.3"/>
    <row r="1231" ht="15.75" customHeight="1" x14ac:dyDescent="0.3"/>
    <row r="1232" ht="15.75" customHeight="1" x14ac:dyDescent="0.3"/>
    <row r="1233" ht="15.75" customHeight="1" x14ac:dyDescent="0.3"/>
    <row r="1234" ht="15.75" customHeight="1" x14ac:dyDescent="0.3"/>
    <row r="1235" ht="15.75" customHeight="1" x14ac:dyDescent="0.3"/>
    <row r="1236" ht="15.75" customHeight="1" x14ac:dyDescent="0.3"/>
    <row r="1237" ht="15.75" customHeight="1" x14ac:dyDescent="0.3"/>
    <row r="1238" ht="15.75" customHeight="1" x14ac:dyDescent="0.3"/>
    <row r="1239" ht="15.75" customHeight="1" x14ac:dyDescent="0.3"/>
    <row r="1240" ht="15.75" customHeight="1" x14ac:dyDescent="0.3"/>
    <row r="1241" ht="15.75" customHeight="1" x14ac:dyDescent="0.3"/>
    <row r="1242" ht="15.75" customHeight="1" x14ac:dyDescent="0.3"/>
    <row r="1243" ht="15.75" customHeight="1" x14ac:dyDescent="0.3"/>
    <row r="1244" ht="15.75" customHeight="1" x14ac:dyDescent="0.3"/>
    <row r="1245" ht="15.75" customHeight="1" x14ac:dyDescent="0.3"/>
    <row r="1246" ht="15.75" customHeight="1" x14ac:dyDescent="0.3"/>
    <row r="1247" ht="15.75" customHeight="1" x14ac:dyDescent="0.3"/>
    <row r="1248" ht="15.75" customHeight="1" x14ac:dyDescent="0.3"/>
    <row r="1249" ht="15.75" customHeight="1" x14ac:dyDescent="0.3"/>
    <row r="1250" ht="15.75" customHeight="1" x14ac:dyDescent="0.3"/>
    <row r="1251" ht="15.75" customHeight="1" x14ac:dyDescent="0.3"/>
    <row r="1252" ht="15.75" customHeight="1" x14ac:dyDescent="0.3"/>
    <row r="1253" ht="15.75" customHeight="1" x14ac:dyDescent="0.3"/>
    <row r="1254" ht="15.75" customHeight="1" x14ac:dyDescent="0.3"/>
    <row r="1255" ht="15.75" customHeight="1" x14ac:dyDescent="0.3"/>
    <row r="1256" ht="15.75" customHeight="1" x14ac:dyDescent="0.3"/>
    <row r="1257" ht="15.75" customHeight="1" x14ac:dyDescent="0.3"/>
    <row r="1258" ht="15.75" customHeight="1" x14ac:dyDescent="0.3"/>
    <row r="1259" ht="15.75" customHeight="1" x14ac:dyDescent="0.3"/>
    <row r="1260" ht="15.75" customHeight="1" x14ac:dyDescent="0.3"/>
    <row r="1261" ht="15.75" customHeight="1" x14ac:dyDescent="0.3"/>
    <row r="1262" ht="15.75" customHeight="1" x14ac:dyDescent="0.3"/>
    <row r="1263" ht="15.75" customHeight="1" x14ac:dyDescent="0.3"/>
    <row r="1264" ht="15.75" customHeight="1" x14ac:dyDescent="0.3"/>
    <row r="1265" ht="15.75" customHeight="1" x14ac:dyDescent="0.3"/>
    <row r="1266" ht="15.75" customHeight="1" x14ac:dyDescent="0.3"/>
    <row r="1267" ht="15.75" customHeight="1" x14ac:dyDescent="0.3"/>
    <row r="1268" ht="15.75" customHeight="1" x14ac:dyDescent="0.3"/>
    <row r="1269" ht="15.75" customHeight="1" x14ac:dyDescent="0.3"/>
    <row r="1270" ht="15.75" customHeight="1" x14ac:dyDescent="0.3"/>
    <row r="1271" ht="15.75" customHeight="1" x14ac:dyDescent="0.3"/>
    <row r="1272" ht="15.75" customHeight="1" x14ac:dyDescent="0.3"/>
    <row r="1273" ht="15.75" customHeight="1" x14ac:dyDescent="0.3"/>
    <row r="1274" ht="15.75" customHeight="1" x14ac:dyDescent="0.3"/>
    <row r="1275" ht="15.75" customHeight="1" x14ac:dyDescent="0.3"/>
    <row r="1276" ht="15.75" customHeight="1" x14ac:dyDescent="0.3"/>
    <row r="1277" ht="15.75" customHeight="1" x14ac:dyDescent="0.3"/>
    <row r="1278" ht="15.75" customHeight="1" x14ac:dyDescent="0.3"/>
    <row r="1279" ht="15.75" customHeight="1" x14ac:dyDescent="0.3"/>
    <row r="1280" ht="15.75" customHeight="1" x14ac:dyDescent="0.3"/>
    <row r="1281" ht="15.75" customHeight="1" x14ac:dyDescent="0.3"/>
    <row r="1282" ht="15.75" customHeight="1" x14ac:dyDescent="0.3"/>
    <row r="1283" ht="15.75" customHeight="1" x14ac:dyDescent="0.3"/>
    <row r="1284" ht="15.75" customHeight="1" x14ac:dyDescent="0.3"/>
    <row r="1285" ht="15.75" customHeight="1" x14ac:dyDescent="0.3"/>
    <row r="1286" ht="15.75" customHeight="1" x14ac:dyDescent="0.3"/>
    <row r="1287" ht="15.75" customHeight="1" x14ac:dyDescent="0.3"/>
    <row r="1288" ht="15.75" customHeight="1" x14ac:dyDescent="0.3"/>
    <row r="1289" ht="15.75" customHeight="1" x14ac:dyDescent="0.3"/>
    <row r="1290" ht="15.75" customHeight="1" x14ac:dyDescent="0.3"/>
    <row r="1291" ht="15.75" customHeight="1" x14ac:dyDescent="0.3"/>
    <row r="1292" ht="15.75" customHeight="1" x14ac:dyDescent="0.3"/>
    <row r="1293" ht="15.75" customHeight="1" x14ac:dyDescent="0.3"/>
    <row r="1294" ht="15.75" customHeight="1" x14ac:dyDescent="0.3"/>
    <row r="1295" ht="15.75" customHeight="1" x14ac:dyDescent="0.3"/>
    <row r="1296" ht="15.75" customHeight="1" x14ac:dyDescent="0.3"/>
    <row r="1297" ht="15.75" customHeight="1" x14ac:dyDescent="0.3"/>
    <row r="1298" ht="15.75" customHeight="1" x14ac:dyDescent="0.3"/>
    <row r="1299" ht="15.75" customHeight="1" x14ac:dyDescent="0.3"/>
    <row r="1300" ht="15.75" customHeight="1" x14ac:dyDescent="0.3"/>
    <row r="1301" ht="15.75" customHeight="1" x14ac:dyDescent="0.3"/>
    <row r="1302" ht="15.75" customHeight="1" x14ac:dyDescent="0.3"/>
    <row r="1303" ht="15.75" customHeight="1" x14ac:dyDescent="0.3"/>
    <row r="1304" ht="15.75" customHeight="1" x14ac:dyDescent="0.3"/>
    <row r="1305" ht="15.75" customHeight="1" x14ac:dyDescent="0.3"/>
    <row r="1306" ht="15.75" customHeight="1" x14ac:dyDescent="0.3"/>
    <row r="1307" ht="15.75" customHeight="1" x14ac:dyDescent="0.3"/>
    <row r="1308" ht="15.75" customHeight="1" x14ac:dyDescent="0.3"/>
    <row r="1309" ht="15.75" customHeight="1" x14ac:dyDescent="0.3"/>
    <row r="1310" ht="15.75" customHeight="1" x14ac:dyDescent="0.3"/>
    <row r="1311" ht="15.75" customHeight="1" x14ac:dyDescent="0.3"/>
    <row r="1312" ht="15.75" customHeight="1" x14ac:dyDescent="0.3"/>
    <row r="1313" ht="15.75" customHeight="1" x14ac:dyDescent="0.3"/>
    <row r="1314" ht="15.75" customHeight="1" x14ac:dyDescent="0.3"/>
    <row r="1315" ht="15.75" customHeight="1" x14ac:dyDescent="0.3"/>
    <row r="1316" ht="15.75" customHeight="1" x14ac:dyDescent="0.3"/>
    <row r="1317" ht="15.75" customHeight="1" x14ac:dyDescent="0.3"/>
    <row r="1318" ht="15.75" customHeight="1" x14ac:dyDescent="0.3"/>
    <row r="1319" ht="15.75" customHeight="1" x14ac:dyDescent="0.3"/>
    <row r="1320" ht="15.75" customHeight="1" x14ac:dyDescent="0.3"/>
    <row r="1321" ht="15.75" customHeight="1" x14ac:dyDescent="0.3"/>
    <row r="1322" ht="15.75" customHeight="1" x14ac:dyDescent="0.3"/>
    <row r="1323" ht="15.75" customHeight="1" x14ac:dyDescent="0.3"/>
    <row r="1324" ht="15.75" customHeight="1" x14ac:dyDescent="0.3"/>
    <row r="1325" ht="15.75" customHeight="1" x14ac:dyDescent="0.3"/>
    <row r="1326" ht="15.75" customHeight="1" x14ac:dyDescent="0.3"/>
    <row r="1327" ht="15.75" customHeight="1" x14ac:dyDescent="0.3"/>
    <row r="1328" ht="15.75" customHeight="1" x14ac:dyDescent="0.3"/>
    <row r="1329" ht="15.75" customHeight="1" x14ac:dyDescent="0.3"/>
    <row r="1330" ht="15.75" customHeight="1" x14ac:dyDescent="0.3"/>
    <row r="1331" ht="15.75" customHeight="1" x14ac:dyDescent="0.3"/>
    <row r="1332" ht="15.75" customHeight="1" x14ac:dyDescent="0.3"/>
    <row r="1333" ht="15.75" customHeight="1" x14ac:dyDescent="0.3"/>
    <row r="1334" ht="15.75" customHeight="1" x14ac:dyDescent="0.3"/>
    <row r="1335" ht="15.75" customHeight="1" x14ac:dyDescent="0.3"/>
    <row r="1336" ht="15.75" customHeight="1" x14ac:dyDescent="0.3"/>
    <row r="1337" ht="15.75" customHeight="1" x14ac:dyDescent="0.3"/>
    <row r="1338" ht="15.75" customHeight="1" x14ac:dyDescent="0.3"/>
    <row r="1339" ht="15.75" customHeight="1" x14ac:dyDescent="0.3"/>
    <row r="1340" ht="15.75" customHeight="1" x14ac:dyDescent="0.3"/>
    <row r="1341" ht="15.75" customHeight="1" x14ac:dyDescent="0.3"/>
    <row r="1342" ht="15.75" customHeight="1" x14ac:dyDescent="0.3"/>
    <row r="1343" ht="15.75" customHeight="1" x14ac:dyDescent="0.3"/>
    <row r="1344" ht="15.75" customHeight="1" x14ac:dyDescent="0.3"/>
    <row r="1345" ht="15.75" customHeight="1" x14ac:dyDescent="0.3"/>
    <row r="1346" ht="15.75" customHeight="1" x14ac:dyDescent="0.3"/>
    <row r="1347" ht="15.75" customHeight="1" x14ac:dyDescent="0.3"/>
    <row r="1348" ht="15.75" customHeight="1" x14ac:dyDescent="0.3"/>
    <row r="1349" ht="15.75" customHeight="1" x14ac:dyDescent="0.3"/>
    <row r="1350" ht="15.75" customHeight="1" x14ac:dyDescent="0.3"/>
    <row r="1351" ht="15.75" customHeight="1" x14ac:dyDescent="0.3"/>
    <row r="1352" ht="15.75" customHeight="1" x14ac:dyDescent="0.3"/>
    <row r="1353" ht="15.75" customHeight="1" x14ac:dyDescent="0.3"/>
    <row r="1354" ht="15.75" customHeight="1" x14ac:dyDescent="0.3"/>
    <row r="1355" ht="15.75" customHeight="1" x14ac:dyDescent="0.3"/>
    <row r="1356" ht="15.75" customHeight="1" x14ac:dyDescent="0.3"/>
    <row r="1357" ht="15.75" customHeight="1" x14ac:dyDescent="0.3"/>
    <row r="1358" ht="15.75" customHeight="1" x14ac:dyDescent="0.3"/>
    <row r="1359" ht="15.75" customHeight="1" x14ac:dyDescent="0.3"/>
    <row r="1360" ht="15.75" customHeight="1" x14ac:dyDescent="0.3"/>
    <row r="1361" ht="15.75" customHeight="1" x14ac:dyDescent="0.3"/>
    <row r="1362" ht="15.75" customHeight="1" x14ac:dyDescent="0.3"/>
    <row r="1363" ht="15.75" customHeight="1" x14ac:dyDescent="0.3"/>
    <row r="1364" ht="15.75" customHeight="1" x14ac:dyDescent="0.3"/>
    <row r="1365" ht="15.75" customHeight="1" x14ac:dyDescent="0.3"/>
    <row r="1366" ht="15.75" customHeight="1" x14ac:dyDescent="0.3"/>
    <row r="1367" ht="15.75" customHeight="1" x14ac:dyDescent="0.3"/>
    <row r="1368" ht="15.75" customHeight="1" x14ac:dyDescent="0.3"/>
    <row r="1369" ht="15.75" customHeight="1" x14ac:dyDescent="0.3"/>
    <row r="1370" ht="15.75" customHeight="1" x14ac:dyDescent="0.3"/>
    <row r="1371" ht="15.75" customHeight="1" x14ac:dyDescent="0.3"/>
    <row r="1372" ht="15.75" customHeight="1" x14ac:dyDescent="0.3"/>
    <row r="1373" ht="15.75" customHeight="1" x14ac:dyDescent="0.3"/>
    <row r="1374" ht="15.75" customHeight="1" x14ac:dyDescent="0.3"/>
    <row r="1375" ht="15.75" customHeight="1" x14ac:dyDescent="0.3"/>
    <row r="1376" ht="15.75" customHeight="1" x14ac:dyDescent="0.3"/>
    <row r="1377" ht="15.75" customHeight="1" x14ac:dyDescent="0.3"/>
    <row r="1378" ht="15.75" customHeight="1" x14ac:dyDescent="0.3"/>
    <row r="1379" ht="15.75" customHeight="1" x14ac:dyDescent="0.3"/>
    <row r="1380" ht="15.75" customHeight="1" x14ac:dyDescent="0.3"/>
    <row r="1381" ht="15.75" customHeight="1" x14ac:dyDescent="0.3"/>
    <row r="1382" ht="15.75" customHeight="1" x14ac:dyDescent="0.3"/>
    <row r="1383" ht="15.75" customHeight="1" x14ac:dyDescent="0.3"/>
    <row r="1384" ht="15.75" customHeight="1" x14ac:dyDescent="0.3"/>
    <row r="1385" ht="15.75" customHeight="1" x14ac:dyDescent="0.3"/>
    <row r="1386" ht="15.75" customHeight="1" x14ac:dyDescent="0.3"/>
    <row r="1387" ht="15.75" customHeight="1" x14ac:dyDescent="0.3"/>
    <row r="1388" ht="15.75" customHeight="1" x14ac:dyDescent="0.3"/>
    <row r="1389" ht="15.75" customHeight="1" x14ac:dyDescent="0.3"/>
    <row r="1390" ht="15.75" customHeight="1" x14ac:dyDescent="0.3"/>
    <row r="1391" ht="15.75" customHeight="1" x14ac:dyDescent="0.3"/>
    <row r="1392" ht="15.75" customHeight="1" x14ac:dyDescent="0.3"/>
    <row r="1393" ht="15.75" customHeight="1" x14ac:dyDescent="0.3"/>
    <row r="1394" ht="15.75" customHeight="1" x14ac:dyDescent="0.3"/>
    <row r="1395" ht="15.75" customHeight="1" x14ac:dyDescent="0.3"/>
    <row r="1396" ht="15.75" customHeight="1" x14ac:dyDescent="0.3"/>
    <row r="1397" ht="15.75" customHeight="1" x14ac:dyDescent="0.3"/>
    <row r="1398" ht="15.75" customHeight="1" x14ac:dyDescent="0.3"/>
    <row r="1399" ht="15.75" customHeight="1" x14ac:dyDescent="0.3"/>
    <row r="1400" ht="15.75" customHeight="1" x14ac:dyDescent="0.3"/>
    <row r="1401" ht="15.75" customHeight="1" x14ac:dyDescent="0.3"/>
    <row r="1402" ht="15.75" customHeight="1" x14ac:dyDescent="0.3"/>
    <row r="1403" ht="15.75" customHeight="1" x14ac:dyDescent="0.3"/>
    <row r="1404" ht="15.75" customHeight="1" x14ac:dyDescent="0.3"/>
    <row r="1405" ht="15.75" customHeight="1" x14ac:dyDescent="0.3"/>
    <row r="1406" ht="15.75" customHeight="1" x14ac:dyDescent="0.3"/>
    <row r="1407" ht="15.75" customHeight="1" x14ac:dyDescent="0.3"/>
    <row r="1408" ht="15.75" customHeight="1" x14ac:dyDescent="0.3"/>
    <row r="1409" ht="15.75" customHeight="1" x14ac:dyDescent="0.3"/>
    <row r="1410" ht="15.75" customHeight="1" x14ac:dyDescent="0.3"/>
    <row r="1411" ht="15.75" customHeight="1" x14ac:dyDescent="0.3"/>
    <row r="1412" ht="15.75" customHeight="1" x14ac:dyDescent="0.3"/>
    <row r="1413" ht="15.75" customHeight="1" x14ac:dyDescent="0.3"/>
    <row r="1414" ht="15.75" customHeight="1" x14ac:dyDescent="0.3"/>
    <row r="1415" ht="15.75" customHeight="1" x14ac:dyDescent="0.3"/>
    <row r="1416" ht="15.75" customHeight="1" x14ac:dyDescent="0.3"/>
    <row r="1417" ht="15.75" customHeight="1" x14ac:dyDescent="0.3"/>
    <row r="1418" ht="15.75" customHeight="1" x14ac:dyDescent="0.3"/>
    <row r="1419" ht="15.75" customHeight="1" x14ac:dyDescent="0.3"/>
    <row r="1420" ht="15.75" customHeight="1" x14ac:dyDescent="0.3"/>
    <row r="1421" ht="15.75" customHeight="1" x14ac:dyDescent="0.3"/>
    <row r="1422" ht="15.75" customHeight="1" x14ac:dyDescent="0.3"/>
    <row r="1423" ht="15.75" customHeight="1" x14ac:dyDescent="0.3"/>
    <row r="1424" ht="15.75" customHeight="1" x14ac:dyDescent="0.3"/>
    <row r="1425" ht="15.75" customHeight="1" x14ac:dyDescent="0.3"/>
    <row r="1426" ht="15.75" customHeight="1" x14ac:dyDescent="0.3"/>
    <row r="1427" ht="15.75" customHeight="1" x14ac:dyDescent="0.3"/>
    <row r="1428" ht="15.75" customHeight="1" x14ac:dyDescent="0.3"/>
    <row r="1429" ht="15.75" customHeight="1" x14ac:dyDescent="0.3"/>
    <row r="1430" ht="15.75" customHeight="1" x14ac:dyDescent="0.3"/>
    <row r="1431" ht="15.75" customHeight="1" x14ac:dyDescent="0.3"/>
    <row r="1432" ht="15.75" customHeight="1" x14ac:dyDescent="0.3"/>
    <row r="1433" ht="15.75" customHeight="1" x14ac:dyDescent="0.3"/>
    <row r="1434" ht="15.75" customHeight="1" x14ac:dyDescent="0.3"/>
    <row r="1435" ht="15.75" customHeight="1" x14ac:dyDescent="0.3"/>
    <row r="1436" ht="15.75" customHeight="1" x14ac:dyDescent="0.3"/>
    <row r="1437" ht="15.75" customHeight="1" x14ac:dyDescent="0.3"/>
    <row r="1438" ht="15.75" customHeight="1" x14ac:dyDescent="0.3"/>
    <row r="1439" ht="15.75" customHeight="1" x14ac:dyDescent="0.3"/>
    <row r="1440" ht="15.75" customHeight="1" x14ac:dyDescent="0.3"/>
    <row r="1441" ht="15.75" customHeight="1" x14ac:dyDescent="0.3"/>
    <row r="1442" ht="15.75" customHeight="1" x14ac:dyDescent="0.3"/>
    <row r="1443" ht="15.75" customHeight="1" x14ac:dyDescent="0.3"/>
    <row r="1444" ht="15.75" customHeight="1" x14ac:dyDescent="0.3"/>
    <row r="1445" ht="15.75" customHeight="1" x14ac:dyDescent="0.3"/>
    <row r="1446" ht="15.75" customHeight="1" x14ac:dyDescent="0.3"/>
    <row r="1447" ht="15.75" customHeight="1" x14ac:dyDescent="0.3"/>
    <row r="1448" ht="15.75" customHeight="1" x14ac:dyDescent="0.3"/>
    <row r="1449" ht="15.75" customHeight="1" x14ac:dyDescent="0.3"/>
    <row r="1450" ht="15.75" customHeight="1" x14ac:dyDescent="0.3"/>
    <row r="1451" ht="15.75" customHeight="1" x14ac:dyDescent="0.3"/>
    <row r="1452" ht="15.75" customHeight="1" x14ac:dyDescent="0.3"/>
    <row r="1453" ht="15.75" customHeight="1" x14ac:dyDescent="0.3"/>
    <row r="1454" ht="15.75" customHeight="1" x14ac:dyDescent="0.3"/>
    <row r="1455" ht="15.75" customHeight="1" x14ac:dyDescent="0.3"/>
    <row r="1456" ht="15.75" customHeight="1" x14ac:dyDescent="0.3"/>
    <row r="1457" ht="15.75" customHeight="1" x14ac:dyDescent="0.3"/>
    <row r="1458" ht="15.75" customHeight="1" x14ac:dyDescent="0.3"/>
    <row r="1459" ht="15.75" customHeight="1" x14ac:dyDescent="0.3"/>
    <row r="1460" ht="15.75" customHeight="1" x14ac:dyDescent="0.3"/>
    <row r="1461" ht="15.75" customHeight="1" x14ac:dyDescent="0.3"/>
    <row r="1462" ht="15.75" customHeight="1" x14ac:dyDescent="0.3"/>
    <row r="1463" ht="15.75" customHeight="1" x14ac:dyDescent="0.3"/>
    <row r="1464" ht="15.75" customHeight="1" x14ac:dyDescent="0.3"/>
    <row r="1465" ht="15.75" customHeight="1" x14ac:dyDescent="0.3"/>
    <row r="1466" ht="15.75" customHeight="1" x14ac:dyDescent="0.3"/>
    <row r="1467" ht="15.75" customHeight="1" x14ac:dyDescent="0.3"/>
    <row r="1468" ht="15.75" customHeight="1" x14ac:dyDescent="0.3"/>
    <row r="1469" ht="15.75" customHeight="1" x14ac:dyDescent="0.3"/>
    <row r="1470" ht="15.75" customHeight="1" x14ac:dyDescent="0.3"/>
    <row r="1471" ht="15.75" customHeight="1" x14ac:dyDescent="0.3"/>
    <row r="1472" ht="15.75" customHeight="1" x14ac:dyDescent="0.3"/>
    <row r="1473" ht="15.75" customHeight="1" x14ac:dyDescent="0.3"/>
    <row r="1474" ht="15.75" customHeight="1" x14ac:dyDescent="0.3"/>
    <row r="1475" ht="15.75" customHeight="1" x14ac:dyDescent="0.3"/>
    <row r="1476" ht="15.75" customHeight="1" x14ac:dyDescent="0.3"/>
    <row r="1477" ht="15.75" customHeight="1" x14ac:dyDescent="0.3"/>
    <row r="1478" ht="15.75" customHeight="1" x14ac:dyDescent="0.3"/>
    <row r="1479" ht="15.75" customHeight="1" x14ac:dyDescent="0.3"/>
    <row r="1480" ht="15.75" customHeight="1" x14ac:dyDescent="0.3"/>
    <row r="1481" ht="15.75" customHeight="1" x14ac:dyDescent="0.3"/>
    <row r="1482" ht="15.75" customHeight="1" x14ac:dyDescent="0.3"/>
    <row r="1483" ht="15.75" customHeight="1" x14ac:dyDescent="0.3"/>
    <row r="1484" ht="15.75" customHeight="1" x14ac:dyDescent="0.3"/>
    <row r="1485" ht="15.75" customHeight="1" x14ac:dyDescent="0.3"/>
    <row r="1486" ht="15.75" customHeight="1" x14ac:dyDescent="0.3"/>
    <row r="1487" ht="15.75" customHeight="1" x14ac:dyDescent="0.3"/>
    <row r="1488" ht="15.75" customHeight="1" x14ac:dyDescent="0.3"/>
    <row r="1489" ht="15.75" customHeight="1" x14ac:dyDescent="0.3"/>
    <row r="1490" ht="15.75" customHeight="1" x14ac:dyDescent="0.3"/>
    <row r="1491" ht="15.75" customHeight="1" x14ac:dyDescent="0.3"/>
    <row r="1492" ht="15.75" customHeight="1" x14ac:dyDescent="0.3"/>
    <row r="1493" ht="15.75" customHeight="1" x14ac:dyDescent="0.3"/>
    <row r="1494" ht="15.75" customHeight="1" x14ac:dyDescent="0.3"/>
    <row r="1495" ht="15.75" customHeight="1" x14ac:dyDescent="0.3"/>
    <row r="1496" ht="15.75" customHeight="1" x14ac:dyDescent="0.3"/>
    <row r="1497" ht="15.75" customHeight="1" x14ac:dyDescent="0.3"/>
    <row r="1498" ht="15.75" customHeight="1" x14ac:dyDescent="0.3"/>
    <row r="1499" ht="15.75" customHeight="1" x14ac:dyDescent="0.3"/>
    <row r="1500" ht="15.75" customHeight="1" x14ac:dyDescent="0.3"/>
    <row r="1501" ht="15.75" customHeight="1" x14ac:dyDescent="0.3"/>
    <row r="1502" ht="15.75" customHeight="1" x14ac:dyDescent="0.3"/>
    <row r="1503" ht="15.75" customHeight="1" x14ac:dyDescent="0.3"/>
    <row r="1504" ht="15.75" customHeight="1" x14ac:dyDescent="0.3"/>
    <row r="1505" ht="15.75" customHeight="1" x14ac:dyDescent="0.3"/>
    <row r="1506" ht="15.75" customHeight="1" x14ac:dyDescent="0.3"/>
    <row r="1507" ht="15.75" customHeight="1" x14ac:dyDescent="0.3"/>
    <row r="1508" ht="15.75" customHeight="1" x14ac:dyDescent="0.3"/>
    <row r="1509" ht="15.75" customHeight="1" x14ac:dyDescent="0.3"/>
    <row r="1510" ht="15.75" customHeight="1" x14ac:dyDescent="0.3"/>
    <row r="1511" ht="15.75" customHeight="1" x14ac:dyDescent="0.3"/>
    <row r="1512" ht="15.75" customHeight="1" x14ac:dyDescent="0.3"/>
    <row r="1513" ht="15.75" customHeight="1" x14ac:dyDescent="0.3"/>
    <row r="1514" ht="15.75" customHeight="1" x14ac:dyDescent="0.3"/>
    <row r="1515" ht="15.75" customHeight="1" x14ac:dyDescent="0.3"/>
    <row r="1516" ht="15.75" customHeight="1" x14ac:dyDescent="0.3"/>
    <row r="1517" ht="15.75" customHeight="1" x14ac:dyDescent="0.3"/>
    <row r="1518" ht="15.75" customHeight="1" x14ac:dyDescent="0.3"/>
    <row r="1519" ht="15.75" customHeight="1" x14ac:dyDescent="0.3"/>
    <row r="1520" ht="15.75" customHeight="1" x14ac:dyDescent="0.3"/>
    <row r="1521" ht="15.75" customHeight="1" x14ac:dyDescent="0.3"/>
    <row r="1522" ht="15.75" customHeight="1" x14ac:dyDescent="0.3"/>
    <row r="1523" ht="15.75" customHeight="1" x14ac:dyDescent="0.3"/>
    <row r="1524" ht="15.75" customHeight="1" x14ac:dyDescent="0.3"/>
    <row r="1525" ht="15.75" customHeight="1" x14ac:dyDescent="0.3"/>
    <row r="1526" ht="15.75" customHeight="1" x14ac:dyDescent="0.3"/>
    <row r="1527" ht="15.75" customHeight="1" x14ac:dyDescent="0.3"/>
    <row r="1528" ht="15.75" customHeight="1" x14ac:dyDescent="0.3"/>
    <row r="1529" ht="15.75" customHeight="1" x14ac:dyDescent="0.3"/>
    <row r="1530" ht="15.75" customHeight="1" x14ac:dyDescent="0.3"/>
    <row r="1531" ht="15.75" customHeight="1" x14ac:dyDescent="0.3"/>
    <row r="1532" ht="15.75" customHeight="1" x14ac:dyDescent="0.3"/>
    <row r="1533" ht="15.75" customHeight="1" x14ac:dyDescent="0.3"/>
    <row r="1534" ht="15.75" customHeight="1" x14ac:dyDescent="0.3"/>
    <row r="1535" ht="15.75" customHeight="1" x14ac:dyDescent="0.3"/>
    <row r="1536" ht="15.75" customHeight="1" x14ac:dyDescent="0.3"/>
    <row r="1537" ht="15.75" customHeight="1" x14ac:dyDescent="0.3"/>
    <row r="1538" ht="15.75" customHeight="1" x14ac:dyDescent="0.3"/>
    <row r="1539" ht="15.75" customHeight="1" x14ac:dyDescent="0.3"/>
    <row r="1540" ht="15.75" customHeight="1" x14ac:dyDescent="0.3"/>
    <row r="1541" ht="15.75" customHeight="1" x14ac:dyDescent="0.3"/>
    <row r="1542" ht="15.75" customHeight="1" x14ac:dyDescent="0.3"/>
    <row r="1543" ht="15.75" customHeight="1" x14ac:dyDescent="0.3"/>
    <row r="1544" ht="15.75" customHeight="1" x14ac:dyDescent="0.3"/>
    <row r="1545" ht="15.75" customHeight="1" x14ac:dyDescent="0.3"/>
    <row r="1546" ht="15.75" customHeight="1" x14ac:dyDescent="0.3"/>
    <row r="1547" ht="15.75" customHeight="1" x14ac:dyDescent="0.3"/>
    <row r="1548" ht="15.75" customHeight="1" x14ac:dyDescent="0.3"/>
    <row r="1549" ht="15.75" customHeight="1" x14ac:dyDescent="0.3"/>
    <row r="1550" ht="15.75" customHeight="1" x14ac:dyDescent="0.3"/>
    <row r="1551" ht="15.75" customHeight="1" x14ac:dyDescent="0.3"/>
    <row r="1552" ht="15.75" customHeight="1" x14ac:dyDescent="0.3"/>
    <row r="1553" ht="15.75" customHeight="1" x14ac:dyDescent="0.3"/>
    <row r="1554" ht="15.75" customHeight="1" x14ac:dyDescent="0.3"/>
    <row r="1555" ht="15.75" customHeight="1" x14ac:dyDescent="0.3"/>
    <row r="1556" ht="15.75" customHeight="1" x14ac:dyDescent="0.3"/>
    <row r="1557" ht="15.75" customHeight="1" x14ac:dyDescent="0.3"/>
    <row r="1558" ht="15.75" customHeight="1" x14ac:dyDescent="0.3"/>
    <row r="1559" ht="15.75" customHeight="1" x14ac:dyDescent="0.3"/>
    <row r="1560" ht="15.75" customHeight="1" x14ac:dyDescent="0.3"/>
    <row r="1561" ht="15.75" customHeight="1" x14ac:dyDescent="0.3"/>
    <row r="1562" ht="15.75" customHeight="1" x14ac:dyDescent="0.3"/>
    <row r="1563" ht="15.75" customHeight="1" x14ac:dyDescent="0.3"/>
    <row r="1564" ht="15.75" customHeight="1" x14ac:dyDescent="0.3"/>
    <row r="1565" ht="15.75" customHeight="1" x14ac:dyDescent="0.3"/>
    <row r="1566" ht="15.75" customHeight="1" x14ac:dyDescent="0.3"/>
    <row r="1567" ht="15.75" customHeight="1" x14ac:dyDescent="0.3"/>
    <row r="1568" ht="15.75" customHeight="1" x14ac:dyDescent="0.3"/>
    <row r="1569" ht="15.75" customHeight="1" x14ac:dyDescent="0.3"/>
    <row r="1570" ht="15.75" customHeight="1" x14ac:dyDescent="0.3"/>
    <row r="1571" ht="15.75" customHeight="1" x14ac:dyDescent="0.3"/>
    <row r="1572" ht="15.75" customHeight="1" x14ac:dyDescent="0.3"/>
    <row r="1573" ht="15.75" customHeight="1" x14ac:dyDescent="0.3"/>
    <row r="1574" ht="15.75" customHeight="1" x14ac:dyDescent="0.3"/>
    <row r="1575" ht="15.75" customHeight="1" x14ac:dyDescent="0.3"/>
    <row r="1576" ht="15.75" customHeight="1" x14ac:dyDescent="0.3"/>
    <row r="1577" ht="15.75" customHeight="1" x14ac:dyDescent="0.3"/>
    <row r="1578" ht="15.75" customHeight="1" x14ac:dyDescent="0.3"/>
    <row r="1579" ht="15.75" customHeight="1" x14ac:dyDescent="0.3"/>
    <row r="1580" ht="15.75" customHeight="1" x14ac:dyDescent="0.3"/>
    <row r="1581" ht="15.75" customHeight="1" x14ac:dyDescent="0.3"/>
    <row r="1582" ht="15.75" customHeight="1" x14ac:dyDescent="0.3"/>
    <row r="1583" ht="15.75" customHeight="1" x14ac:dyDescent="0.3"/>
    <row r="1584" ht="15.75" customHeight="1" x14ac:dyDescent="0.3"/>
    <row r="1585" ht="15.75" customHeight="1" x14ac:dyDescent="0.3"/>
    <row r="1586" ht="15.75" customHeight="1" x14ac:dyDescent="0.3"/>
    <row r="1587" ht="15.75" customHeight="1" x14ac:dyDescent="0.3"/>
    <row r="1588" ht="15.75" customHeight="1" x14ac:dyDescent="0.3"/>
    <row r="1589" ht="15.75" customHeight="1" x14ac:dyDescent="0.3"/>
    <row r="1590" ht="15.75" customHeight="1" x14ac:dyDescent="0.3"/>
    <row r="1591" ht="15.75" customHeight="1" x14ac:dyDescent="0.3"/>
    <row r="1592" ht="15.75" customHeight="1" x14ac:dyDescent="0.3"/>
    <row r="1593" ht="15.75" customHeight="1" x14ac:dyDescent="0.3"/>
    <row r="1594" ht="15.75" customHeight="1" x14ac:dyDescent="0.3"/>
    <row r="1595" ht="15.75" customHeight="1" x14ac:dyDescent="0.3"/>
    <row r="1596" ht="15.75" customHeight="1" x14ac:dyDescent="0.3"/>
    <row r="1597" ht="15.75" customHeight="1" x14ac:dyDescent="0.3"/>
    <row r="1598" ht="15.75" customHeight="1" x14ac:dyDescent="0.3"/>
    <row r="1599" ht="15.75" customHeight="1" x14ac:dyDescent="0.3"/>
    <row r="1600" ht="15.75" customHeight="1" x14ac:dyDescent="0.3"/>
    <row r="1601" ht="15.75" customHeight="1" x14ac:dyDescent="0.3"/>
    <row r="1602" ht="15.75" customHeight="1" x14ac:dyDescent="0.3"/>
    <row r="1603" ht="15.75" customHeight="1" x14ac:dyDescent="0.3"/>
    <row r="1604" ht="15.75" customHeight="1" x14ac:dyDescent="0.3"/>
    <row r="1605" ht="15.75" customHeight="1" x14ac:dyDescent="0.3"/>
    <row r="1606" ht="15.75" customHeight="1" x14ac:dyDescent="0.3"/>
    <row r="1607" ht="15.75" customHeight="1" x14ac:dyDescent="0.3"/>
    <row r="1608" ht="15.75" customHeight="1" x14ac:dyDescent="0.3"/>
    <row r="1609" ht="15.75" customHeight="1" x14ac:dyDescent="0.3"/>
    <row r="1610" ht="15.75" customHeight="1" x14ac:dyDescent="0.3"/>
    <row r="1611" ht="15.75" customHeight="1" x14ac:dyDescent="0.3"/>
    <row r="1612" ht="15.75" customHeight="1" x14ac:dyDescent="0.3"/>
    <row r="1613" ht="15.75" customHeight="1" x14ac:dyDescent="0.3"/>
    <row r="1614" ht="15.75" customHeight="1" x14ac:dyDescent="0.3"/>
    <row r="1615" ht="15.75" customHeight="1" x14ac:dyDescent="0.3"/>
    <row r="1616" ht="15.75" customHeight="1" x14ac:dyDescent="0.3"/>
    <row r="1617" ht="15.75" customHeight="1" x14ac:dyDescent="0.3"/>
    <row r="1618" ht="15.75" customHeight="1" x14ac:dyDescent="0.3"/>
    <row r="1619" ht="15.75" customHeight="1" x14ac:dyDescent="0.3"/>
    <row r="1620" ht="15.75" customHeight="1" x14ac:dyDescent="0.3"/>
    <row r="1621" ht="15.75" customHeight="1" x14ac:dyDescent="0.3"/>
    <row r="1622" ht="15.75" customHeight="1" x14ac:dyDescent="0.3"/>
    <row r="1623" ht="15.75" customHeight="1" x14ac:dyDescent="0.3"/>
    <row r="1624" ht="15.75" customHeight="1" x14ac:dyDescent="0.3"/>
    <row r="1625" ht="15.75" customHeight="1" x14ac:dyDescent="0.3"/>
    <row r="1626" ht="15.75" customHeight="1" x14ac:dyDescent="0.3"/>
    <row r="1627" ht="15.75" customHeight="1" x14ac:dyDescent="0.3"/>
    <row r="1628" ht="15.75" customHeight="1" x14ac:dyDescent="0.3"/>
    <row r="1629" ht="15.75" customHeight="1" x14ac:dyDescent="0.3"/>
    <row r="1630" ht="15.75" customHeight="1" x14ac:dyDescent="0.3"/>
    <row r="1631" ht="15.75" customHeight="1" x14ac:dyDescent="0.3"/>
    <row r="1632" ht="15.75" customHeight="1" x14ac:dyDescent="0.3"/>
    <row r="1633" ht="15.75" customHeight="1" x14ac:dyDescent="0.3"/>
    <row r="1634" ht="15.75" customHeight="1" x14ac:dyDescent="0.3"/>
    <row r="1635" ht="15.75" customHeight="1" x14ac:dyDescent="0.3"/>
    <row r="1636" ht="15.75" customHeight="1" x14ac:dyDescent="0.3"/>
    <row r="1637" ht="15.75" customHeight="1" x14ac:dyDescent="0.3"/>
    <row r="1638" ht="15.75" customHeight="1" x14ac:dyDescent="0.3"/>
    <row r="1639" ht="15.75" customHeight="1" x14ac:dyDescent="0.3"/>
    <row r="1640" ht="15.75" customHeight="1" x14ac:dyDescent="0.3"/>
    <row r="1641" ht="15.75" customHeight="1" x14ac:dyDescent="0.3"/>
    <row r="1642" ht="15.75" customHeight="1" x14ac:dyDescent="0.3"/>
    <row r="1643" ht="15.75" customHeight="1" x14ac:dyDescent="0.3"/>
    <row r="1644" ht="15.75" customHeight="1" x14ac:dyDescent="0.3"/>
    <row r="1645" ht="15.75" customHeight="1" x14ac:dyDescent="0.3"/>
    <row r="1646" ht="15.75" customHeight="1" x14ac:dyDescent="0.3"/>
    <row r="1647" ht="15.75" customHeight="1" x14ac:dyDescent="0.3"/>
    <row r="1648" ht="15.75" customHeight="1" x14ac:dyDescent="0.3"/>
    <row r="1649" ht="15.75" customHeight="1" x14ac:dyDescent="0.3"/>
    <row r="1650" ht="15.75" customHeight="1" x14ac:dyDescent="0.3"/>
    <row r="1651" ht="15.75" customHeight="1" x14ac:dyDescent="0.3"/>
    <row r="1652" ht="15.75" customHeight="1" x14ac:dyDescent="0.3"/>
    <row r="1653" ht="15.75" customHeight="1" x14ac:dyDescent="0.3"/>
    <row r="1654" ht="15.75" customHeight="1" x14ac:dyDescent="0.3"/>
    <row r="1655" ht="15.75" customHeight="1" x14ac:dyDescent="0.3"/>
    <row r="1656" ht="15.75" customHeight="1" x14ac:dyDescent="0.3"/>
    <row r="1657" ht="15.75" customHeight="1" x14ac:dyDescent="0.3"/>
    <row r="1658" ht="15.75" customHeight="1" x14ac:dyDescent="0.3"/>
    <row r="1659" ht="15.75" customHeight="1" x14ac:dyDescent="0.3"/>
    <row r="1660" ht="15.75" customHeight="1" x14ac:dyDescent="0.3"/>
    <row r="1661" ht="15.75" customHeight="1" x14ac:dyDescent="0.3"/>
    <row r="1662" ht="15.75" customHeight="1" x14ac:dyDescent="0.3"/>
    <row r="1663" ht="15.75" customHeight="1" x14ac:dyDescent="0.3"/>
    <row r="1664" ht="15.75" customHeight="1" x14ac:dyDescent="0.3"/>
    <row r="1665" ht="15.75" customHeight="1" x14ac:dyDescent="0.3"/>
    <row r="1666" ht="15.75" customHeight="1" x14ac:dyDescent="0.3"/>
    <row r="1667" ht="15.75" customHeight="1" x14ac:dyDescent="0.3"/>
    <row r="1668" ht="15.75" customHeight="1" x14ac:dyDescent="0.3"/>
    <row r="1669" ht="15.75" customHeight="1" x14ac:dyDescent="0.3"/>
    <row r="1670" ht="15.75" customHeight="1" x14ac:dyDescent="0.3"/>
    <row r="1671" ht="15.75" customHeight="1" x14ac:dyDescent="0.3"/>
    <row r="1672" ht="15.75" customHeight="1" x14ac:dyDescent="0.3"/>
    <row r="1673" ht="15.75" customHeight="1" x14ac:dyDescent="0.3"/>
    <row r="1674" ht="15.75" customHeight="1" x14ac:dyDescent="0.3"/>
    <row r="1675" ht="15.75" customHeight="1" x14ac:dyDescent="0.3"/>
    <row r="1676" ht="15.75" customHeight="1" x14ac:dyDescent="0.3"/>
    <row r="1677" ht="15.75" customHeight="1" x14ac:dyDescent="0.3"/>
    <row r="1678" ht="15.75" customHeight="1" x14ac:dyDescent="0.3"/>
    <row r="1679" ht="15.75" customHeight="1" x14ac:dyDescent="0.3"/>
    <row r="1680" ht="15.75" customHeight="1" x14ac:dyDescent="0.3"/>
    <row r="1681" ht="15.75" customHeight="1" x14ac:dyDescent="0.3"/>
    <row r="1682" ht="15.75" customHeight="1" x14ac:dyDescent="0.3"/>
    <row r="1683" ht="15.75" customHeight="1" x14ac:dyDescent="0.3"/>
    <row r="1684" ht="15.75" customHeight="1" x14ac:dyDescent="0.3"/>
    <row r="1685" ht="15.75" customHeight="1" x14ac:dyDescent="0.3"/>
    <row r="1686" ht="15.75" customHeight="1" x14ac:dyDescent="0.3"/>
    <row r="1687" ht="15.75" customHeight="1" x14ac:dyDescent="0.3"/>
    <row r="1688" ht="15.75" customHeight="1" x14ac:dyDescent="0.3"/>
    <row r="1689" ht="15.75" customHeight="1" x14ac:dyDescent="0.3"/>
    <row r="1690" ht="15.75" customHeight="1" x14ac:dyDescent="0.3"/>
    <row r="1691" ht="15.75" customHeight="1" x14ac:dyDescent="0.3"/>
    <row r="1692" ht="15.75" customHeight="1" x14ac:dyDescent="0.3"/>
    <row r="1693" ht="15.75" customHeight="1" x14ac:dyDescent="0.3"/>
    <row r="1694" ht="15.75" customHeight="1" x14ac:dyDescent="0.3"/>
    <row r="1695" ht="15.75" customHeight="1" x14ac:dyDescent="0.3"/>
    <row r="1696" ht="15.75" customHeight="1" x14ac:dyDescent="0.3"/>
    <row r="1697" ht="15.75" customHeight="1" x14ac:dyDescent="0.3"/>
    <row r="1698" ht="15.75" customHeight="1" x14ac:dyDescent="0.3"/>
    <row r="1699" ht="15.75" customHeight="1" x14ac:dyDescent="0.3"/>
    <row r="1700" ht="15.75" customHeight="1" x14ac:dyDescent="0.3"/>
    <row r="1701" ht="15.75" customHeight="1" x14ac:dyDescent="0.3"/>
    <row r="1702" ht="15.75" customHeight="1" x14ac:dyDescent="0.3"/>
    <row r="1703" ht="15.75" customHeight="1" x14ac:dyDescent="0.3"/>
    <row r="1704" ht="15.75" customHeight="1" x14ac:dyDescent="0.3"/>
    <row r="1705" ht="15.75" customHeight="1" x14ac:dyDescent="0.3"/>
    <row r="1706" ht="15.75" customHeight="1" x14ac:dyDescent="0.3"/>
    <row r="1707" ht="15.75" customHeight="1" x14ac:dyDescent="0.3"/>
    <row r="1708" ht="15.75" customHeight="1" x14ac:dyDescent="0.3"/>
    <row r="1709" ht="15.75" customHeight="1" x14ac:dyDescent="0.3"/>
    <row r="1710" ht="15.75" customHeight="1" x14ac:dyDescent="0.3"/>
    <row r="1711" ht="15.75" customHeight="1" x14ac:dyDescent="0.3"/>
    <row r="1712" ht="15.75" customHeight="1" x14ac:dyDescent="0.3"/>
    <row r="1713" ht="15.75" customHeight="1" x14ac:dyDescent="0.3"/>
    <row r="1714" ht="15.75" customHeight="1" x14ac:dyDescent="0.3"/>
    <row r="1715" ht="15.75" customHeight="1" x14ac:dyDescent="0.3"/>
    <row r="1716" ht="15.75" customHeight="1" x14ac:dyDescent="0.3"/>
    <row r="1717" ht="15.75" customHeight="1" x14ac:dyDescent="0.3"/>
    <row r="1718" ht="15.75" customHeight="1" x14ac:dyDescent="0.3"/>
    <row r="1719" ht="15.75" customHeight="1" x14ac:dyDescent="0.3"/>
    <row r="1720" ht="15.75" customHeight="1" x14ac:dyDescent="0.3"/>
    <row r="1721" ht="15.75" customHeight="1" x14ac:dyDescent="0.3"/>
    <row r="1722" ht="15.75" customHeight="1" x14ac:dyDescent="0.3"/>
    <row r="1723" ht="15.75" customHeight="1" x14ac:dyDescent="0.3"/>
    <row r="1724" ht="15.75" customHeight="1" x14ac:dyDescent="0.3"/>
    <row r="1725" ht="15.75" customHeight="1" x14ac:dyDescent="0.3"/>
    <row r="1726" ht="15.75" customHeight="1" x14ac:dyDescent="0.3"/>
    <row r="1727" ht="15.75" customHeight="1" x14ac:dyDescent="0.3"/>
    <row r="1728" ht="15.75" customHeight="1" x14ac:dyDescent="0.3"/>
    <row r="1729" ht="15.75" customHeight="1" x14ac:dyDescent="0.3"/>
    <row r="1730" ht="15.75" customHeight="1" x14ac:dyDescent="0.3"/>
    <row r="1731" ht="15.75" customHeight="1" x14ac:dyDescent="0.3"/>
    <row r="1732" ht="15.75" customHeight="1" x14ac:dyDescent="0.3"/>
    <row r="1733" ht="15.75" customHeight="1" x14ac:dyDescent="0.3"/>
    <row r="1734" ht="15.75" customHeight="1" x14ac:dyDescent="0.3"/>
    <row r="1735" ht="15.75" customHeight="1" x14ac:dyDescent="0.3"/>
    <row r="1736" ht="15.75" customHeight="1" x14ac:dyDescent="0.3"/>
    <row r="1737" ht="15.75" customHeight="1" x14ac:dyDescent="0.3"/>
    <row r="1738" ht="15.75" customHeight="1" x14ac:dyDescent="0.3"/>
    <row r="1739" ht="15.75" customHeight="1" x14ac:dyDescent="0.3"/>
    <row r="1740" ht="15.75" customHeight="1" x14ac:dyDescent="0.3"/>
    <row r="1741" ht="15.75" customHeight="1" x14ac:dyDescent="0.3"/>
    <row r="1742" ht="15.75" customHeight="1" x14ac:dyDescent="0.3"/>
    <row r="1743" ht="15.75" customHeight="1" x14ac:dyDescent="0.3"/>
    <row r="1744" ht="15.75" customHeight="1" x14ac:dyDescent="0.3"/>
    <row r="1745" ht="15.75" customHeight="1" x14ac:dyDescent="0.3"/>
    <row r="1746" ht="15.75" customHeight="1" x14ac:dyDescent="0.3"/>
    <row r="1747" ht="15.75" customHeight="1" x14ac:dyDescent="0.3"/>
    <row r="1748" ht="15.75" customHeight="1" x14ac:dyDescent="0.3"/>
    <row r="1749" ht="15.75" customHeight="1" x14ac:dyDescent="0.3"/>
    <row r="1750" ht="15.75" customHeight="1" x14ac:dyDescent="0.3"/>
    <row r="1751" ht="15.75" customHeight="1" x14ac:dyDescent="0.3"/>
    <row r="1752" ht="15.75" customHeight="1" x14ac:dyDescent="0.3"/>
    <row r="1753" ht="15.75" customHeight="1" x14ac:dyDescent="0.3"/>
    <row r="1754" ht="15.75" customHeight="1" x14ac:dyDescent="0.3"/>
    <row r="1755" ht="15.75" customHeight="1" x14ac:dyDescent="0.3"/>
    <row r="1756" ht="15.75" customHeight="1" x14ac:dyDescent="0.3"/>
    <row r="1757" ht="15.75" customHeight="1" x14ac:dyDescent="0.3"/>
    <row r="1758" ht="15.75" customHeight="1" x14ac:dyDescent="0.3"/>
    <row r="1759" ht="15.75" customHeight="1" x14ac:dyDescent="0.3"/>
    <row r="1760" ht="15.75" customHeight="1" x14ac:dyDescent="0.3"/>
    <row r="1761" ht="15.75" customHeight="1" x14ac:dyDescent="0.3"/>
    <row r="1762" ht="15.75" customHeight="1" x14ac:dyDescent="0.3"/>
    <row r="1763" ht="15.75" customHeight="1" x14ac:dyDescent="0.3"/>
    <row r="1764" ht="15.75" customHeight="1" x14ac:dyDescent="0.3"/>
    <row r="1765" ht="15.75" customHeight="1" x14ac:dyDescent="0.3"/>
    <row r="1766" ht="15.75" customHeight="1" x14ac:dyDescent="0.3"/>
    <row r="1767" ht="15.75" customHeight="1" x14ac:dyDescent="0.3"/>
    <row r="1768" ht="15.75" customHeight="1" x14ac:dyDescent="0.3"/>
    <row r="1769" ht="15.75" customHeight="1" x14ac:dyDescent="0.3"/>
    <row r="1770" ht="15.75" customHeight="1" x14ac:dyDescent="0.3"/>
    <row r="1771" ht="15.75" customHeight="1" x14ac:dyDescent="0.3"/>
    <row r="1772" ht="15.75" customHeight="1" x14ac:dyDescent="0.3"/>
    <row r="1773" ht="15.75" customHeight="1" x14ac:dyDescent="0.3"/>
    <row r="1774" ht="15.75" customHeight="1" x14ac:dyDescent="0.3"/>
    <row r="1775" ht="15.75" customHeight="1" x14ac:dyDescent="0.3"/>
    <row r="1776" ht="15.75" customHeight="1" x14ac:dyDescent="0.3"/>
    <row r="1777" ht="15.75" customHeight="1" x14ac:dyDescent="0.3"/>
    <row r="1778" ht="15.75" customHeight="1" x14ac:dyDescent="0.3"/>
    <row r="1779" ht="15.75" customHeight="1" x14ac:dyDescent="0.3"/>
    <row r="1780" ht="15.75" customHeight="1" x14ac:dyDescent="0.3"/>
    <row r="1781" ht="15.75" customHeight="1" x14ac:dyDescent="0.3"/>
    <row r="1782" ht="15.75" customHeight="1" x14ac:dyDescent="0.3"/>
    <row r="1783" ht="15.75" customHeight="1" x14ac:dyDescent="0.3"/>
    <row r="1784" ht="15.75" customHeight="1" x14ac:dyDescent="0.3"/>
    <row r="1785" ht="15.75" customHeight="1" x14ac:dyDescent="0.3"/>
    <row r="1786" ht="15.75" customHeight="1" x14ac:dyDescent="0.3"/>
    <row r="1787" ht="15.75" customHeight="1" x14ac:dyDescent="0.3"/>
    <row r="1788" ht="15.75" customHeight="1" x14ac:dyDescent="0.3"/>
    <row r="1789" ht="15.75" customHeight="1" x14ac:dyDescent="0.3"/>
    <row r="1790" ht="15.75" customHeight="1" x14ac:dyDescent="0.3"/>
    <row r="1791" ht="15.75" customHeight="1" x14ac:dyDescent="0.3"/>
    <row r="1792" ht="15.75" customHeight="1" x14ac:dyDescent="0.3"/>
    <row r="1793" ht="15.75" customHeight="1" x14ac:dyDescent="0.3"/>
    <row r="1794" ht="15.75" customHeight="1" x14ac:dyDescent="0.3"/>
    <row r="1795" ht="15.75" customHeight="1" x14ac:dyDescent="0.3"/>
    <row r="1796" ht="15.75" customHeight="1" x14ac:dyDescent="0.3"/>
    <row r="1797" ht="15.75" customHeight="1" x14ac:dyDescent="0.3"/>
    <row r="1798" ht="15.75" customHeight="1" x14ac:dyDescent="0.3"/>
    <row r="1799" ht="15.75" customHeight="1" x14ac:dyDescent="0.3"/>
    <row r="1800" ht="15.75" customHeight="1" x14ac:dyDescent="0.3"/>
    <row r="1801" ht="15.75" customHeight="1" x14ac:dyDescent="0.3"/>
    <row r="1802" ht="15.75" customHeight="1" x14ac:dyDescent="0.3"/>
    <row r="1803" ht="15.75" customHeight="1" x14ac:dyDescent="0.3"/>
    <row r="1804" ht="15.75" customHeight="1" x14ac:dyDescent="0.3"/>
    <row r="1805" ht="15.75" customHeight="1" x14ac:dyDescent="0.3"/>
    <row r="1806" ht="15.75" customHeight="1" x14ac:dyDescent="0.3"/>
    <row r="1807" ht="15.75" customHeight="1" x14ac:dyDescent="0.3"/>
    <row r="1808" ht="15.75" customHeight="1" x14ac:dyDescent="0.3"/>
    <row r="1809" ht="15.75" customHeight="1" x14ac:dyDescent="0.3"/>
    <row r="1810" ht="15.75" customHeight="1" x14ac:dyDescent="0.3"/>
    <row r="1811" ht="15.75" customHeight="1" x14ac:dyDescent="0.3"/>
    <row r="1812" ht="15.75" customHeight="1" x14ac:dyDescent="0.3"/>
    <row r="1813" ht="15.75" customHeight="1" x14ac:dyDescent="0.3"/>
    <row r="1814" ht="15.75" customHeight="1" x14ac:dyDescent="0.3"/>
    <row r="1815" ht="15.75" customHeight="1" x14ac:dyDescent="0.3"/>
    <row r="1816" ht="15.75" customHeight="1" x14ac:dyDescent="0.3"/>
    <row r="1817" ht="15.75" customHeight="1" x14ac:dyDescent="0.3"/>
    <row r="1818" ht="15.75" customHeight="1" x14ac:dyDescent="0.3"/>
    <row r="1819" ht="15.75" customHeight="1" x14ac:dyDescent="0.3"/>
    <row r="1820" ht="15.75" customHeight="1" x14ac:dyDescent="0.3"/>
    <row r="1821" ht="15.75" customHeight="1" x14ac:dyDescent="0.3"/>
    <row r="1822" ht="15.75" customHeight="1" x14ac:dyDescent="0.3"/>
    <row r="1823" ht="15.75" customHeight="1" x14ac:dyDescent="0.3"/>
    <row r="1824" ht="15.75" customHeight="1" x14ac:dyDescent="0.3"/>
    <row r="1825" ht="15.75" customHeight="1" x14ac:dyDescent="0.3"/>
    <row r="1826" ht="15.75" customHeight="1" x14ac:dyDescent="0.3"/>
    <row r="1827" ht="15.75" customHeight="1" x14ac:dyDescent="0.3"/>
    <row r="1828" ht="15.75" customHeight="1" x14ac:dyDescent="0.3"/>
    <row r="1829" ht="15.75" customHeight="1" x14ac:dyDescent="0.3"/>
    <row r="1830" ht="15.75" customHeight="1" x14ac:dyDescent="0.3"/>
    <row r="1831" ht="15.75" customHeight="1" x14ac:dyDescent="0.3"/>
    <row r="1832" ht="15.75" customHeight="1" x14ac:dyDescent="0.3"/>
    <row r="1833" ht="15.75" customHeight="1" x14ac:dyDescent="0.3"/>
    <row r="1834" ht="15.75" customHeight="1" x14ac:dyDescent="0.3"/>
    <row r="1835" ht="15.75" customHeight="1" x14ac:dyDescent="0.3"/>
    <row r="1836" ht="15.75" customHeight="1" x14ac:dyDescent="0.3"/>
    <row r="1837" ht="15.75" customHeight="1" x14ac:dyDescent="0.3"/>
    <row r="1838" ht="15.75" customHeight="1" x14ac:dyDescent="0.3"/>
    <row r="1839" ht="15.75" customHeight="1" x14ac:dyDescent="0.3"/>
    <row r="1840" ht="15.75" customHeight="1" x14ac:dyDescent="0.3"/>
    <row r="1841" ht="15.75" customHeight="1" x14ac:dyDescent="0.3"/>
    <row r="1842" ht="15.75" customHeight="1" x14ac:dyDescent="0.3"/>
    <row r="1843" ht="15.75" customHeight="1" x14ac:dyDescent="0.3"/>
    <row r="1844" ht="15.75" customHeight="1" x14ac:dyDescent="0.3"/>
    <row r="1845" ht="15.75" customHeight="1" x14ac:dyDescent="0.3"/>
    <row r="1846" ht="15.75" customHeight="1" x14ac:dyDescent="0.3"/>
    <row r="1847" ht="15.75" customHeight="1" x14ac:dyDescent="0.3"/>
    <row r="1848" ht="15.75" customHeight="1" x14ac:dyDescent="0.3"/>
    <row r="1849" ht="15.75" customHeight="1" x14ac:dyDescent="0.3"/>
    <row r="1850" ht="15.75" customHeight="1" x14ac:dyDescent="0.3"/>
    <row r="1851" ht="15.75" customHeight="1" x14ac:dyDescent="0.3"/>
    <row r="1852" ht="15.75" customHeight="1" x14ac:dyDescent="0.3"/>
    <row r="1853" ht="15.75" customHeight="1" x14ac:dyDescent="0.3"/>
    <row r="1854" ht="15.75" customHeight="1" x14ac:dyDescent="0.3"/>
    <row r="1855" ht="15.75" customHeight="1" x14ac:dyDescent="0.3"/>
    <row r="1856" ht="15.75" customHeight="1" x14ac:dyDescent="0.3"/>
    <row r="1857" ht="15.75" customHeight="1" x14ac:dyDescent="0.3"/>
    <row r="1858" ht="15.75" customHeight="1" x14ac:dyDescent="0.3"/>
    <row r="1859" ht="15.75" customHeight="1" x14ac:dyDescent="0.3"/>
    <row r="1860" ht="15.75" customHeight="1" x14ac:dyDescent="0.3"/>
    <row r="1861" ht="15.75" customHeight="1" x14ac:dyDescent="0.3"/>
    <row r="1862" ht="15.75" customHeight="1" x14ac:dyDescent="0.3"/>
    <row r="1863" ht="15.75" customHeight="1" x14ac:dyDescent="0.3"/>
    <row r="1864" ht="15.75" customHeight="1" x14ac:dyDescent="0.3"/>
    <row r="1865" ht="15.75" customHeight="1" x14ac:dyDescent="0.3"/>
    <row r="1866" ht="15.75" customHeight="1" x14ac:dyDescent="0.3"/>
    <row r="1867" ht="15.75" customHeight="1" x14ac:dyDescent="0.3"/>
    <row r="1868" ht="15.75" customHeight="1" x14ac:dyDescent="0.3"/>
    <row r="1869" ht="15.75" customHeight="1" x14ac:dyDescent="0.3"/>
    <row r="1870" ht="15.75" customHeight="1" x14ac:dyDescent="0.3"/>
    <row r="1871" ht="15.75" customHeight="1" x14ac:dyDescent="0.3"/>
    <row r="1872" ht="15.75" customHeight="1" x14ac:dyDescent="0.3"/>
    <row r="1873" ht="15.75" customHeight="1" x14ac:dyDescent="0.3"/>
    <row r="1874" ht="15.75" customHeight="1" x14ac:dyDescent="0.3"/>
    <row r="1875" ht="15.75" customHeight="1" x14ac:dyDescent="0.3"/>
    <row r="1876" ht="15.75" customHeight="1" x14ac:dyDescent="0.3"/>
    <row r="1877" ht="15.75" customHeight="1" x14ac:dyDescent="0.3"/>
    <row r="1878" ht="15.75" customHeight="1" x14ac:dyDescent="0.3"/>
    <row r="1879" ht="15.75" customHeight="1" x14ac:dyDescent="0.3"/>
    <row r="1880" ht="15.75" customHeight="1" x14ac:dyDescent="0.3"/>
    <row r="1881" ht="15.75" customHeight="1" x14ac:dyDescent="0.3"/>
    <row r="1882" ht="15.75" customHeight="1" x14ac:dyDescent="0.3"/>
    <row r="1883" ht="15.75" customHeight="1" x14ac:dyDescent="0.3"/>
    <row r="1884" ht="15.75" customHeight="1" x14ac:dyDescent="0.3"/>
    <row r="1885" ht="15.75" customHeight="1" x14ac:dyDescent="0.3"/>
    <row r="1886" ht="15.75" customHeight="1" x14ac:dyDescent="0.3"/>
    <row r="1887" ht="15.75" customHeight="1" x14ac:dyDescent="0.3"/>
    <row r="1888" ht="15.75" customHeight="1" x14ac:dyDescent="0.3"/>
    <row r="1889" ht="15.75" customHeight="1" x14ac:dyDescent="0.3"/>
    <row r="1890" ht="15.75" customHeight="1" x14ac:dyDescent="0.3"/>
    <row r="1891" ht="15.75" customHeight="1" x14ac:dyDescent="0.3"/>
    <row r="1892" ht="15.75" customHeight="1" x14ac:dyDescent="0.3"/>
    <row r="1893" ht="15.75" customHeight="1" x14ac:dyDescent="0.3"/>
    <row r="1894" ht="15.75" customHeight="1" x14ac:dyDescent="0.3"/>
    <row r="1895" ht="15.75" customHeight="1" x14ac:dyDescent="0.3"/>
    <row r="1896" ht="15.75" customHeight="1" x14ac:dyDescent="0.3"/>
    <row r="1897" ht="15.75" customHeight="1" x14ac:dyDescent="0.3"/>
    <row r="1898" ht="15.75" customHeight="1" x14ac:dyDescent="0.3"/>
    <row r="1899" ht="15.75" customHeight="1" x14ac:dyDescent="0.3"/>
    <row r="1900" ht="15.75" customHeight="1" x14ac:dyDescent="0.3"/>
    <row r="1901" ht="15.75" customHeight="1" x14ac:dyDescent="0.3"/>
    <row r="1902" ht="15.75" customHeight="1" x14ac:dyDescent="0.3"/>
    <row r="1903" ht="15.75" customHeight="1" x14ac:dyDescent="0.3"/>
    <row r="1904" ht="15.75" customHeight="1" x14ac:dyDescent="0.3"/>
    <row r="1905" ht="15.75" customHeight="1" x14ac:dyDescent="0.3"/>
    <row r="1906" ht="15.75" customHeight="1" x14ac:dyDescent="0.3"/>
    <row r="1907" ht="15.75" customHeight="1" x14ac:dyDescent="0.3"/>
    <row r="1908" ht="15.75" customHeight="1" x14ac:dyDescent="0.3"/>
    <row r="1909" ht="15.75" customHeight="1" x14ac:dyDescent="0.3"/>
    <row r="1910" ht="15.75" customHeight="1" x14ac:dyDescent="0.3"/>
    <row r="1911" ht="15.75" customHeight="1" x14ac:dyDescent="0.3"/>
    <row r="1912" ht="15.75" customHeight="1" x14ac:dyDescent="0.3"/>
    <row r="1913" ht="15.75" customHeight="1" x14ac:dyDescent="0.3"/>
    <row r="1914" ht="15.75" customHeight="1" x14ac:dyDescent="0.3"/>
    <row r="1915" ht="15.75" customHeight="1" x14ac:dyDescent="0.3"/>
    <row r="1916" ht="15.75" customHeight="1" x14ac:dyDescent="0.3"/>
    <row r="1917" ht="15.75" customHeight="1" x14ac:dyDescent="0.3"/>
    <row r="1918" ht="15.75" customHeight="1" x14ac:dyDescent="0.3"/>
    <row r="1919" ht="15.75" customHeight="1" x14ac:dyDescent="0.3"/>
    <row r="1920" ht="15.75" customHeight="1" x14ac:dyDescent="0.3"/>
    <row r="1921" ht="15.75" customHeight="1" x14ac:dyDescent="0.3"/>
    <row r="1922" ht="15.75" customHeight="1" x14ac:dyDescent="0.3"/>
    <row r="1923" ht="15.75" customHeight="1" x14ac:dyDescent="0.3"/>
    <row r="1924" ht="15.75" customHeight="1" x14ac:dyDescent="0.3"/>
    <row r="1925" ht="15.75" customHeight="1" x14ac:dyDescent="0.3"/>
    <row r="1926" ht="15.75" customHeight="1" x14ac:dyDescent="0.3"/>
    <row r="1927" ht="15.75" customHeight="1" x14ac:dyDescent="0.3"/>
    <row r="1928" ht="15.75" customHeight="1" x14ac:dyDescent="0.3"/>
    <row r="1929" ht="15.75" customHeight="1" x14ac:dyDescent="0.3"/>
    <row r="1930" ht="15.75" customHeight="1" x14ac:dyDescent="0.3"/>
    <row r="1931" ht="15.75" customHeight="1" x14ac:dyDescent="0.3"/>
    <row r="1932" ht="15.75" customHeight="1" x14ac:dyDescent="0.3"/>
    <row r="1933" ht="15.75" customHeight="1" x14ac:dyDescent="0.3"/>
    <row r="1934" ht="15.75" customHeight="1" x14ac:dyDescent="0.3"/>
    <row r="1935" ht="15.75" customHeight="1" x14ac:dyDescent="0.3"/>
    <row r="1936" ht="15.75" customHeight="1" x14ac:dyDescent="0.3"/>
    <row r="1937" ht="15.75" customHeight="1" x14ac:dyDescent="0.3"/>
    <row r="1938" ht="15.75" customHeight="1" x14ac:dyDescent="0.3"/>
    <row r="1939" ht="15.75" customHeight="1" x14ac:dyDescent="0.3"/>
    <row r="1940" ht="15.75" customHeight="1" x14ac:dyDescent="0.3"/>
    <row r="1941" ht="15.75" customHeight="1" x14ac:dyDescent="0.3"/>
    <row r="1942" ht="15.75" customHeight="1" x14ac:dyDescent="0.3"/>
    <row r="1943" ht="15.75" customHeight="1" x14ac:dyDescent="0.3"/>
    <row r="1944" ht="15.75" customHeight="1" x14ac:dyDescent="0.3"/>
    <row r="1945" ht="15.75" customHeight="1" x14ac:dyDescent="0.3"/>
    <row r="1946" ht="15.75" customHeight="1" x14ac:dyDescent="0.3"/>
    <row r="1947" ht="15.75" customHeight="1" x14ac:dyDescent="0.3"/>
    <row r="1948" ht="15.75" customHeight="1" x14ac:dyDescent="0.3"/>
    <row r="1949" ht="15.75" customHeight="1" x14ac:dyDescent="0.3"/>
    <row r="1950" ht="15.75" customHeight="1" x14ac:dyDescent="0.3"/>
  </sheetData>
  <mergeCells count="7">
    <mergeCell ref="M14:Q15"/>
    <mergeCell ref="C1:R1"/>
    <mergeCell ref="D7:Q8"/>
    <mergeCell ref="G14:H14"/>
    <mergeCell ref="I14:J14"/>
    <mergeCell ref="K14:L14"/>
    <mergeCell ref="D3:Q5"/>
  </mergeCells>
  <conditionalFormatting sqref="F27:Q38">
    <cfRule type="expression" dxfId="1305" priority="16" stopIfTrue="1">
      <formula>ISNUMBER(F27)</formula>
    </cfRule>
  </conditionalFormatting>
  <conditionalFormatting sqref="F39:Q39">
    <cfRule type="expression" dxfId="1304" priority="12" stopIfTrue="1">
      <formula>ISNUMBER(F39)</formula>
    </cfRule>
  </conditionalFormatting>
  <hyperlinks>
    <hyperlink ref="A4" location="'2. Hoja de trabajo. Consumos'!A1" display="2. Hoja de trabajo. Consumos"/>
    <hyperlink ref="A5" location="'3. Instalaciones fijas'!A1" display="3. Instalaciones fijas"/>
    <hyperlink ref="A7" location="'5. Emisiones Fugitivas'!A1" display="5. Emisiones fugitivas"/>
    <hyperlink ref="A8" location="'6. Emisiones de proceso'!A1" display="6. Emisiones de proceso"/>
    <hyperlink ref="A9" location="'7. Información adicional'!A1" display="7. Información adicional"/>
    <hyperlink ref="A13" location="'11. Revisiones calculadora'!A1" display="11. Revisiones de la calculadora"/>
    <hyperlink ref="A3" location="'1.Datos generales organización '!A1" display="1. Datos de la organización"/>
    <hyperlink ref="A6" location="'4. Vehículos y maquinaria'!A1" display="4. Vehículos y maquinaria"/>
    <hyperlink ref="A11" location="'9. Informe final. Resultados'!A1" display="9. Informe final: Resultados"/>
    <hyperlink ref="A10" location="'8.Electricidad y otras energías'!A1" display="8. Indirectas por energía comprada"/>
    <hyperlink ref="A12" location="'10. Factores de emisión'!A1" display="10. Factores de emisión"/>
  </hyperlinks>
  <pageMargins left="0.7" right="0.7" top="0.75" bottom="0.75" header="0.3" footer="0.3"/>
  <pageSetup paperSize="9"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0"/>
  <sheetViews>
    <sheetView showRowColHeaders="0" zoomScaleNormal="100" workbookViewId="0">
      <pane xSplit="2" ySplit="1" topLeftCell="C2" activePane="bottomRight" state="frozen"/>
      <selection activeCell="H40" sqref="H40:N40"/>
      <selection pane="topRight" activeCell="H40" sqref="H40:N40"/>
      <selection pane="bottomLeft" activeCell="H40" sqref="H40:N40"/>
      <selection pane="bottomRight"/>
    </sheetView>
  </sheetViews>
  <sheetFormatPr baseColWidth="10" defaultColWidth="11.42578125" defaultRowHeight="15" x14ac:dyDescent="0.25"/>
  <cols>
    <col min="1" max="1" width="26.85546875" style="219" customWidth="1"/>
    <col min="2" max="2" width="0.5703125" style="11" customWidth="1"/>
    <col min="3" max="3" width="1" style="29" customWidth="1"/>
    <col min="4" max="4" width="1.42578125" style="14" customWidth="1"/>
    <col min="5" max="5" width="24.7109375" style="14" customWidth="1"/>
    <col min="6" max="6" width="23.5703125" style="14" customWidth="1"/>
    <col min="7" max="7" width="14.85546875" style="14" customWidth="1"/>
    <col min="8" max="13" width="9" style="14" customWidth="1"/>
    <col min="14" max="16" width="15.42578125" style="14" customWidth="1"/>
    <col min="17" max="17" width="18.85546875" style="14" customWidth="1"/>
    <col min="18" max="18" width="12.28515625" style="14" customWidth="1"/>
    <col min="19" max="19" width="3.42578125" style="14" customWidth="1"/>
    <col min="20" max="16384" width="11.42578125" style="14"/>
  </cols>
  <sheetData>
    <row r="1" spans="1:19" s="29" customFormat="1" ht="36" customHeight="1" x14ac:dyDescent="0.25">
      <c r="A1" s="218"/>
      <c r="B1" s="11"/>
      <c r="C1" s="966" t="s">
        <v>1600</v>
      </c>
      <c r="D1" s="966"/>
      <c r="E1" s="966"/>
      <c r="F1" s="966"/>
      <c r="G1" s="966"/>
      <c r="H1" s="966"/>
      <c r="I1" s="966"/>
      <c r="J1" s="966"/>
      <c r="K1" s="966"/>
      <c r="L1" s="966"/>
      <c r="M1" s="966"/>
      <c r="N1" s="966"/>
      <c r="O1" s="966"/>
      <c r="P1" s="966"/>
      <c r="Q1" s="966"/>
      <c r="R1" s="966"/>
      <c r="S1" s="966"/>
    </row>
    <row r="2" spans="1:19" ht="36" customHeight="1" x14ac:dyDescent="0.25">
      <c r="A2" s="70"/>
      <c r="B2" s="5"/>
      <c r="E2" s="220"/>
      <c r="F2" s="220"/>
      <c r="G2" s="220"/>
      <c r="H2" s="220"/>
      <c r="I2" s="220"/>
      <c r="J2" s="220"/>
      <c r="K2" s="220"/>
      <c r="L2" s="220"/>
      <c r="M2" s="220"/>
      <c r="N2" s="220"/>
      <c r="O2" s="220"/>
      <c r="P2" s="220"/>
      <c r="Q2" s="220"/>
    </row>
    <row r="3" spans="1:19" ht="15" customHeight="1" x14ac:dyDescent="0.25">
      <c r="A3" s="17" t="s">
        <v>50</v>
      </c>
      <c r="B3" s="81"/>
      <c r="E3" s="692" t="s">
        <v>751</v>
      </c>
      <c r="F3" s="231"/>
      <c r="G3" s="231"/>
      <c r="H3" s="231"/>
      <c r="I3" s="231"/>
      <c r="J3" s="231"/>
      <c r="K3" s="231"/>
      <c r="M3" s="231"/>
      <c r="N3" s="231"/>
      <c r="O3" s="231"/>
      <c r="P3" s="231"/>
      <c r="Q3" s="231"/>
      <c r="R3" s="231"/>
      <c r="S3" s="220"/>
    </row>
    <row r="4" spans="1:19" ht="15" customHeight="1" x14ac:dyDescent="0.25">
      <c r="A4" s="17" t="s">
        <v>1180</v>
      </c>
      <c r="B4" s="81"/>
      <c r="E4" s="288"/>
      <c r="F4" s="231"/>
      <c r="G4" s="231"/>
      <c r="H4" s="231"/>
      <c r="I4" s="231"/>
      <c r="J4" s="231"/>
      <c r="K4" s="231"/>
      <c r="M4" s="231"/>
      <c r="N4" s="231"/>
      <c r="O4" s="231"/>
      <c r="P4" s="231"/>
      <c r="Q4" s="231"/>
      <c r="R4" s="231"/>
      <c r="S4" s="220"/>
    </row>
    <row r="5" spans="1:19" ht="15" customHeight="1" x14ac:dyDescent="0.25">
      <c r="A5" s="4" t="s">
        <v>1181</v>
      </c>
      <c r="B5" s="81"/>
      <c r="E5" s="290" t="s">
        <v>1447</v>
      </c>
      <c r="F5" s="231"/>
      <c r="G5" s="231"/>
      <c r="H5" s="231"/>
      <c r="I5" s="231"/>
      <c r="J5" s="231"/>
      <c r="K5" s="231"/>
      <c r="L5" s="244"/>
      <c r="M5" s="231"/>
      <c r="N5" s="231"/>
      <c r="O5" s="231"/>
      <c r="P5" s="231"/>
      <c r="Q5" s="231"/>
      <c r="R5" s="231"/>
      <c r="S5" s="220"/>
    </row>
    <row r="6" spans="1:19" ht="15" customHeight="1" x14ac:dyDescent="0.25">
      <c r="A6" s="17" t="s">
        <v>1182</v>
      </c>
      <c r="B6" s="81"/>
      <c r="E6" s="1032" t="s">
        <v>1003</v>
      </c>
      <c r="F6" s="1032"/>
      <c r="G6" s="1032"/>
      <c r="H6" s="1032"/>
      <c r="I6" s="1032"/>
      <c r="J6" s="1032"/>
      <c r="K6" s="1032"/>
      <c r="L6" s="1032"/>
      <c r="M6" s="1032"/>
      <c r="N6" s="1032"/>
      <c r="O6" s="1032"/>
      <c r="P6" s="1032"/>
      <c r="Q6" s="1032"/>
      <c r="R6" s="1032"/>
      <c r="S6" s="220"/>
    </row>
    <row r="7" spans="1:19" ht="15" customHeight="1" x14ac:dyDescent="0.25">
      <c r="A7" s="17" t="s">
        <v>1183</v>
      </c>
      <c r="B7" s="81"/>
      <c r="E7" s="1032"/>
      <c r="F7" s="1032"/>
      <c r="G7" s="1032"/>
      <c r="H7" s="1032"/>
      <c r="I7" s="1032"/>
      <c r="J7" s="1032"/>
      <c r="K7" s="1032"/>
      <c r="L7" s="1032"/>
      <c r="M7" s="1032"/>
      <c r="N7" s="1032"/>
      <c r="O7" s="1032"/>
      <c r="P7" s="1032"/>
      <c r="Q7" s="1032"/>
      <c r="R7" s="1032"/>
      <c r="S7" s="220"/>
    </row>
    <row r="8" spans="1:19" ht="15" customHeight="1" x14ac:dyDescent="0.25">
      <c r="A8" s="17" t="s">
        <v>1184</v>
      </c>
      <c r="B8" s="81"/>
      <c r="E8" s="1032"/>
      <c r="F8" s="1032"/>
      <c r="G8" s="1032"/>
      <c r="H8" s="1032"/>
      <c r="I8" s="1032"/>
      <c r="J8" s="1032"/>
      <c r="K8" s="1032"/>
      <c r="L8" s="1032"/>
      <c r="M8" s="1032"/>
      <c r="N8" s="1032"/>
      <c r="O8" s="1032"/>
      <c r="P8" s="1032"/>
      <c r="Q8" s="1032"/>
      <c r="R8" s="1032"/>
      <c r="S8" s="220"/>
    </row>
    <row r="9" spans="1:19" ht="15" customHeight="1" x14ac:dyDescent="0.25">
      <c r="A9" s="17" t="s">
        <v>1185</v>
      </c>
      <c r="B9" s="81"/>
      <c r="E9" s="1032"/>
      <c r="F9" s="1032"/>
      <c r="G9" s="1032"/>
      <c r="H9" s="1032"/>
      <c r="I9" s="1032"/>
      <c r="J9" s="1032"/>
      <c r="K9" s="1032"/>
      <c r="L9" s="1032"/>
      <c r="M9" s="1032"/>
      <c r="N9" s="1032"/>
      <c r="O9" s="1032"/>
      <c r="P9" s="1032"/>
      <c r="Q9" s="1032"/>
      <c r="R9" s="1032"/>
    </row>
    <row r="10" spans="1:19" ht="15" customHeight="1" x14ac:dyDescent="0.25">
      <c r="A10" s="17" t="s">
        <v>1390</v>
      </c>
      <c r="B10" s="81"/>
      <c r="E10" s="290" t="s">
        <v>988</v>
      </c>
      <c r="F10" s="289"/>
      <c r="G10" s="289"/>
      <c r="H10" s="289"/>
      <c r="I10" s="289"/>
      <c r="J10" s="289"/>
      <c r="K10" s="289"/>
      <c r="L10" s="289"/>
      <c r="M10" s="289"/>
      <c r="N10" s="289"/>
      <c r="O10" s="289"/>
      <c r="P10" s="245"/>
      <c r="Q10" s="245"/>
      <c r="R10" s="245"/>
    </row>
    <row r="11" spans="1:19" ht="15" customHeight="1" x14ac:dyDescent="0.25">
      <c r="A11" s="17" t="s">
        <v>1186</v>
      </c>
      <c r="B11" s="81"/>
      <c r="E11" s="1033" t="s">
        <v>1002</v>
      </c>
      <c r="F11" s="1033"/>
      <c r="G11" s="1033"/>
      <c r="H11" s="1033"/>
      <c r="I11" s="1033"/>
      <c r="J11" s="1033"/>
      <c r="K11" s="1033"/>
      <c r="L11" s="1033"/>
      <c r="M11" s="1033"/>
      <c r="N11" s="1033"/>
      <c r="O11" s="1033"/>
      <c r="P11" s="1033"/>
      <c r="Q11" s="1033"/>
      <c r="R11" s="1033"/>
    </row>
    <row r="12" spans="1:19" ht="15" customHeight="1" x14ac:dyDescent="0.25">
      <c r="A12" s="17" t="s">
        <v>1187</v>
      </c>
      <c r="B12" s="81"/>
      <c r="E12" s="1033"/>
      <c r="F12" s="1033"/>
      <c r="G12" s="1033"/>
      <c r="H12" s="1033"/>
      <c r="I12" s="1033"/>
      <c r="J12" s="1033"/>
      <c r="K12" s="1033"/>
      <c r="L12" s="1033"/>
      <c r="M12" s="1033"/>
      <c r="N12" s="1033"/>
      <c r="O12" s="1033"/>
      <c r="P12" s="1033"/>
      <c r="Q12" s="1033"/>
      <c r="R12" s="1033"/>
    </row>
    <row r="13" spans="1:19" ht="15" customHeight="1" x14ac:dyDescent="0.25">
      <c r="A13" s="17" t="s">
        <v>1188</v>
      </c>
      <c r="B13" s="81"/>
      <c r="E13" s="1033"/>
      <c r="F13" s="1033"/>
      <c r="G13" s="1033"/>
      <c r="H13" s="1033"/>
      <c r="I13" s="1033"/>
      <c r="J13" s="1033"/>
      <c r="K13" s="1033"/>
      <c r="L13" s="1033"/>
      <c r="M13" s="1033"/>
      <c r="N13" s="1033"/>
      <c r="O13" s="1033"/>
      <c r="P13" s="1033"/>
      <c r="Q13" s="1033"/>
      <c r="R13" s="1033"/>
    </row>
    <row r="14" spans="1:19" ht="15" customHeight="1" x14ac:dyDescent="0.25">
      <c r="A14" s="70"/>
      <c r="B14" s="81"/>
      <c r="E14" s="1033"/>
      <c r="F14" s="1033"/>
      <c r="G14" s="1033"/>
      <c r="H14" s="1033"/>
      <c r="I14" s="1033"/>
      <c r="J14" s="1033"/>
      <c r="K14" s="1033"/>
      <c r="L14" s="1033"/>
      <c r="M14" s="1033"/>
      <c r="N14" s="1033"/>
      <c r="O14" s="1033"/>
      <c r="P14" s="1033"/>
      <c r="Q14" s="1033"/>
      <c r="R14" s="1033"/>
    </row>
    <row r="15" spans="1:19" ht="15" customHeight="1" x14ac:dyDescent="0.25">
      <c r="A15" s="70"/>
      <c r="B15" s="81"/>
      <c r="C15" s="77"/>
      <c r="D15" s="29"/>
      <c r="E15" s="1033"/>
      <c r="F15" s="1033"/>
      <c r="G15" s="1033"/>
      <c r="H15" s="1033"/>
      <c r="I15" s="1033"/>
      <c r="J15" s="1033"/>
      <c r="K15" s="1033"/>
      <c r="L15" s="1033"/>
      <c r="M15" s="1033"/>
      <c r="N15" s="1033"/>
      <c r="O15" s="1033"/>
      <c r="P15" s="1033"/>
      <c r="Q15" s="1033"/>
      <c r="R15" s="1033"/>
    </row>
    <row r="16" spans="1:19" ht="15" customHeight="1" x14ac:dyDescent="0.25">
      <c r="A16" s="70"/>
      <c r="B16" s="81"/>
      <c r="C16" s="77"/>
      <c r="D16" s="29"/>
      <c r="E16" s="993" t="s">
        <v>1172</v>
      </c>
      <c r="F16" s="993"/>
      <c r="G16" s="993"/>
      <c r="H16" s="993"/>
      <c r="I16" s="993"/>
      <c r="J16" s="993"/>
      <c r="K16" s="993"/>
      <c r="L16" s="993"/>
      <c r="M16" s="993"/>
      <c r="N16" s="993"/>
      <c r="O16" s="993"/>
      <c r="P16" s="993"/>
      <c r="Q16" s="993"/>
      <c r="R16" s="993"/>
    </row>
    <row r="17" spans="1:20" ht="15" customHeight="1" x14ac:dyDescent="0.25">
      <c r="A17" s="70"/>
      <c r="E17" s="993"/>
      <c r="F17" s="993"/>
      <c r="G17" s="993"/>
      <c r="H17" s="993"/>
      <c r="I17" s="993"/>
      <c r="J17" s="993"/>
      <c r="K17" s="993"/>
      <c r="L17" s="993"/>
      <c r="M17" s="993"/>
      <c r="N17" s="993"/>
      <c r="O17" s="993"/>
      <c r="P17" s="993"/>
      <c r="Q17" s="993"/>
      <c r="R17" s="993"/>
      <c r="S17" s="286"/>
      <c r="T17" s="286"/>
    </row>
    <row r="18" spans="1:20" ht="15" customHeight="1" x14ac:dyDescent="0.25">
      <c r="A18" s="70"/>
      <c r="P18" s="286"/>
      <c r="Q18" s="286"/>
      <c r="R18" s="286"/>
      <c r="S18" s="286"/>
      <c r="T18" s="286"/>
    </row>
    <row r="19" spans="1:20" s="32" customFormat="1" ht="15" customHeight="1" x14ac:dyDescent="0.25">
      <c r="A19" s="70"/>
      <c r="B19" s="11"/>
      <c r="C19" s="29"/>
      <c r="D19" s="1023" t="s">
        <v>1448</v>
      </c>
      <c r="E19" s="1023"/>
      <c r="F19" s="1023"/>
      <c r="G19" s="1023"/>
      <c r="H19" s="1023"/>
      <c r="I19" s="1023"/>
      <c r="J19" s="1023"/>
      <c r="K19" s="1023"/>
      <c r="L19" s="1023"/>
      <c r="M19" s="1023"/>
      <c r="N19" s="1023"/>
      <c r="O19" s="1023"/>
      <c r="P19" s="1023"/>
      <c r="Q19" s="1023"/>
      <c r="R19" s="1023"/>
      <c r="S19" s="14"/>
    </row>
    <row r="20" spans="1:20" ht="15" customHeight="1" x14ac:dyDescent="0.25">
      <c r="A20" s="70"/>
      <c r="I20" s="285"/>
      <c r="J20" s="285"/>
      <c r="S20" s="15"/>
    </row>
    <row r="21" spans="1:20" ht="15" customHeight="1" x14ac:dyDescent="0.25">
      <c r="E21" s="980" t="s">
        <v>1446</v>
      </c>
      <c r="F21" s="980"/>
      <c r="G21" s="980"/>
      <c r="H21" s="980"/>
      <c r="I21" s="980"/>
      <c r="J21" s="980"/>
      <c r="K21" s="980"/>
      <c r="L21" s="980"/>
      <c r="M21" s="980"/>
      <c r="N21" s="980"/>
      <c r="O21" s="980"/>
      <c r="P21" s="980"/>
      <c r="Q21" s="980"/>
      <c r="R21" s="980"/>
    </row>
    <row r="22" spans="1:20" ht="15" customHeight="1" x14ac:dyDescent="0.25">
      <c r="E22" s="980"/>
      <c r="F22" s="980"/>
      <c r="G22" s="980"/>
      <c r="H22" s="980"/>
      <c r="I22" s="980"/>
      <c r="J22" s="980"/>
      <c r="K22" s="980"/>
      <c r="L22" s="980"/>
      <c r="M22" s="980"/>
      <c r="N22" s="980"/>
      <c r="O22" s="980"/>
      <c r="P22" s="980"/>
      <c r="Q22" s="980"/>
      <c r="R22" s="980"/>
    </row>
    <row r="23" spans="1:20" ht="15" customHeight="1" x14ac:dyDescent="0.25">
      <c r="A23" s="70"/>
      <c r="E23" s="285"/>
      <c r="F23" s="285"/>
      <c r="G23" s="285"/>
      <c r="H23" s="285"/>
      <c r="I23" s="285"/>
      <c r="J23" s="285"/>
    </row>
    <row r="24" spans="1:20" ht="15" customHeight="1" x14ac:dyDescent="0.25">
      <c r="A24" s="70"/>
      <c r="E24" s="1024" t="s">
        <v>937</v>
      </c>
      <c r="F24" s="1021" t="s">
        <v>1047</v>
      </c>
      <c r="G24" s="1012" t="s">
        <v>1048</v>
      </c>
      <c r="H24" s="1026" t="s">
        <v>1049</v>
      </c>
      <c r="I24" s="1027"/>
      <c r="J24" s="1027"/>
      <c r="K24" s="1027"/>
      <c r="L24" s="1027"/>
      <c r="M24" s="1028"/>
      <c r="N24" s="1016" t="s">
        <v>701</v>
      </c>
      <c r="O24" s="1009"/>
      <c r="P24" s="1012"/>
      <c r="Q24" s="1014" t="s">
        <v>1038</v>
      </c>
    </row>
    <row r="25" spans="1:20" ht="15" customHeight="1" x14ac:dyDescent="0.25">
      <c r="A25" s="70"/>
      <c r="E25" s="1025"/>
      <c r="F25" s="1022"/>
      <c r="G25" s="1013"/>
      <c r="H25" s="1029" t="s">
        <v>71</v>
      </c>
      <c r="I25" s="1030"/>
      <c r="J25" s="1031"/>
      <c r="K25" s="1029" t="s">
        <v>36</v>
      </c>
      <c r="L25" s="1030"/>
      <c r="M25" s="1031"/>
      <c r="N25" s="1017"/>
      <c r="O25" s="1018"/>
      <c r="P25" s="1019"/>
      <c r="Q25" s="1015"/>
    </row>
    <row r="26" spans="1:20" ht="15" customHeight="1" x14ac:dyDescent="0.25">
      <c r="A26" s="70"/>
      <c r="E26" s="1025"/>
      <c r="F26" s="1022"/>
      <c r="G26" s="1013"/>
      <c r="H26" s="914" t="s">
        <v>756</v>
      </c>
      <c r="I26" s="914" t="s">
        <v>757</v>
      </c>
      <c r="J26" s="914" t="s">
        <v>758</v>
      </c>
      <c r="K26" s="914" t="s">
        <v>756</v>
      </c>
      <c r="L26" s="914" t="s">
        <v>757</v>
      </c>
      <c r="M26" s="914" t="s">
        <v>758</v>
      </c>
      <c r="N26" s="914" t="s">
        <v>759</v>
      </c>
      <c r="O26" s="914" t="s">
        <v>760</v>
      </c>
      <c r="P26" s="914" t="s">
        <v>761</v>
      </c>
      <c r="Q26" s="1015"/>
    </row>
    <row r="27" spans="1:20" ht="15" customHeight="1" x14ac:dyDescent="0.25">
      <c r="A27" s="70"/>
      <c r="E27" s="223"/>
      <c r="F27" s="820"/>
      <c r="G27" s="225"/>
      <c r="H27" s="226" t="str">
        <f>Datos!F104</f>
        <v/>
      </c>
      <c r="I27" s="226" t="str">
        <f>Datos!G104</f>
        <v/>
      </c>
      <c r="J27" s="226" t="str">
        <f>Datos!H104</f>
        <v/>
      </c>
      <c r="K27" s="157"/>
      <c r="L27" s="157"/>
      <c r="M27" s="157"/>
      <c r="N27" s="131" t="str">
        <f>Datos!L104</f>
        <v/>
      </c>
      <c r="O27" s="131" t="str">
        <f>Datos!M104</f>
        <v/>
      </c>
      <c r="P27" s="131" t="str">
        <f>Datos!N104</f>
        <v/>
      </c>
      <c r="Q27" s="616" t="str">
        <f>Datos!O104</f>
        <v/>
      </c>
    </row>
    <row r="28" spans="1:20" ht="15" customHeight="1" x14ac:dyDescent="0.25">
      <c r="A28" s="70"/>
      <c r="E28" s="223"/>
      <c r="F28" s="820"/>
      <c r="G28" s="225"/>
      <c r="H28" s="226" t="str">
        <f>Datos!F105</f>
        <v/>
      </c>
      <c r="I28" s="226" t="str">
        <f>Datos!G105</f>
        <v/>
      </c>
      <c r="J28" s="226" t="str">
        <f>Datos!H105</f>
        <v/>
      </c>
      <c r="K28" s="157"/>
      <c r="L28" s="157"/>
      <c r="M28" s="157"/>
      <c r="N28" s="131" t="str">
        <f>Datos!L105</f>
        <v/>
      </c>
      <c r="O28" s="131" t="str">
        <f>Datos!M105</f>
        <v/>
      </c>
      <c r="P28" s="131" t="str">
        <f>Datos!N105</f>
        <v/>
      </c>
      <c r="Q28" s="616" t="str">
        <f>Datos!O105</f>
        <v/>
      </c>
    </row>
    <row r="29" spans="1:20" ht="15" customHeight="1" x14ac:dyDescent="0.25">
      <c r="A29" s="70"/>
      <c r="E29" s="223"/>
      <c r="F29" s="820"/>
      <c r="G29" s="225"/>
      <c r="H29" s="226" t="str">
        <f>Datos!F106</f>
        <v/>
      </c>
      <c r="I29" s="226" t="str">
        <f>Datos!G106</f>
        <v/>
      </c>
      <c r="J29" s="226" t="str">
        <f>Datos!H106</f>
        <v/>
      </c>
      <c r="K29" s="157"/>
      <c r="L29" s="157"/>
      <c r="M29" s="157"/>
      <c r="N29" s="131" t="str">
        <f>Datos!L106</f>
        <v/>
      </c>
      <c r="O29" s="131" t="str">
        <f>Datos!M106</f>
        <v/>
      </c>
      <c r="P29" s="131" t="str">
        <f>Datos!N106</f>
        <v/>
      </c>
      <c r="Q29" s="616" t="str">
        <f>Datos!O106</f>
        <v/>
      </c>
    </row>
    <row r="30" spans="1:20" ht="15" customHeight="1" x14ac:dyDescent="0.25">
      <c r="A30" s="70"/>
      <c r="E30" s="223"/>
      <c r="F30" s="820"/>
      <c r="G30" s="225"/>
      <c r="H30" s="226" t="str">
        <f>Datos!F107</f>
        <v/>
      </c>
      <c r="I30" s="226" t="str">
        <f>Datos!G107</f>
        <v/>
      </c>
      <c r="J30" s="226" t="str">
        <f>Datos!H107</f>
        <v/>
      </c>
      <c r="K30" s="157"/>
      <c r="L30" s="157"/>
      <c r="M30" s="157"/>
      <c r="N30" s="131" t="str">
        <f>Datos!L107</f>
        <v/>
      </c>
      <c r="O30" s="131" t="str">
        <f>Datos!M107</f>
        <v/>
      </c>
      <c r="P30" s="131" t="str">
        <f>Datos!N107</f>
        <v/>
      </c>
      <c r="Q30" s="616" t="str">
        <f>Datos!O107</f>
        <v/>
      </c>
    </row>
    <row r="31" spans="1:20" ht="15" customHeight="1" x14ac:dyDescent="0.25">
      <c r="A31" s="70"/>
      <c r="E31" s="223"/>
      <c r="F31" s="820"/>
      <c r="G31" s="225"/>
      <c r="H31" s="226" t="str">
        <f>Datos!F108</f>
        <v/>
      </c>
      <c r="I31" s="226" t="str">
        <f>Datos!G108</f>
        <v/>
      </c>
      <c r="J31" s="226" t="str">
        <f>Datos!H108</f>
        <v/>
      </c>
      <c r="K31" s="157"/>
      <c r="L31" s="157"/>
      <c r="M31" s="157"/>
      <c r="N31" s="131" t="str">
        <f>Datos!L108</f>
        <v/>
      </c>
      <c r="O31" s="131" t="str">
        <f>Datos!M108</f>
        <v/>
      </c>
      <c r="P31" s="131" t="str">
        <f>Datos!N108</f>
        <v/>
      </c>
      <c r="Q31" s="616" t="str">
        <f>Datos!O108</f>
        <v/>
      </c>
    </row>
    <row r="32" spans="1:20" ht="15" customHeight="1" x14ac:dyDescent="0.25">
      <c r="A32" s="19"/>
      <c r="E32" s="223"/>
      <c r="F32" s="820"/>
      <c r="G32" s="225"/>
      <c r="H32" s="226" t="str">
        <f>Datos!F109</f>
        <v/>
      </c>
      <c r="I32" s="226" t="str">
        <f>Datos!G109</f>
        <v/>
      </c>
      <c r="J32" s="226" t="str">
        <f>Datos!H109</f>
        <v/>
      </c>
      <c r="K32" s="157"/>
      <c r="L32" s="157"/>
      <c r="M32" s="157"/>
      <c r="N32" s="131" t="str">
        <f>Datos!L109</f>
        <v/>
      </c>
      <c r="O32" s="131" t="str">
        <f>Datos!M109</f>
        <v/>
      </c>
      <c r="P32" s="131" t="str">
        <f>Datos!N109</f>
        <v/>
      </c>
      <c r="Q32" s="616" t="str">
        <f>Datos!O109</f>
        <v/>
      </c>
    </row>
    <row r="33" spans="1:17" ht="15" customHeight="1" x14ac:dyDescent="0.25">
      <c r="A33" s="19"/>
      <c r="E33" s="223"/>
      <c r="F33" s="820"/>
      <c r="G33" s="225"/>
      <c r="H33" s="226" t="str">
        <f>Datos!F110</f>
        <v/>
      </c>
      <c r="I33" s="226" t="str">
        <f>Datos!G110</f>
        <v/>
      </c>
      <c r="J33" s="226" t="str">
        <f>Datos!H110</f>
        <v/>
      </c>
      <c r="K33" s="157"/>
      <c r="L33" s="157"/>
      <c r="M33" s="157"/>
      <c r="N33" s="131" t="str">
        <f>Datos!L110</f>
        <v/>
      </c>
      <c r="O33" s="131" t="str">
        <f>Datos!M110</f>
        <v/>
      </c>
      <c r="P33" s="131" t="str">
        <f>Datos!N110</f>
        <v/>
      </c>
      <c r="Q33" s="616" t="str">
        <f>Datos!O110</f>
        <v/>
      </c>
    </row>
    <row r="34" spans="1:17" ht="15" customHeight="1" x14ac:dyDescent="0.25">
      <c r="A34" s="19"/>
      <c r="E34" s="223"/>
      <c r="F34" s="820"/>
      <c r="G34" s="225"/>
      <c r="H34" s="226" t="str">
        <f>Datos!F111</f>
        <v/>
      </c>
      <c r="I34" s="226" t="str">
        <f>Datos!G111</f>
        <v/>
      </c>
      <c r="J34" s="226" t="str">
        <f>Datos!H111</f>
        <v/>
      </c>
      <c r="K34" s="157"/>
      <c r="L34" s="157"/>
      <c r="M34" s="157"/>
      <c r="N34" s="131" t="str">
        <f>Datos!L111</f>
        <v/>
      </c>
      <c r="O34" s="131" t="str">
        <f>Datos!M111</f>
        <v/>
      </c>
      <c r="P34" s="131" t="str">
        <f>Datos!N111</f>
        <v/>
      </c>
      <c r="Q34" s="616" t="str">
        <f>Datos!O111</f>
        <v/>
      </c>
    </row>
    <row r="35" spans="1:17" ht="15" customHeight="1" x14ac:dyDescent="0.25">
      <c r="A35" s="19"/>
      <c r="E35" s="223"/>
      <c r="F35" s="820"/>
      <c r="G35" s="225"/>
      <c r="H35" s="226" t="str">
        <f>Datos!F112</f>
        <v/>
      </c>
      <c r="I35" s="226" t="str">
        <f>Datos!G112</f>
        <v/>
      </c>
      <c r="J35" s="226" t="str">
        <f>Datos!H112</f>
        <v/>
      </c>
      <c r="K35" s="157"/>
      <c r="L35" s="157"/>
      <c r="M35" s="157"/>
      <c r="N35" s="131" t="str">
        <f>Datos!L112</f>
        <v/>
      </c>
      <c r="O35" s="131" t="str">
        <f>Datos!M112</f>
        <v/>
      </c>
      <c r="P35" s="131" t="str">
        <f>Datos!N112</f>
        <v/>
      </c>
      <c r="Q35" s="616" t="str">
        <f>Datos!O112</f>
        <v/>
      </c>
    </row>
    <row r="36" spans="1:17" ht="15" customHeight="1" x14ac:dyDescent="0.25">
      <c r="A36" s="19"/>
      <c r="E36" s="223"/>
      <c r="F36" s="820"/>
      <c r="G36" s="225"/>
      <c r="H36" s="226" t="str">
        <f>Datos!F113</f>
        <v/>
      </c>
      <c r="I36" s="226" t="str">
        <f>Datos!G113</f>
        <v/>
      </c>
      <c r="J36" s="226" t="str">
        <f>Datos!H113</f>
        <v/>
      </c>
      <c r="K36" s="157"/>
      <c r="L36" s="157"/>
      <c r="M36" s="157"/>
      <c r="N36" s="131" t="str">
        <f>Datos!L113</f>
        <v/>
      </c>
      <c r="O36" s="131" t="str">
        <f>Datos!M113</f>
        <v/>
      </c>
      <c r="P36" s="131" t="str">
        <f>Datos!N113</f>
        <v/>
      </c>
      <c r="Q36" s="616" t="str">
        <f>Datos!O113</f>
        <v/>
      </c>
    </row>
    <row r="37" spans="1:17" ht="15" customHeight="1" x14ac:dyDescent="0.25">
      <c r="A37" s="19"/>
      <c r="E37" s="223"/>
      <c r="F37" s="820"/>
      <c r="G37" s="225"/>
      <c r="H37" s="226" t="str">
        <f>Datos!F114</f>
        <v/>
      </c>
      <c r="I37" s="226" t="str">
        <f>Datos!G114</f>
        <v/>
      </c>
      <c r="J37" s="226" t="str">
        <f>Datos!H114</f>
        <v/>
      </c>
      <c r="K37" s="157"/>
      <c r="L37" s="157"/>
      <c r="M37" s="157"/>
      <c r="N37" s="131" t="str">
        <f>Datos!L114</f>
        <v/>
      </c>
      <c r="O37" s="131" t="str">
        <f>Datos!M114</f>
        <v/>
      </c>
      <c r="P37" s="131" t="str">
        <f>Datos!N114</f>
        <v/>
      </c>
      <c r="Q37" s="616" t="str">
        <f>Datos!O114</f>
        <v/>
      </c>
    </row>
    <row r="38" spans="1:17" ht="15" customHeight="1" x14ac:dyDescent="0.25">
      <c r="A38" s="19"/>
      <c r="E38" s="223"/>
      <c r="F38" s="820"/>
      <c r="G38" s="225"/>
      <c r="H38" s="226" t="str">
        <f>Datos!F115</f>
        <v/>
      </c>
      <c r="I38" s="226" t="str">
        <f>Datos!G115</f>
        <v/>
      </c>
      <c r="J38" s="226" t="str">
        <f>Datos!H115</f>
        <v/>
      </c>
      <c r="K38" s="157"/>
      <c r="L38" s="157"/>
      <c r="M38" s="157"/>
      <c r="N38" s="131" t="str">
        <f>Datos!L115</f>
        <v/>
      </c>
      <c r="O38" s="131" t="str">
        <f>Datos!M115</f>
        <v/>
      </c>
      <c r="P38" s="131" t="str">
        <f>Datos!N115</f>
        <v/>
      </c>
      <c r="Q38" s="616" t="str">
        <f>Datos!O115</f>
        <v/>
      </c>
    </row>
    <row r="39" spans="1:17" ht="15" customHeight="1" x14ac:dyDescent="0.25">
      <c r="A39" s="19"/>
      <c r="E39" s="223"/>
      <c r="F39" s="820"/>
      <c r="G39" s="225"/>
      <c r="H39" s="226" t="str">
        <f>Datos!F116</f>
        <v/>
      </c>
      <c r="I39" s="226" t="str">
        <f>Datos!G116</f>
        <v/>
      </c>
      <c r="J39" s="226" t="str">
        <f>Datos!H116</f>
        <v/>
      </c>
      <c r="K39" s="157"/>
      <c r="L39" s="157"/>
      <c r="M39" s="157"/>
      <c r="N39" s="131" t="str">
        <f>Datos!L116</f>
        <v/>
      </c>
      <c r="O39" s="131" t="str">
        <f>Datos!M116</f>
        <v/>
      </c>
      <c r="P39" s="131" t="str">
        <f>Datos!N116</f>
        <v/>
      </c>
      <c r="Q39" s="616" t="str">
        <f>Datos!O116</f>
        <v/>
      </c>
    </row>
    <row r="40" spans="1:17" ht="15" customHeight="1" x14ac:dyDescent="0.25">
      <c r="A40" s="19"/>
      <c r="E40" s="223"/>
      <c r="F40" s="820"/>
      <c r="G40" s="225"/>
      <c r="H40" s="226" t="str">
        <f>Datos!F117</f>
        <v/>
      </c>
      <c r="I40" s="226" t="str">
        <f>Datos!G117</f>
        <v/>
      </c>
      <c r="J40" s="226" t="str">
        <f>Datos!H117</f>
        <v/>
      </c>
      <c r="K40" s="157"/>
      <c r="L40" s="157"/>
      <c r="M40" s="157"/>
      <c r="N40" s="131" t="str">
        <f>Datos!L117</f>
        <v/>
      </c>
      <c r="O40" s="131" t="str">
        <f>Datos!M117</f>
        <v/>
      </c>
      <c r="P40" s="131" t="str">
        <f>Datos!N117</f>
        <v/>
      </c>
      <c r="Q40" s="616" t="str">
        <f>Datos!O117</f>
        <v/>
      </c>
    </row>
    <row r="41" spans="1:17" ht="15" customHeight="1" x14ac:dyDescent="0.25">
      <c r="A41" s="19"/>
      <c r="E41" s="223"/>
      <c r="F41" s="820"/>
      <c r="G41" s="225"/>
      <c r="H41" s="226" t="str">
        <f>Datos!F118</f>
        <v/>
      </c>
      <c r="I41" s="226" t="str">
        <f>Datos!G118</f>
        <v/>
      </c>
      <c r="J41" s="226" t="str">
        <f>Datos!H118</f>
        <v/>
      </c>
      <c r="K41" s="157"/>
      <c r="L41" s="157"/>
      <c r="M41" s="157"/>
      <c r="N41" s="131" t="str">
        <f>Datos!L118</f>
        <v/>
      </c>
      <c r="O41" s="131" t="str">
        <f>Datos!M118</f>
        <v/>
      </c>
      <c r="P41" s="131" t="str">
        <f>Datos!N118</f>
        <v/>
      </c>
      <c r="Q41" s="616" t="str">
        <f>Datos!O118</f>
        <v/>
      </c>
    </row>
    <row r="42" spans="1:17" ht="15" customHeight="1" x14ac:dyDescent="0.25">
      <c r="A42" s="19"/>
      <c r="E42" s="223"/>
      <c r="F42" s="820"/>
      <c r="G42" s="225"/>
      <c r="H42" s="226" t="str">
        <f>Datos!F119</f>
        <v/>
      </c>
      <c r="I42" s="226" t="str">
        <f>Datos!G119</f>
        <v/>
      </c>
      <c r="J42" s="226" t="str">
        <f>Datos!H119</f>
        <v/>
      </c>
      <c r="K42" s="157"/>
      <c r="L42" s="157"/>
      <c r="M42" s="157"/>
      <c r="N42" s="131" t="str">
        <f>Datos!L119</f>
        <v/>
      </c>
      <c r="O42" s="131" t="str">
        <f>Datos!M119</f>
        <v/>
      </c>
      <c r="P42" s="131" t="str">
        <f>Datos!N119</f>
        <v/>
      </c>
      <c r="Q42" s="616" t="str">
        <f>Datos!O119</f>
        <v/>
      </c>
    </row>
    <row r="43" spans="1:17" ht="15" customHeight="1" x14ac:dyDescent="0.25">
      <c r="A43" s="19"/>
      <c r="E43" s="223"/>
      <c r="F43" s="820"/>
      <c r="G43" s="225"/>
      <c r="H43" s="226" t="str">
        <f>Datos!F120</f>
        <v/>
      </c>
      <c r="I43" s="226" t="str">
        <f>Datos!G120</f>
        <v/>
      </c>
      <c r="J43" s="226" t="str">
        <f>Datos!H120</f>
        <v/>
      </c>
      <c r="K43" s="157"/>
      <c r="L43" s="157"/>
      <c r="M43" s="157"/>
      <c r="N43" s="131" t="str">
        <f>Datos!L120</f>
        <v/>
      </c>
      <c r="O43" s="131" t="str">
        <f>Datos!M120</f>
        <v/>
      </c>
      <c r="P43" s="131" t="str">
        <f>Datos!N120</f>
        <v/>
      </c>
      <c r="Q43" s="616" t="str">
        <f>Datos!O120</f>
        <v/>
      </c>
    </row>
    <row r="44" spans="1:17" ht="15" customHeight="1" x14ac:dyDescent="0.25">
      <c r="A44" s="19"/>
      <c r="E44" s="223"/>
      <c r="F44" s="820"/>
      <c r="G44" s="225"/>
      <c r="H44" s="226" t="str">
        <f>Datos!F121</f>
        <v/>
      </c>
      <c r="I44" s="226" t="str">
        <f>Datos!G121</f>
        <v/>
      </c>
      <c r="J44" s="226" t="str">
        <f>Datos!H121</f>
        <v/>
      </c>
      <c r="K44" s="157"/>
      <c r="L44" s="157"/>
      <c r="M44" s="157"/>
      <c r="N44" s="131" t="str">
        <f>Datos!L121</f>
        <v/>
      </c>
      <c r="O44" s="131" t="str">
        <f>Datos!M121</f>
        <v/>
      </c>
      <c r="P44" s="131" t="str">
        <f>Datos!N121</f>
        <v/>
      </c>
      <c r="Q44" s="616" t="str">
        <f>Datos!O121</f>
        <v/>
      </c>
    </row>
    <row r="45" spans="1:17" ht="15" customHeight="1" x14ac:dyDescent="0.25">
      <c r="A45" s="19"/>
      <c r="E45" s="223"/>
      <c r="F45" s="820"/>
      <c r="G45" s="225"/>
      <c r="H45" s="226" t="str">
        <f>Datos!F122</f>
        <v/>
      </c>
      <c r="I45" s="226" t="str">
        <f>Datos!G122</f>
        <v/>
      </c>
      <c r="J45" s="226" t="str">
        <f>Datos!H122</f>
        <v/>
      </c>
      <c r="K45" s="157"/>
      <c r="L45" s="157"/>
      <c r="M45" s="157"/>
      <c r="N45" s="131" t="str">
        <f>Datos!L122</f>
        <v/>
      </c>
      <c r="O45" s="131" t="str">
        <f>Datos!M122</f>
        <v/>
      </c>
      <c r="P45" s="131" t="str">
        <f>Datos!N122</f>
        <v/>
      </c>
      <c r="Q45" s="616" t="str">
        <f>Datos!O122</f>
        <v/>
      </c>
    </row>
    <row r="46" spans="1:17" ht="15" customHeight="1" x14ac:dyDescent="0.25">
      <c r="A46" s="19"/>
      <c r="E46" s="223"/>
      <c r="F46" s="820"/>
      <c r="G46" s="225"/>
      <c r="H46" s="226" t="str">
        <f>Datos!F123</f>
        <v/>
      </c>
      <c r="I46" s="226" t="str">
        <f>Datos!G123</f>
        <v/>
      </c>
      <c r="J46" s="226" t="str">
        <f>Datos!H123</f>
        <v/>
      </c>
      <c r="K46" s="157"/>
      <c r="L46" s="157"/>
      <c r="M46" s="157"/>
      <c r="N46" s="131" t="str">
        <f>Datos!L123</f>
        <v/>
      </c>
      <c r="O46" s="131" t="str">
        <f>Datos!M123</f>
        <v/>
      </c>
      <c r="P46" s="131" t="str">
        <f>Datos!N123</f>
        <v/>
      </c>
      <c r="Q46" s="616" t="str">
        <f>Datos!O123</f>
        <v/>
      </c>
    </row>
    <row r="47" spans="1:17" ht="15" customHeight="1" x14ac:dyDescent="0.25">
      <c r="A47" s="19"/>
      <c r="E47" s="223"/>
      <c r="F47" s="820"/>
      <c r="G47" s="225"/>
      <c r="H47" s="226" t="str">
        <f>Datos!F124</f>
        <v/>
      </c>
      <c r="I47" s="226" t="str">
        <f>Datos!G124</f>
        <v/>
      </c>
      <c r="J47" s="226" t="str">
        <f>Datos!H124</f>
        <v/>
      </c>
      <c r="K47" s="157"/>
      <c r="L47" s="157"/>
      <c r="M47" s="157"/>
      <c r="N47" s="131" t="str">
        <f>Datos!L124</f>
        <v/>
      </c>
      <c r="O47" s="131" t="str">
        <f>Datos!M124</f>
        <v/>
      </c>
      <c r="P47" s="131" t="str">
        <f>Datos!N124</f>
        <v/>
      </c>
      <c r="Q47" s="616" t="str">
        <f>Datos!O124</f>
        <v/>
      </c>
    </row>
    <row r="48" spans="1:17" ht="15" customHeight="1" x14ac:dyDescent="0.25">
      <c r="A48" s="19"/>
      <c r="E48" s="223"/>
      <c r="F48" s="820"/>
      <c r="G48" s="225"/>
      <c r="H48" s="226" t="str">
        <f>Datos!F125</f>
        <v/>
      </c>
      <c r="I48" s="226" t="str">
        <f>Datos!G125</f>
        <v/>
      </c>
      <c r="J48" s="226" t="str">
        <f>Datos!H125</f>
        <v/>
      </c>
      <c r="K48" s="157"/>
      <c r="L48" s="157"/>
      <c r="M48" s="157"/>
      <c r="N48" s="131" t="str">
        <f>Datos!L125</f>
        <v/>
      </c>
      <c r="O48" s="131" t="str">
        <f>Datos!M125</f>
        <v/>
      </c>
      <c r="P48" s="131" t="str">
        <f>Datos!N125</f>
        <v/>
      </c>
      <c r="Q48" s="616" t="str">
        <f>Datos!O125</f>
        <v/>
      </c>
    </row>
    <row r="49" spans="1:21" ht="15" customHeight="1" x14ac:dyDescent="0.25">
      <c r="A49" s="19"/>
      <c r="C49" s="14"/>
      <c r="F49" s="298"/>
      <c r="G49" s="298"/>
      <c r="H49" s="298"/>
      <c r="I49" s="298"/>
      <c r="J49" s="298"/>
      <c r="K49" s="298"/>
      <c r="L49" s="298"/>
      <c r="M49" s="298"/>
      <c r="N49" s="517">
        <f>Datos!L126</f>
        <v>0</v>
      </c>
      <c r="O49" s="517">
        <f>Datos!M126</f>
        <v>0</v>
      </c>
      <c r="P49" s="517">
        <f>Datos!N126</f>
        <v>0</v>
      </c>
      <c r="Q49" s="620">
        <f>Datos!O126</f>
        <v>0</v>
      </c>
      <c r="R49" s="298"/>
    </row>
    <row r="50" spans="1:21" ht="15" customHeight="1" x14ac:dyDescent="0.25">
      <c r="A50" s="19"/>
      <c r="C50" s="14"/>
      <c r="F50" s="298"/>
      <c r="G50" s="298"/>
      <c r="H50" s="298"/>
      <c r="I50" s="298"/>
      <c r="J50" s="298"/>
      <c r="K50" s="298"/>
      <c r="L50" s="298"/>
      <c r="M50" s="298"/>
      <c r="N50" s="298"/>
      <c r="O50" s="298"/>
      <c r="P50" s="298"/>
      <c r="Q50" s="298"/>
      <c r="R50" s="298"/>
      <c r="S50" s="298"/>
      <c r="T50" s="298"/>
      <c r="U50" s="298"/>
    </row>
    <row r="51" spans="1:21" x14ac:dyDescent="0.25">
      <c r="A51" s="19"/>
      <c r="C51" s="14"/>
      <c r="E51" s="1020" t="s">
        <v>1147</v>
      </c>
      <c r="F51" s="1020"/>
      <c r="G51" s="1020"/>
      <c r="H51" s="1020"/>
      <c r="I51" s="1020"/>
      <c r="J51" s="1020"/>
      <c r="K51" s="1020"/>
      <c r="L51" s="1020"/>
      <c r="M51" s="1020"/>
      <c r="N51" s="1020"/>
      <c r="O51" s="1020"/>
      <c r="P51" s="1020"/>
      <c r="Q51" s="1020"/>
      <c r="R51" s="1020"/>
      <c r="S51" s="298"/>
      <c r="T51" s="298"/>
    </row>
    <row r="52" spans="1:21" ht="15" customHeight="1" x14ac:dyDescent="0.25">
      <c r="A52" s="19"/>
      <c r="C52" s="14"/>
      <c r="E52" s="1020" t="s">
        <v>1573</v>
      </c>
      <c r="F52" s="1020"/>
      <c r="G52" s="1020"/>
      <c r="H52" s="1020"/>
      <c r="I52" s="1020"/>
      <c r="J52" s="1020"/>
      <c r="K52" s="1020"/>
      <c r="L52" s="1020"/>
      <c r="M52" s="1020"/>
      <c r="N52" s="1020"/>
      <c r="O52" s="1020"/>
      <c r="P52" s="1020"/>
      <c r="Q52" s="1020"/>
      <c r="R52" s="1020"/>
      <c r="S52" s="298"/>
      <c r="T52" s="298"/>
    </row>
    <row r="53" spans="1:21" ht="15" customHeight="1" x14ac:dyDescent="0.25">
      <c r="A53" s="19"/>
      <c r="C53" s="14"/>
      <c r="E53" s="279"/>
      <c r="F53" s="279"/>
      <c r="G53" s="279"/>
      <c r="H53" s="279"/>
      <c r="I53" s="279"/>
      <c r="J53" s="279"/>
      <c r="K53" s="279"/>
      <c r="L53" s="279"/>
      <c r="M53" s="279"/>
      <c r="N53" s="279"/>
      <c r="O53" s="279"/>
      <c r="P53" s="279"/>
      <c r="Q53" s="279"/>
      <c r="R53" s="279"/>
    </row>
    <row r="54" spans="1:21" s="32" customFormat="1" ht="15" customHeight="1" x14ac:dyDescent="0.25">
      <c r="A54" s="219"/>
      <c r="B54" s="11"/>
      <c r="C54" s="29"/>
      <c r="D54" s="1023" t="s">
        <v>1039</v>
      </c>
      <c r="E54" s="1023"/>
      <c r="F54" s="1023"/>
      <c r="G54" s="1023"/>
      <c r="H54" s="1023"/>
      <c r="I54" s="1023"/>
      <c r="J54" s="1023"/>
      <c r="K54" s="1023"/>
      <c r="L54" s="1023"/>
      <c r="M54" s="1023"/>
      <c r="N54" s="1023"/>
      <c r="O54" s="1023"/>
      <c r="P54" s="1023"/>
      <c r="Q54" s="1023"/>
      <c r="R54" s="1023"/>
      <c r="S54" s="14"/>
    </row>
    <row r="55" spans="1:21" ht="15" customHeight="1" x14ac:dyDescent="0.25"/>
    <row r="56" spans="1:21" ht="15" customHeight="1" x14ac:dyDescent="0.25">
      <c r="E56" s="980" t="s">
        <v>934</v>
      </c>
      <c r="F56" s="980"/>
      <c r="G56" s="980"/>
      <c r="H56" s="980"/>
      <c r="I56" s="980"/>
      <c r="J56" s="980"/>
      <c r="K56" s="980"/>
      <c r="L56" s="980"/>
      <c r="M56" s="980"/>
      <c r="N56" s="980"/>
      <c r="O56" s="980"/>
      <c r="P56" s="980"/>
      <c r="Q56" s="980"/>
      <c r="R56" s="980"/>
    </row>
    <row r="57" spans="1:21" ht="20.25" customHeight="1" x14ac:dyDescent="0.25">
      <c r="E57" s="980"/>
      <c r="F57" s="980"/>
      <c r="G57" s="980"/>
      <c r="H57" s="980"/>
      <c r="I57" s="980"/>
      <c r="J57" s="980"/>
      <c r="K57" s="980"/>
      <c r="L57" s="980"/>
      <c r="M57" s="980"/>
      <c r="N57" s="980"/>
      <c r="O57" s="980"/>
      <c r="P57" s="980"/>
      <c r="Q57" s="980"/>
      <c r="R57" s="980"/>
    </row>
    <row r="58" spans="1:21" ht="15" customHeight="1" x14ac:dyDescent="0.25">
      <c r="E58" s="395"/>
      <c r="F58" s="395"/>
      <c r="G58" s="395"/>
      <c r="H58" s="395"/>
      <c r="I58" s="395"/>
      <c r="J58" s="395"/>
      <c r="K58" s="395"/>
      <c r="L58" s="395"/>
      <c r="M58" s="395"/>
      <c r="N58" s="395"/>
      <c r="O58" s="395"/>
      <c r="P58" s="395"/>
      <c r="Q58" s="395"/>
      <c r="R58" s="395"/>
    </row>
    <row r="59" spans="1:21" ht="15" customHeight="1" x14ac:dyDescent="0.25">
      <c r="E59" s="993" t="s">
        <v>1173</v>
      </c>
      <c r="F59" s="993"/>
      <c r="G59" s="993"/>
      <c r="H59" s="993"/>
      <c r="I59" s="993"/>
      <c r="J59" s="993"/>
      <c r="K59" s="993"/>
      <c r="L59" s="993"/>
      <c r="M59" s="993"/>
      <c r="N59" s="993"/>
      <c r="O59" s="993"/>
      <c r="P59" s="993"/>
      <c r="Q59" s="993"/>
      <c r="R59" s="993"/>
    </row>
    <row r="60" spans="1:21" ht="15" customHeight="1" x14ac:dyDescent="0.25">
      <c r="E60" s="993"/>
      <c r="F60" s="993"/>
      <c r="G60" s="993"/>
      <c r="H60" s="993"/>
      <c r="I60" s="993"/>
      <c r="J60" s="993"/>
      <c r="K60" s="993"/>
      <c r="L60" s="993"/>
      <c r="M60" s="993"/>
      <c r="N60" s="993"/>
      <c r="O60" s="993"/>
      <c r="P60" s="993"/>
      <c r="Q60" s="993"/>
      <c r="R60" s="993"/>
    </row>
    <row r="61" spans="1:21" ht="15" customHeight="1" x14ac:dyDescent="0.25">
      <c r="E61" s="287"/>
      <c r="F61" s="286"/>
      <c r="G61" s="286"/>
      <c r="H61" s="286"/>
      <c r="I61" s="286"/>
      <c r="J61" s="286"/>
      <c r="K61" s="286"/>
      <c r="L61" s="286"/>
      <c r="M61" s="286"/>
      <c r="N61" s="286"/>
      <c r="O61" s="286"/>
      <c r="P61" s="286"/>
      <c r="Q61" s="286"/>
      <c r="R61" s="286"/>
    </row>
    <row r="62" spans="1:21" ht="15" customHeight="1" x14ac:dyDescent="0.25">
      <c r="E62" s="1004" t="s">
        <v>971</v>
      </c>
      <c r="F62" s="1005"/>
      <c r="G62" s="1005"/>
      <c r="H62" s="1008" t="s">
        <v>937</v>
      </c>
      <c r="I62" s="1009"/>
      <c r="J62" s="1009"/>
      <c r="K62" s="1008" t="s">
        <v>935</v>
      </c>
      <c r="L62" s="1009"/>
      <c r="M62" s="1012"/>
      <c r="N62" s="1016" t="s">
        <v>936</v>
      </c>
      <c r="O62" s="1009"/>
      <c r="P62" s="1012"/>
      <c r="Q62" s="1014" t="s">
        <v>1036</v>
      </c>
    </row>
    <row r="63" spans="1:21" ht="15" customHeight="1" x14ac:dyDescent="0.25">
      <c r="E63" s="1006"/>
      <c r="F63" s="1007"/>
      <c r="G63" s="1007"/>
      <c r="H63" s="1010"/>
      <c r="I63" s="1011"/>
      <c r="J63" s="1011"/>
      <c r="K63" s="1010"/>
      <c r="L63" s="1011"/>
      <c r="M63" s="1013"/>
      <c r="N63" s="1017"/>
      <c r="O63" s="1018"/>
      <c r="P63" s="1019"/>
      <c r="Q63" s="1015"/>
    </row>
    <row r="64" spans="1:21" ht="15" customHeight="1" x14ac:dyDescent="0.25">
      <c r="E64" s="1006"/>
      <c r="F64" s="1007"/>
      <c r="G64" s="1007"/>
      <c r="H64" s="1010"/>
      <c r="I64" s="1011"/>
      <c r="J64" s="1011"/>
      <c r="K64" s="1010"/>
      <c r="L64" s="1011"/>
      <c r="M64" s="1013"/>
      <c r="N64" s="914" t="s">
        <v>759</v>
      </c>
      <c r="O64" s="914" t="s">
        <v>760</v>
      </c>
      <c r="P64" s="914" t="s">
        <v>761</v>
      </c>
      <c r="Q64" s="1015"/>
    </row>
    <row r="65" spans="5:17" ht="15" customHeight="1" x14ac:dyDescent="0.25">
      <c r="E65" s="1001"/>
      <c r="F65" s="1002"/>
      <c r="G65" s="1003"/>
      <c r="H65" s="998"/>
      <c r="I65" s="999"/>
      <c r="J65" s="1000"/>
      <c r="K65" s="998"/>
      <c r="L65" s="999"/>
      <c r="M65" s="1000"/>
      <c r="N65" s="131"/>
      <c r="O65" s="131"/>
      <c r="P65" s="131"/>
      <c r="Q65" s="616" t="str">
        <f>Datos!I172</f>
        <v/>
      </c>
    </row>
    <row r="66" spans="5:17" ht="15" customHeight="1" x14ac:dyDescent="0.25">
      <c r="E66" s="1001"/>
      <c r="F66" s="1002"/>
      <c r="G66" s="1003"/>
      <c r="H66" s="998"/>
      <c r="I66" s="999"/>
      <c r="J66" s="1000"/>
      <c r="K66" s="998"/>
      <c r="L66" s="999"/>
      <c r="M66" s="1000"/>
      <c r="N66" s="131"/>
      <c r="O66" s="131"/>
      <c r="P66" s="131"/>
      <c r="Q66" s="616" t="str">
        <f>Datos!I173</f>
        <v/>
      </c>
    </row>
    <row r="67" spans="5:17" ht="15" customHeight="1" x14ac:dyDescent="0.25">
      <c r="E67" s="1001"/>
      <c r="F67" s="1002"/>
      <c r="G67" s="1003"/>
      <c r="H67" s="998"/>
      <c r="I67" s="999"/>
      <c r="J67" s="1000"/>
      <c r="K67" s="998"/>
      <c r="L67" s="999"/>
      <c r="M67" s="1000"/>
      <c r="N67" s="131"/>
      <c r="O67" s="131"/>
      <c r="P67" s="131"/>
      <c r="Q67" s="616" t="str">
        <f>Datos!I174</f>
        <v/>
      </c>
    </row>
    <row r="68" spans="5:17" ht="15" customHeight="1" x14ac:dyDescent="0.25">
      <c r="E68" s="1001"/>
      <c r="F68" s="1002"/>
      <c r="G68" s="1003"/>
      <c r="H68" s="998"/>
      <c r="I68" s="999"/>
      <c r="J68" s="1000"/>
      <c r="K68" s="998"/>
      <c r="L68" s="999"/>
      <c r="M68" s="1000"/>
      <c r="N68" s="131"/>
      <c r="O68" s="131"/>
      <c r="P68" s="131"/>
      <c r="Q68" s="616" t="str">
        <f>Datos!I175</f>
        <v/>
      </c>
    </row>
    <row r="69" spans="5:17" ht="15" customHeight="1" x14ac:dyDescent="0.25">
      <c r="E69" s="1001"/>
      <c r="F69" s="1002"/>
      <c r="G69" s="1003"/>
      <c r="H69" s="998"/>
      <c r="I69" s="999"/>
      <c r="J69" s="1000"/>
      <c r="K69" s="998"/>
      <c r="L69" s="999"/>
      <c r="M69" s="1000"/>
      <c r="N69" s="131"/>
      <c r="O69" s="131"/>
      <c r="P69" s="131"/>
      <c r="Q69" s="616" t="str">
        <f>Datos!I176</f>
        <v/>
      </c>
    </row>
    <row r="70" spans="5:17" ht="15" customHeight="1" x14ac:dyDescent="0.25">
      <c r="E70" s="1001"/>
      <c r="F70" s="1002"/>
      <c r="G70" s="1003"/>
      <c r="H70" s="998"/>
      <c r="I70" s="999"/>
      <c r="J70" s="1000"/>
      <c r="K70" s="998"/>
      <c r="L70" s="999"/>
      <c r="M70" s="1000"/>
      <c r="N70" s="131"/>
      <c r="O70" s="131"/>
      <c r="P70" s="131"/>
      <c r="Q70" s="616" t="str">
        <f>Datos!I177</f>
        <v/>
      </c>
    </row>
    <row r="71" spans="5:17" ht="15" customHeight="1" x14ac:dyDescent="0.25">
      <c r="E71" s="1001"/>
      <c r="F71" s="1002"/>
      <c r="G71" s="1003"/>
      <c r="H71" s="998"/>
      <c r="I71" s="999"/>
      <c r="J71" s="1000"/>
      <c r="K71" s="998"/>
      <c r="L71" s="999"/>
      <c r="M71" s="1000"/>
      <c r="N71" s="131"/>
      <c r="O71" s="131"/>
      <c r="P71" s="131"/>
      <c r="Q71" s="616" t="str">
        <f>Datos!I178</f>
        <v/>
      </c>
    </row>
    <row r="72" spans="5:17" ht="15" customHeight="1" x14ac:dyDescent="0.25">
      <c r="E72" s="1001"/>
      <c r="F72" s="1002"/>
      <c r="G72" s="1003"/>
      <c r="H72" s="998"/>
      <c r="I72" s="999"/>
      <c r="J72" s="1000"/>
      <c r="K72" s="998"/>
      <c r="L72" s="999"/>
      <c r="M72" s="1000"/>
      <c r="N72" s="131"/>
      <c r="O72" s="131"/>
      <c r="P72" s="131"/>
      <c r="Q72" s="616" t="str">
        <f>Datos!I179</f>
        <v/>
      </c>
    </row>
    <row r="73" spans="5:17" ht="15" customHeight="1" x14ac:dyDescent="0.25">
      <c r="E73" s="1001"/>
      <c r="F73" s="1002"/>
      <c r="G73" s="1003"/>
      <c r="H73" s="998"/>
      <c r="I73" s="999"/>
      <c r="J73" s="1000"/>
      <c r="K73" s="998"/>
      <c r="L73" s="999"/>
      <c r="M73" s="1000"/>
      <c r="N73" s="131"/>
      <c r="O73" s="131"/>
      <c r="P73" s="131"/>
      <c r="Q73" s="616" t="str">
        <f>Datos!I180</f>
        <v/>
      </c>
    </row>
    <row r="74" spans="5:17" ht="15" customHeight="1" x14ac:dyDescent="0.25">
      <c r="E74" s="1001"/>
      <c r="F74" s="1002"/>
      <c r="G74" s="1003"/>
      <c r="H74" s="998"/>
      <c r="I74" s="999"/>
      <c r="J74" s="1000"/>
      <c r="K74" s="998"/>
      <c r="L74" s="999"/>
      <c r="M74" s="1000"/>
      <c r="N74" s="131"/>
      <c r="O74" s="131"/>
      <c r="P74" s="131"/>
      <c r="Q74" s="616" t="str">
        <f>Datos!I181</f>
        <v/>
      </c>
    </row>
    <row r="75" spans="5:17" ht="15" customHeight="1" x14ac:dyDescent="0.25">
      <c r="E75" s="1001"/>
      <c r="F75" s="1002"/>
      <c r="G75" s="1003"/>
      <c r="H75" s="998"/>
      <c r="I75" s="999"/>
      <c r="J75" s="1000"/>
      <c r="K75" s="998"/>
      <c r="L75" s="999"/>
      <c r="M75" s="1000"/>
      <c r="N75" s="131"/>
      <c r="O75" s="131"/>
      <c r="P75" s="131"/>
      <c r="Q75" s="616" t="str">
        <f>Datos!I182</f>
        <v/>
      </c>
    </row>
    <row r="76" spans="5:17" ht="15" customHeight="1" x14ac:dyDescent="0.25">
      <c r="E76" s="1001"/>
      <c r="F76" s="1002"/>
      <c r="G76" s="1003"/>
      <c r="H76" s="998"/>
      <c r="I76" s="999"/>
      <c r="J76" s="1000"/>
      <c r="K76" s="998"/>
      <c r="L76" s="999"/>
      <c r="M76" s="1000"/>
      <c r="N76" s="131"/>
      <c r="O76" s="131"/>
      <c r="P76" s="131"/>
      <c r="Q76" s="616" t="str">
        <f>Datos!I183</f>
        <v/>
      </c>
    </row>
    <row r="77" spans="5:17" ht="15" customHeight="1" x14ac:dyDescent="0.25">
      <c r="E77" s="1001"/>
      <c r="F77" s="1002"/>
      <c r="G77" s="1003"/>
      <c r="H77" s="998"/>
      <c r="I77" s="999"/>
      <c r="J77" s="1000"/>
      <c r="K77" s="998"/>
      <c r="L77" s="999"/>
      <c r="M77" s="1000"/>
      <c r="N77" s="131"/>
      <c r="O77" s="131"/>
      <c r="P77" s="131"/>
      <c r="Q77" s="616" t="str">
        <f>Datos!I184</f>
        <v/>
      </c>
    </row>
    <row r="78" spans="5:17" ht="15" customHeight="1" x14ac:dyDescent="0.25">
      <c r="E78" s="1001"/>
      <c r="F78" s="1002"/>
      <c r="G78" s="1003"/>
      <c r="H78" s="998"/>
      <c r="I78" s="999"/>
      <c r="J78" s="1000"/>
      <c r="K78" s="998"/>
      <c r="L78" s="999"/>
      <c r="M78" s="1000"/>
      <c r="N78" s="131"/>
      <c r="O78" s="131"/>
      <c r="P78" s="131"/>
      <c r="Q78" s="616" t="str">
        <f>Datos!I185</f>
        <v/>
      </c>
    </row>
    <row r="79" spans="5:17" ht="15" customHeight="1" x14ac:dyDescent="0.25">
      <c r="E79" s="1001"/>
      <c r="F79" s="1002"/>
      <c r="G79" s="1003"/>
      <c r="H79" s="998"/>
      <c r="I79" s="999"/>
      <c r="J79" s="1000"/>
      <c r="K79" s="998"/>
      <c r="L79" s="999"/>
      <c r="M79" s="1000"/>
      <c r="N79" s="131"/>
      <c r="O79" s="131"/>
      <c r="P79" s="131"/>
      <c r="Q79" s="616" t="str">
        <f>Datos!I186</f>
        <v/>
      </c>
    </row>
    <row r="80" spans="5:17" ht="15" customHeight="1" x14ac:dyDescent="0.25">
      <c r="E80" s="1001"/>
      <c r="F80" s="1002"/>
      <c r="G80" s="1003"/>
      <c r="H80" s="998"/>
      <c r="I80" s="999"/>
      <c r="J80" s="1000"/>
      <c r="K80" s="998"/>
      <c r="L80" s="999"/>
      <c r="M80" s="1000"/>
      <c r="N80" s="131"/>
      <c r="O80" s="131"/>
      <c r="P80" s="131"/>
      <c r="Q80" s="616" t="str">
        <f>Datos!I187</f>
        <v/>
      </c>
    </row>
    <row r="81" spans="5:17" ht="15" customHeight="1" x14ac:dyDescent="0.25">
      <c r="E81" s="1001"/>
      <c r="F81" s="1002"/>
      <c r="G81" s="1003"/>
      <c r="H81" s="998"/>
      <c r="I81" s="999"/>
      <c r="J81" s="1000"/>
      <c r="K81" s="998"/>
      <c r="L81" s="999"/>
      <c r="M81" s="1000"/>
      <c r="N81" s="131"/>
      <c r="O81" s="131"/>
      <c r="P81" s="131"/>
      <c r="Q81" s="616" t="str">
        <f>Datos!I188</f>
        <v/>
      </c>
    </row>
    <row r="82" spans="5:17" ht="15" customHeight="1" x14ac:dyDescent="0.25">
      <c r="E82" s="1001"/>
      <c r="F82" s="1002"/>
      <c r="G82" s="1003"/>
      <c r="H82" s="998"/>
      <c r="I82" s="999"/>
      <c r="J82" s="1000"/>
      <c r="K82" s="998"/>
      <c r="L82" s="999"/>
      <c r="M82" s="1000"/>
      <c r="N82" s="131"/>
      <c r="O82" s="131"/>
      <c r="P82" s="131"/>
      <c r="Q82" s="616" t="str">
        <f>Datos!I189</f>
        <v/>
      </c>
    </row>
    <row r="83" spans="5:17" ht="15" customHeight="1" x14ac:dyDescent="0.25">
      <c r="E83" s="1001"/>
      <c r="F83" s="1002"/>
      <c r="G83" s="1003"/>
      <c r="H83" s="998"/>
      <c r="I83" s="999"/>
      <c r="J83" s="1000"/>
      <c r="K83" s="998"/>
      <c r="L83" s="999"/>
      <c r="M83" s="1000"/>
      <c r="N83" s="131"/>
      <c r="O83" s="131"/>
      <c r="P83" s="131"/>
      <c r="Q83" s="616" t="str">
        <f>Datos!I190</f>
        <v/>
      </c>
    </row>
    <row r="84" spans="5:17" ht="15" customHeight="1" x14ac:dyDescent="0.25">
      <c r="E84" s="1001"/>
      <c r="F84" s="1002"/>
      <c r="G84" s="1003"/>
      <c r="H84" s="998"/>
      <c r="I84" s="999"/>
      <c r="J84" s="1000"/>
      <c r="K84" s="998"/>
      <c r="L84" s="999"/>
      <c r="M84" s="1000"/>
      <c r="N84" s="131"/>
      <c r="O84" s="131"/>
      <c r="P84" s="131"/>
      <c r="Q84" s="616" t="str">
        <f>Datos!I191</f>
        <v/>
      </c>
    </row>
    <row r="85" spans="5:17" ht="15" customHeight="1" x14ac:dyDescent="0.25">
      <c r="E85" s="1001"/>
      <c r="F85" s="1002"/>
      <c r="G85" s="1003"/>
      <c r="H85" s="998"/>
      <c r="I85" s="999"/>
      <c r="J85" s="1000"/>
      <c r="K85" s="998"/>
      <c r="L85" s="999"/>
      <c r="M85" s="1000"/>
      <c r="N85" s="131"/>
      <c r="O85" s="131"/>
      <c r="P85" s="131"/>
      <c r="Q85" s="616" t="str">
        <f>Datos!I192</f>
        <v/>
      </c>
    </row>
    <row r="86" spans="5:17" ht="15" customHeight="1" x14ac:dyDescent="0.25">
      <c r="E86" s="1001"/>
      <c r="F86" s="1002"/>
      <c r="G86" s="1003"/>
      <c r="H86" s="998"/>
      <c r="I86" s="999"/>
      <c r="J86" s="1000"/>
      <c r="K86" s="998"/>
      <c r="L86" s="999"/>
      <c r="M86" s="1000"/>
      <c r="N86" s="131"/>
      <c r="O86" s="131"/>
      <c r="P86" s="131"/>
      <c r="Q86" s="616" t="str">
        <f>Datos!I193</f>
        <v/>
      </c>
    </row>
    <row r="87" spans="5:17" ht="15" customHeight="1" x14ac:dyDescent="0.25">
      <c r="E87" s="1001"/>
      <c r="F87" s="1002"/>
      <c r="G87" s="1003"/>
      <c r="H87" s="998"/>
      <c r="I87" s="999"/>
      <c r="J87" s="1000"/>
      <c r="K87" s="998"/>
      <c r="L87" s="999"/>
      <c r="M87" s="1000"/>
      <c r="N87" s="131"/>
      <c r="O87" s="131"/>
      <c r="P87" s="131"/>
      <c r="Q87" s="616" t="str">
        <f>Datos!I194</f>
        <v/>
      </c>
    </row>
    <row r="88" spans="5:17" ht="15" customHeight="1" x14ac:dyDescent="0.25">
      <c r="E88" s="1001"/>
      <c r="F88" s="1002"/>
      <c r="G88" s="1003"/>
      <c r="H88" s="998"/>
      <c r="I88" s="999"/>
      <c r="J88" s="1000"/>
      <c r="K88" s="998"/>
      <c r="L88" s="999"/>
      <c r="M88" s="1000"/>
      <c r="N88" s="131"/>
      <c r="O88" s="131"/>
      <c r="P88" s="131"/>
      <c r="Q88" s="616" t="str">
        <f>Datos!I195</f>
        <v/>
      </c>
    </row>
    <row r="89" spans="5:17" ht="15" customHeight="1" x14ac:dyDescent="0.25">
      <c r="E89" s="1001"/>
      <c r="F89" s="1002"/>
      <c r="G89" s="1003"/>
      <c r="H89" s="998"/>
      <c r="I89" s="999"/>
      <c r="J89" s="1000"/>
      <c r="K89" s="998"/>
      <c r="L89" s="999"/>
      <c r="M89" s="1000"/>
      <c r="N89" s="131"/>
      <c r="O89" s="131"/>
      <c r="P89" s="131"/>
      <c r="Q89" s="616" t="str">
        <f>Datos!I196</f>
        <v/>
      </c>
    </row>
    <row r="90" spans="5:17" ht="15" customHeight="1" x14ac:dyDescent="0.25">
      <c r="E90" s="1001"/>
      <c r="F90" s="1002"/>
      <c r="G90" s="1003"/>
      <c r="H90" s="998"/>
      <c r="I90" s="999"/>
      <c r="J90" s="1000"/>
      <c r="K90" s="998"/>
      <c r="L90" s="999"/>
      <c r="M90" s="1000"/>
      <c r="N90" s="131"/>
      <c r="O90" s="131"/>
      <c r="P90" s="131"/>
      <c r="Q90" s="616" t="str">
        <f>Datos!I197</f>
        <v/>
      </c>
    </row>
    <row r="91" spans="5:17" ht="15" customHeight="1" x14ac:dyDescent="0.25">
      <c r="E91" s="1001"/>
      <c r="F91" s="1002"/>
      <c r="G91" s="1003"/>
      <c r="H91" s="998"/>
      <c r="I91" s="999"/>
      <c r="J91" s="1000"/>
      <c r="K91" s="998"/>
      <c r="L91" s="999"/>
      <c r="M91" s="1000"/>
      <c r="N91" s="131"/>
      <c r="O91" s="131"/>
      <c r="P91" s="131"/>
      <c r="Q91" s="616" t="str">
        <f>Datos!I198</f>
        <v/>
      </c>
    </row>
    <row r="92" spans="5:17" ht="15" customHeight="1" x14ac:dyDescent="0.25">
      <c r="E92" s="1001"/>
      <c r="F92" s="1002"/>
      <c r="G92" s="1003"/>
      <c r="H92" s="998"/>
      <c r="I92" s="999"/>
      <c r="J92" s="1000"/>
      <c r="K92" s="998"/>
      <c r="L92" s="999"/>
      <c r="M92" s="1000"/>
      <c r="N92" s="131"/>
      <c r="O92" s="131"/>
      <c r="P92" s="131"/>
      <c r="Q92" s="616" t="str">
        <f>Datos!I199</f>
        <v/>
      </c>
    </row>
    <row r="93" spans="5:17" ht="15" customHeight="1" x14ac:dyDescent="0.25">
      <c r="E93" s="1001"/>
      <c r="F93" s="1002"/>
      <c r="G93" s="1003"/>
      <c r="H93" s="998"/>
      <c r="I93" s="999"/>
      <c r="J93" s="1000"/>
      <c r="K93" s="998"/>
      <c r="L93" s="999"/>
      <c r="M93" s="1000"/>
      <c r="N93" s="131"/>
      <c r="O93" s="131"/>
      <c r="P93" s="131"/>
      <c r="Q93" s="616" t="str">
        <f>Datos!I200</f>
        <v/>
      </c>
    </row>
    <row r="94" spans="5:17" ht="15" customHeight="1" x14ac:dyDescent="0.25">
      <c r="E94" s="1001"/>
      <c r="F94" s="1002"/>
      <c r="G94" s="1003"/>
      <c r="H94" s="998"/>
      <c r="I94" s="999"/>
      <c r="J94" s="1000"/>
      <c r="K94" s="998"/>
      <c r="L94" s="999"/>
      <c r="M94" s="1000"/>
      <c r="N94" s="131"/>
      <c r="O94" s="131"/>
      <c r="P94" s="131"/>
      <c r="Q94" s="616" t="str">
        <f>Datos!I201</f>
        <v/>
      </c>
    </row>
    <row r="95" spans="5:17" ht="15" customHeight="1" x14ac:dyDescent="0.25">
      <c r="E95" s="1001"/>
      <c r="F95" s="1002"/>
      <c r="G95" s="1003"/>
      <c r="H95" s="998"/>
      <c r="I95" s="999"/>
      <c r="J95" s="1000"/>
      <c r="K95" s="998"/>
      <c r="L95" s="999"/>
      <c r="M95" s="1000"/>
      <c r="N95" s="131"/>
      <c r="O95" s="131"/>
      <c r="P95" s="131"/>
      <c r="Q95" s="616" t="str">
        <f>Datos!I202</f>
        <v/>
      </c>
    </row>
    <row r="96" spans="5:17" ht="15" customHeight="1" x14ac:dyDescent="0.25">
      <c r="E96" s="1001"/>
      <c r="F96" s="1002"/>
      <c r="G96" s="1003"/>
      <c r="H96" s="998"/>
      <c r="I96" s="999"/>
      <c r="J96" s="1000"/>
      <c r="K96" s="998"/>
      <c r="L96" s="999"/>
      <c r="M96" s="1000"/>
      <c r="N96" s="131"/>
      <c r="O96" s="131"/>
      <c r="P96" s="131"/>
      <c r="Q96" s="616" t="str">
        <f>Datos!I203</f>
        <v/>
      </c>
    </row>
    <row r="97" spans="14:17" ht="15" customHeight="1" x14ac:dyDescent="0.25">
      <c r="N97" s="518">
        <f>Datos!F204</f>
        <v>0</v>
      </c>
      <c r="O97" s="518">
        <f>Datos!G204</f>
        <v>0</v>
      </c>
      <c r="P97" s="518">
        <f>Datos!H204</f>
        <v>0</v>
      </c>
      <c r="Q97" s="620">
        <f>Datos!I204</f>
        <v>0</v>
      </c>
    </row>
    <row r="98" spans="14:17" ht="15" customHeight="1" x14ac:dyDescent="0.25"/>
    <row r="99" spans="14:17" ht="15" customHeight="1" x14ac:dyDescent="0.25"/>
    <row r="100" spans="14:17" ht="15" customHeight="1" x14ac:dyDescent="0.25"/>
    <row r="101" spans="14:17" ht="15" customHeight="1" x14ac:dyDescent="0.25"/>
    <row r="102" spans="14:17" ht="15" customHeight="1" x14ac:dyDescent="0.25"/>
    <row r="103" spans="14:17" ht="15" customHeight="1" x14ac:dyDescent="0.25"/>
    <row r="104" spans="14:17" ht="15" customHeight="1" x14ac:dyDescent="0.25"/>
    <row r="105" spans="14:17" ht="15" customHeight="1" x14ac:dyDescent="0.25"/>
    <row r="106" spans="14:17" ht="15" customHeight="1" x14ac:dyDescent="0.25"/>
    <row r="107" spans="14:17" ht="15" customHeight="1" x14ac:dyDescent="0.25"/>
    <row r="108" spans="14:17" ht="15" customHeight="1" x14ac:dyDescent="0.25"/>
    <row r="109" spans="14:17" ht="15" customHeight="1" x14ac:dyDescent="0.25"/>
    <row r="110" spans="14:17" ht="15" customHeight="1" x14ac:dyDescent="0.25"/>
    <row r="111" spans="14:17" ht="15" customHeight="1" x14ac:dyDescent="0.25"/>
    <row r="112" spans="14:17"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sheetData>
  <sheetProtection algorithmName="SHA-512" hashValue="YD4Mfn0telTEfhZYV8upG1JuoaUFXbiSZ+wPJQYG2wwfXrJ4kVIHLWWQprhhNRwIoHEy/obNH6cBMdqVXca02g==" saltValue="BiWTN7njAGXL3m2ZQHvd8w==" spinCount="100000" sheet="1" objects="1" scenarios="1"/>
  <protectedRanges>
    <protectedRange sqref="E27:G48 K27:M48" name="Rango1"/>
    <protectedRange sqref="E65:P96" name="Rango3"/>
  </protectedRanges>
  <mergeCells count="120">
    <mergeCell ref="Q62:Q64"/>
    <mergeCell ref="N62:P63"/>
    <mergeCell ref="E51:R51"/>
    <mergeCell ref="E52:R52"/>
    <mergeCell ref="E56:R57"/>
    <mergeCell ref="G24:G26"/>
    <mergeCell ref="F24:F26"/>
    <mergeCell ref="C1:S1"/>
    <mergeCell ref="D19:R19"/>
    <mergeCell ref="E24:E26"/>
    <mergeCell ref="D54:R54"/>
    <mergeCell ref="H24:M24"/>
    <mergeCell ref="N24:P25"/>
    <mergeCell ref="Q24:Q26"/>
    <mergeCell ref="H25:J25"/>
    <mergeCell ref="K25:M25"/>
    <mergeCell ref="E6:R9"/>
    <mergeCell ref="E21:R22"/>
    <mergeCell ref="E11:R15"/>
    <mergeCell ref="E59:R60"/>
    <mergeCell ref="E70:G70"/>
    <mergeCell ref="E71:G71"/>
    <mergeCell ref="E72:G72"/>
    <mergeCell ref="E73:G73"/>
    <mergeCell ref="E74:G74"/>
    <mergeCell ref="E65:G65"/>
    <mergeCell ref="E66:G66"/>
    <mergeCell ref="E67:G67"/>
    <mergeCell ref="E68:G68"/>
    <mergeCell ref="E69:G69"/>
    <mergeCell ref="E81:G81"/>
    <mergeCell ref="E82:G82"/>
    <mergeCell ref="E83:G83"/>
    <mergeCell ref="E84:G84"/>
    <mergeCell ref="E75:G75"/>
    <mergeCell ref="E76:G76"/>
    <mergeCell ref="E77:G77"/>
    <mergeCell ref="E78:G78"/>
    <mergeCell ref="E79:G79"/>
    <mergeCell ref="E95:G95"/>
    <mergeCell ref="E96:G96"/>
    <mergeCell ref="E62:G64"/>
    <mergeCell ref="H62:J64"/>
    <mergeCell ref="K62:M64"/>
    <mergeCell ref="H65:J65"/>
    <mergeCell ref="H66:J66"/>
    <mergeCell ref="H67:J67"/>
    <mergeCell ref="H68:J68"/>
    <mergeCell ref="H69:J69"/>
    <mergeCell ref="H70:J70"/>
    <mergeCell ref="H71:J71"/>
    <mergeCell ref="H72:J72"/>
    <mergeCell ref="E90:G90"/>
    <mergeCell ref="E91:G91"/>
    <mergeCell ref="E92:G92"/>
    <mergeCell ref="E93:G93"/>
    <mergeCell ref="E94:G94"/>
    <mergeCell ref="E85:G85"/>
    <mergeCell ref="E86:G86"/>
    <mergeCell ref="E87:G87"/>
    <mergeCell ref="E88:G88"/>
    <mergeCell ref="E89:G89"/>
    <mergeCell ref="E80:G80"/>
    <mergeCell ref="H79:J79"/>
    <mergeCell ref="H80:J80"/>
    <mergeCell ref="H81:J81"/>
    <mergeCell ref="H82:J82"/>
    <mergeCell ref="H73:J73"/>
    <mergeCell ref="H74:J74"/>
    <mergeCell ref="H75:J75"/>
    <mergeCell ref="H76:J76"/>
    <mergeCell ref="H77:J77"/>
    <mergeCell ref="H95:J95"/>
    <mergeCell ref="H96:J96"/>
    <mergeCell ref="K65:M65"/>
    <mergeCell ref="K66:M66"/>
    <mergeCell ref="K67:M67"/>
    <mergeCell ref="K68:M68"/>
    <mergeCell ref="K69:M69"/>
    <mergeCell ref="K70:M70"/>
    <mergeCell ref="K71:M71"/>
    <mergeCell ref="K72:M72"/>
    <mergeCell ref="K73:M73"/>
    <mergeCell ref="K74:M74"/>
    <mergeCell ref="K75:M75"/>
    <mergeCell ref="H88:J88"/>
    <mergeCell ref="H89:J89"/>
    <mergeCell ref="H90:J90"/>
    <mergeCell ref="H91:J91"/>
    <mergeCell ref="H92:J92"/>
    <mergeCell ref="H83:J83"/>
    <mergeCell ref="H84:J84"/>
    <mergeCell ref="H85:J85"/>
    <mergeCell ref="H86:J86"/>
    <mergeCell ref="H87:J87"/>
    <mergeCell ref="H78:J78"/>
    <mergeCell ref="K96:M96"/>
    <mergeCell ref="E16:R17"/>
    <mergeCell ref="K91:M91"/>
    <mergeCell ref="K92:M92"/>
    <mergeCell ref="K93:M93"/>
    <mergeCell ref="K94:M94"/>
    <mergeCell ref="K95:M95"/>
    <mergeCell ref="K86:M86"/>
    <mergeCell ref="K87:M87"/>
    <mergeCell ref="K88:M88"/>
    <mergeCell ref="K89:M89"/>
    <mergeCell ref="K90:M90"/>
    <mergeCell ref="K81:M81"/>
    <mergeCell ref="K82:M82"/>
    <mergeCell ref="K83:M83"/>
    <mergeCell ref="K84:M84"/>
    <mergeCell ref="K85:M85"/>
    <mergeCell ref="K76:M76"/>
    <mergeCell ref="K77:M77"/>
    <mergeCell ref="K78:M78"/>
    <mergeCell ref="K79:M79"/>
    <mergeCell ref="K80:M80"/>
    <mergeCell ref="H93:J93"/>
    <mergeCell ref="H94:J94"/>
  </mergeCells>
  <conditionalFormatting sqref="N27:P49">
    <cfRule type="expression" dxfId="1303" priority="71" stopIfTrue="1">
      <formula>ISNUMBER(N27)</formula>
    </cfRule>
  </conditionalFormatting>
  <conditionalFormatting sqref="E27:E48">
    <cfRule type="expression" dxfId="1302" priority="68" stopIfTrue="1">
      <formula>E27=""</formula>
    </cfRule>
  </conditionalFormatting>
  <conditionalFormatting sqref="G27:G48">
    <cfRule type="expression" dxfId="1301" priority="77" stopIfTrue="1">
      <formula>AND(OR(E27&lt;&gt;"",ISTEXT(F27)),$G27="")</formula>
    </cfRule>
  </conditionalFormatting>
  <conditionalFormatting sqref="K27:M48">
    <cfRule type="expression" dxfId="1300" priority="5" stopIfTrue="1">
      <formula>ISNUMBER(K27)</formula>
    </cfRule>
  </conditionalFormatting>
  <conditionalFormatting sqref="H27:J48">
    <cfRule type="expression" dxfId="1299" priority="75" stopIfTrue="1">
      <formula>ISNUMBER(H27)</formula>
    </cfRule>
    <cfRule type="expression" dxfId="1298" priority="76" stopIfTrue="1">
      <formula>ISTEXT($F27)</formula>
    </cfRule>
  </conditionalFormatting>
  <conditionalFormatting sqref="H65">
    <cfRule type="expression" dxfId="1297" priority="24" stopIfTrue="1">
      <formula>H65=""</formula>
    </cfRule>
  </conditionalFormatting>
  <conditionalFormatting sqref="E65">
    <cfRule type="expression" dxfId="1296" priority="11" stopIfTrue="1">
      <formula>E65=""</formula>
    </cfRule>
  </conditionalFormatting>
  <conditionalFormatting sqref="Q27:Q48">
    <cfRule type="expression" dxfId="1295" priority="10" stopIfTrue="1">
      <formula>ISNUMBER(Q27)</formula>
    </cfRule>
  </conditionalFormatting>
  <conditionalFormatting sqref="Q65:Q96">
    <cfRule type="expression" dxfId="1294" priority="9" stopIfTrue="1">
      <formula>ISNUMBER(Q65)</formula>
    </cfRule>
  </conditionalFormatting>
  <conditionalFormatting sqref="E66:E96">
    <cfRule type="expression" dxfId="1293" priority="8" stopIfTrue="1">
      <formula>E66=""</formula>
    </cfRule>
  </conditionalFormatting>
  <conditionalFormatting sqref="H66:H96">
    <cfRule type="expression" dxfId="1292" priority="7" stopIfTrue="1">
      <formula>H66=""</formula>
    </cfRule>
  </conditionalFormatting>
  <conditionalFormatting sqref="K65:K96">
    <cfRule type="expression" dxfId="1291" priority="6" stopIfTrue="1">
      <formula>K65=""</formula>
    </cfRule>
  </conditionalFormatting>
  <conditionalFormatting sqref="K27:M48">
    <cfRule type="expression" dxfId="1290" priority="51" stopIfTrue="1">
      <formula>$F27="Otro (ud)"</formula>
    </cfRule>
  </conditionalFormatting>
  <conditionalFormatting sqref="N97:P97">
    <cfRule type="expression" dxfId="1289" priority="4" stopIfTrue="1">
      <formula>ISNUMBER(N97)</formula>
    </cfRule>
  </conditionalFormatting>
  <conditionalFormatting sqref="N65:P96">
    <cfRule type="expression" dxfId="1288" priority="2" stopIfTrue="1">
      <formula>ISNUMBER(N65)</formula>
    </cfRule>
  </conditionalFormatting>
  <conditionalFormatting sqref="F27:F48">
    <cfRule type="expression" dxfId="1287" priority="1">
      <formula>ISTEXT(F27)</formula>
    </cfRule>
  </conditionalFormatting>
  <dataValidations count="3">
    <dataValidation type="decimal" operator="greaterThan" allowBlank="1" showInputMessage="1" showErrorMessage="1" sqref="G27:G48">
      <formula1>0</formula1>
    </dataValidation>
    <dataValidation type="list" allowBlank="1" showInputMessage="1" showErrorMessage="1" sqref="E65:E96">
      <formula1>Categoría_actividades</formula1>
    </dataValidation>
    <dataValidation type="list" allowBlank="1" showInputMessage="1" showErrorMessage="1" sqref="F27:F48">
      <formula1>Comb_fijas</formula1>
    </dataValidation>
  </dataValidations>
  <hyperlinks>
    <hyperlink ref="A4" location="'2. Hoja de trabajo. Consumos'!A1" display="2. Hoja de trabajo. Consumos"/>
    <hyperlink ref="A5" location="'3. Instalaciones fijas'!A1" display="3. Instalaciones fijas"/>
    <hyperlink ref="A7" location="'5. Emisiones Fugitivas'!A1" display="5. Emisiones fugitivas"/>
    <hyperlink ref="A8" location="'6. Emisiones de proceso'!A1" display="6. Emisiones de proceso"/>
    <hyperlink ref="A9" location="'7. Información adicional'!A1" display="7. Información adicional"/>
    <hyperlink ref="A13" location="'11. Revisiones calculadora'!A1" display="11. Revisiones de la calculadora"/>
    <hyperlink ref="A3" location="'1.Datos generales organización '!A1" display="1. Datos de la organización"/>
    <hyperlink ref="A6" location="'4. Vehículos y maquinaria'!A1" display="4. Vehículos y maquinaria"/>
    <hyperlink ref="A11" location="'9. Informe final. Resultados'!A1" display="9. Informe final: Resultados"/>
    <hyperlink ref="A10" location="'8.Electricidad y otras energías'!A1" display="8. Indirectas por energía comprada"/>
    <hyperlink ref="A12" location="'10. Factores de emisión'!A1" display="10. Factores de emisión"/>
  </hyperlinks>
  <pageMargins left="0.74803149606299213" right="0.74803149606299213" top="0.98425196850393704" bottom="0.98425196850393704" header="0" footer="0"/>
  <pageSetup paperSize="256" scale="47"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4"/>
  <sheetViews>
    <sheetView showRowColHeaders="0" zoomScaleNormal="100" workbookViewId="0">
      <pane xSplit="2" ySplit="1" topLeftCell="C2" activePane="bottomRight" state="frozen"/>
      <selection activeCell="H40" sqref="H40:N40"/>
      <selection pane="topRight" activeCell="H40" sqref="H40:N40"/>
      <selection pane="bottomLeft" activeCell="H40" sqref="H40:N40"/>
      <selection pane="bottomRight"/>
    </sheetView>
  </sheetViews>
  <sheetFormatPr baseColWidth="10" defaultColWidth="11.42578125" defaultRowHeight="15" x14ac:dyDescent="0.25"/>
  <cols>
    <col min="1" max="1" width="26.85546875" style="219" customWidth="1"/>
    <col min="2" max="2" width="0.5703125" style="11" customWidth="1"/>
    <col min="3" max="3" width="1" style="29" customWidth="1"/>
    <col min="4" max="4" width="1.42578125" style="14" customWidth="1"/>
    <col min="5" max="5" width="27.140625" style="14" customWidth="1"/>
    <col min="6" max="6" width="29.7109375" style="14" customWidth="1"/>
    <col min="7" max="7" width="20" style="14" customWidth="1"/>
    <col min="8" max="8" width="14.85546875" style="14" customWidth="1"/>
    <col min="9" max="14" width="8" style="14" customWidth="1"/>
    <col min="15" max="17" width="15.28515625" style="14" customWidth="1"/>
    <col min="18" max="18" width="17.140625" style="14" customWidth="1"/>
    <col min="19" max="19" width="9.140625" style="14" customWidth="1"/>
    <col min="20" max="20" width="4.140625" style="14" customWidth="1"/>
    <col min="21" max="21" width="12.28515625" style="14" customWidth="1"/>
    <col min="22" max="22" width="3.42578125" style="14" customWidth="1"/>
    <col min="23" max="16384" width="11.42578125" style="14"/>
  </cols>
  <sheetData>
    <row r="1" spans="1:22" s="29" customFormat="1" ht="36" customHeight="1" x14ac:dyDescent="0.25">
      <c r="A1" s="218"/>
      <c r="B1" s="11"/>
      <c r="C1" s="35" t="s">
        <v>1601</v>
      </c>
      <c r="D1" s="35"/>
      <c r="E1" s="35"/>
      <c r="F1" s="35"/>
      <c r="G1" s="35"/>
      <c r="H1" s="35"/>
      <c r="I1" s="35"/>
      <c r="J1" s="35"/>
      <c r="K1" s="35"/>
      <c r="L1" s="35"/>
      <c r="M1" s="35"/>
      <c r="N1" s="35"/>
      <c r="O1" s="35"/>
      <c r="P1" s="35"/>
      <c r="Q1" s="35"/>
      <c r="R1" s="35"/>
      <c r="S1" s="35"/>
      <c r="T1" s="35"/>
      <c r="U1" s="245"/>
      <c r="V1" s="245"/>
    </row>
    <row r="2" spans="1:22" ht="36" customHeight="1" x14ac:dyDescent="0.25">
      <c r="B2" s="5"/>
    </row>
    <row r="3" spans="1:22" ht="15" customHeight="1" x14ac:dyDescent="0.25">
      <c r="A3" s="17" t="s">
        <v>50</v>
      </c>
      <c r="B3" s="81"/>
      <c r="E3" s="993" t="s">
        <v>1426</v>
      </c>
      <c r="F3" s="993"/>
      <c r="G3" s="993"/>
      <c r="H3" s="993"/>
      <c r="I3" s="993"/>
      <c r="J3" s="993"/>
      <c r="K3" s="993"/>
      <c r="L3" s="993"/>
      <c r="M3" s="993"/>
      <c r="N3" s="993"/>
      <c r="O3" s="993"/>
      <c r="P3" s="993"/>
      <c r="Q3" s="993"/>
      <c r="R3" s="993"/>
      <c r="S3" s="993"/>
      <c r="T3" s="231"/>
      <c r="U3" s="231"/>
      <c r="V3" s="220"/>
    </row>
    <row r="4" spans="1:22" ht="15" customHeight="1" x14ac:dyDescent="0.25">
      <c r="A4" s="17" t="s">
        <v>1180</v>
      </c>
      <c r="B4" s="81"/>
      <c r="E4" s="993"/>
      <c r="F4" s="993"/>
      <c r="G4" s="993"/>
      <c r="H4" s="993"/>
      <c r="I4" s="993"/>
      <c r="J4" s="993"/>
      <c r="K4" s="993"/>
      <c r="L4" s="993"/>
      <c r="M4" s="993"/>
      <c r="N4" s="993"/>
      <c r="O4" s="993"/>
      <c r="P4" s="993"/>
      <c r="Q4" s="993"/>
      <c r="R4" s="993"/>
      <c r="S4" s="993"/>
      <c r="T4" s="231"/>
      <c r="U4" s="231"/>
      <c r="V4" s="220"/>
    </row>
    <row r="5" spans="1:22" ht="15" customHeight="1" x14ac:dyDescent="0.25">
      <c r="A5" s="17" t="s">
        <v>1181</v>
      </c>
      <c r="B5" s="81"/>
      <c r="E5" s="993"/>
      <c r="F5" s="993"/>
      <c r="G5" s="993"/>
      <c r="H5" s="993"/>
      <c r="I5" s="993"/>
      <c r="J5" s="993"/>
      <c r="K5" s="993"/>
      <c r="L5" s="993"/>
      <c r="M5" s="993"/>
      <c r="N5" s="993"/>
      <c r="O5" s="993"/>
      <c r="P5" s="993"/>
      <c r="Q5" s="993"/>
      <c r="R5" s="993"/>
      <c r="S5" s="993"/>
      <c r="T5" s="231"/>
      <c r="U5" s="231"/>
      <c r="V5" s="220"/>
    </row>
    <row r="6" spans="1:22" ht="15" customHeight="1" x14ac:dyDescent="0.25">
      <c r="A6" s="4" t="s">
        <v>1182</v>
      </c>
      <c r="B6" s="81"/>
      <c r="E6" s="980" t="s">
        <v>1412</v>
      </c>
      <c r="F6" s="980"/>
      <c r="G6" s="980"/>
      <c r="H6" s="980"/>
      <c r="I6" s="980"/>
      <c r="J6" s="980"/>
      <c r="K6" s="980"/>
      <c r="L6" s="980"/>
      <c r="M6" s="980"/>
      <c r="N6" s="980"/>
      <c r="O6" s="980"/>
      <c r="P6" s="980"/>
      <c r="Q6" s="980"/>
      <c r="R6" s="980"/>
      <c r="S6" s="980"/>
      <c r="T6" s="231"/>
      <c r="U6" s="231"/>
      <c r="V6" s="220"/>
    </row>
    <row r="7" spans="1:22" ht="15" customHeight="1" x14ac:dyDescent="0.25">
      <c r="A7" s="17" t="s">
        <v>1183</v>
      </c>
      <c r="B7" s="81"/>
      <c r="E7" s="980"/>
      <c r="F7" s="980"/>
      <c r="G7" s="980"/>
      <c r="H7" s="980"/>
      <c r="I7" s="980"/>
      <c r="J7" s="980"/>
      <c r="K7" s="980"/>
      <c r="L7" s="980"/>
      <c r="M7" s="980"/>
      <c r="N7" s="980"/>
      <c r="O7" s="980"/>
      <c r="P7" s="980"/>
      <c r="Q7" s="980"/>
      <c r="R7" s="980"/>
      <c r="S7" s="980"/>
      <c r="T7" s="231"/>
      <c r="U7" s="231"/>
      <c r="V7" s="220"/>
    </row>
    <row r="8" spans="1:22" ht="15" customHeight="1" x14ac:dyDescent="0.25">
      <c r="A8" s="17" t="s">
        <v>1184</v>
      </c>
      <c r="B8" s="81"/>
      <c r="E8" s="290" t="s">
        <v>753</v>
      </c>
      <c r="F8" s="288"/>
      <c r="G8" s="231"/>
      <c r="H8" s="231"/>
      <c r="I8" s="231"/>
      <c r="J8" s="231"/>
      <c r="K8" s="231"/>
      <c r="L8" s="231"/>
      <c r="N8" s="231"/>
      <c r="O8" s="231"/>
      <c r="P8" s="231"/>
      <c r="Q8" s="231"/>
      <c r="R8" s="231"/>
      <c r="S8" s="231"/>
      <c r="T8" s="231"/>
      <c r="U8" s="231"/>
      <c r="V8" s="220"/>
    </row>
    <row r="9" spans="1:22" ht="15" customHeight="1" x14ac:dyDescent="0.25">
      <c r="A9" s="17" t="s">
        <v>1185</v>
      </c>
      <c r="B9" s="81"/>
      <c r="E9" s="693" t="s">
        <v>1427</v>
      </c>
      <c r="F9" s="290"/>
      <c r="G9" s="231"/>
      <c r="H9" s="231"/>
      <c r="I9" s="231"/>
      <c r="J9" s="231"/>
      <c r="K9" s="231"/>
      <c r="L9" s="231"/>
      <c r="M9" s="244"/>
      <c r="N9" s="231"/>
      <c r="O9" s="231"/>
      <c r="P9" s="231"/>
      <c r="Q9" s="231"/>
      <c r="R9" s="231"/>
      <c r="S9" s="231"/>
      <c r="T9" s="231"/>
      <c r="U9" s="231"/>
      <c r="V9" s="220"/>
    </row>
    <row r="10" spans="1:22" ht="15" customHeight="1" x14ac:dyDescent="0.25">
      <c r="A10" s="17" t="s">
        <v>1390</v>
      </c>
      <c r="B10" s="81"/>
      <c r="E10" s="290" t="s">
        <v>1389</v>
      </c>
      <c r="F10" s="291"/>
      <c r="G10" s="289"/>
      <c r="H10" s="289"/>
      <c r="I10" s="289"/>
      <c r="J10" s="289"/>
      <c r="K10" s="289"/>
      <c r="L10" s="289"/>
      <c r="M10" s="289"/>
      <c r="N10" s="289"/>
      <c r="O10" s="289"/>
      <c r="P10" s="289"/>
      <c r="Q10" s="231"/>
      <c r="R10" s="231"/>
      <c r="S10" s="231"/>
      <c r="T10" s="231"/>
      <c r="U10" s="231"/>
    </row>
    <row r="11" spans="1:22" ht="15" customHeight="1" x14ac:dyDescent="0.25">
      <c r="A11" s="17" t="s">
        <v>1186</v>
      </c>
      <c r="B11" s="81"/>
      <c r="E11" s="693" t="s">
        <v>784</v>
      </c>
      <c r="F11" s="290"/>
      <c r="G11" s="289"/>
      <c r="H11" s="289"/>
      <c r="I11" s="289"/>
      <c r="J11" s="289"/>
      <c r="K11" s="289"/>
      <c r="L11" s="289"/>
      <c r="M11" s="289"/>
      <c r="N11" s="289"/>
      <c r="O11" s="289"/>
      <c r="P11" s="289"/>
      <c r="Q11" s="245"/>
      <c r="R11" s="245"/>
      <c r="S11" s="245"/>
      <c r="T11" s="221"/>
      <c r="U11" s="245"/>
    </row>
    <row r="12" spans="1:22" ht="15" customHeight="1" x14ac:dyDescent="0.25">
      <c r="A12" s="17" t="s">
        <v>1187</v>
      </c>
      <c r="B12" s="81"/>
      <c r="E12" s="290" t="s">
        <v>1428</v>
      </c>
      <c r="F12" s="291"/>
      <c r="G12" s="292"/>
      <c r="H12" s="292"/>
      <c r="I12" s="292"/>
      <c r="J12" s="292"/>
      <c r="K12" s="292"/>
      <c r="L12" s="292"/>
      <c r="M12" s="292"/>
      <c r="N12" s="292"/>
      <c r="O12" s="292"/>
      <c r="P12" s="289"/>
      <c r="Q12" s="245"/>
      <c r="R12" s="245"/>
      <c r="S12" s="245"/>
      <c r="T12" s="221"/>
      <c r="U12" s="245"/>
    </row>
    <row r="13" spans="1:22" ht="15" customHeight="1" x14ac:dyDescent="0.25">
      <c r="A13" s="17" t="s">
        <v>1188</v>
      </c>
      <c r="B13" s="81"/>
      <c r="E13" s="693" t="s">
        <v>1429</v>
      </c>
      <c r="F13" s="290"/>
      <c r="G13" s="289"/>
      <c r="H13" s="289"/>
      <c r="I13" s="289"/>
      <c r="J13" s="289"/>
      <c r="K13" s="289"/>
      <c r="L13" s="289"/>
      <c r="M13" s="289"/>
      <c r="N13" s="289"/>
      <c r="O13" s="289"/>
      <c r="P13" s="289"/>
      <c r="Q13" s="245"/>
      <c r="R13" s="245"/>
      <c r="S13" s="245"/>
      <c r="T13" s="221"/>
      <c r="U13" s="245"/>
    </row>
    <row r="14" spans="1:22" ht="15" customHeight="1" x14ac:dyDescent="0.25">
      <c r="A14" s="70"/>
      <c r="B14" s="81"/>
      <c r="F14" s="291"/>
      <c r="G14" s="292"/>
      <c r="H14" s="292"/>
      <c r="I14" s="292"/>
      <c r="J14" s="292"/>
      <c r="K14" s="292"/>
      <c r="L14" s="292"/>
      <c r="M14" s="292"/>
      <c r="N14" s="292"/>
      <c r="O14" s="292"/>
      <c r="P14" s="289"/>
      <c r="Q14" s="245"/>
      <c r="R14" s="245"/>
      <c r="S14" s="245"/>
      <c r="T14" s="221"/>
      <c r="U14" s="245"/>
    </row>
    <row r="15" spans="1:22" s="32" customFormat="1" ht="15" customHeight="1" x14ac:dyDescent="0.25">
      <c r="A15" s="219"/>
      <c r="B15" s="11"/>
      <c r="C15" s="29"/>
      <c r="D15" s="293" t="s">
        <v>847</v>
      </c>
      <c r="E15" s="293"/>
      <c r="F15" s="293"/>
      <c r="G15" s="293"/>
      <c r="H15" s="293"/>
      <c r="I15" s="293"/>
      <c r="J15" s="293"/>
      <c r="K15" s="293"/>
      <c r="L15" s="293"/>
      <c r="M15" s="293"/>
      <c r="N15" s="293"/>
      <c r="O15" s="293"/>
      <c r="P15" s="293"/>
      <c r="Q15" s="293"/>
      <c r="R15" s="293"/>
      <c r="S15" s="293"/>
      <c r="T15" s="286"/>
      <c r="U15" s="286"/>
      <c r="V15" s="14"/>
    </row>
    <row r="16" spans="1:22" ht="15" customHeight="1" x14ac:dyDescent="0.3">
      <c r="D16" s="227"/>
      <c r="E16" s="227"/>
      <c r="F16" s="227"/>
      <c r="G16" s="227"/>
      <c r="H16" s="227"/>
      <c r="I16" s="227"/>
      <c r="J16" s="227"/>
      <c r="K16" s="227"/>
      <c r="L16" s="227"/>
      <c r="M16" s="227"/>
      <c r="N16" s="227"/>
      <c r="O16" s="227"/>
      <c r="P16" s="227"/>
      <c r="Q16" s="227"/>
      <c r="R16" s="227"/>
      <c r="S16" s="227"/>
      <c r="T16" s="286"/>
      <c r="U16" s="286"/>
      <c r="V16" s="227"/>
    </row>
    <row r="17" spans="4:23" ht="16.5" customHeight="1" x14ac:dyDescent="0.3">
      <c r="D17" s="227"/>
      <c r="E17" s="993" t="s">
        <v>1430</v>
      </c>
      <c r="F17" s="993"/>
      <c r="G17" s="993"/>
      <c r="H17" s="993"/>
      <c r="I17" s="993"/>
      <c r="J17" s="993"/>
      <c r="K17" s="993"/>
      <c r="L17" s="993"/>
      <c r="M17" s="993"/>
      <c r="N17" s="993"/>
      <c r="O17" s="993"/>
      <c r="P17" s="993"/>
      <c r="Q17" s="993"/>
      <c r="R17" s="993"/>
      <c r="S17" s="993"/>
      <c r="V17" s="227"/>
    </row>
    <row r="18" spans="4:23" ht="16.5" customHeight="1" x14ac:dyDescent="0.3">
      <c r="D18" s="227"/>
      <c r="E18" s="993"/>
      <c r="F18" s="993"/>
      <c r="G18" s="993"/>
      <c r="H18" s="993"/>
      <c r="I18" s="993"/>
      <c r="J18" s="993"/>
      <c r="K18" s="993"/>
      <c r="L18" s="993"/>
      <c r="M18" s="993"/>
      <c r="N18" s="993"/>
      <c r="O18" s="993"/>
      <c r="P18" s="993"/>
      <c r="Q18" s="993"/>
      <c r="R18" s="993"/>
      <c r="S18" s="993"/>
      <c r="V18" s="227"/>
    </row>
    <row r="19" spans="4:23" ht="16.5" customHeight="1" x14ac:dyDescent="0.3">
      <c r="D19" s="227"/>
      <c r="E19" s="993"/>
      <c r="F19" s="993"/>
      <c r="G19" s="993"/>
      <c r="H19" s="993"/>
      <c r="I19" s="993"/>
      <c r="J19" s="993"/>
      <c r="K19" s="993"/>
      <c r="L19" s="993"/>
      <c r="M19" s="993"/>
      <c r="N19" s="993"/>
      <c r="O19" s="993"/>
      <c r="P19" s="993"/>
      <c r="Q19" s="993"/>
      <c r="R19" s="993"/>
      <c r="S19" s="993"/>
      <c r="V19" s="227"/>
    </row>
    <row r="20" spans="4:23" ht="6.75" customHeight="1" x14ac:dyDescent="0.3">
      <c r="D20" s="227"/>
      <c r="E20" s="993"/>
      <c r="F20" s="993"/>
      <c r="G20" s="993"/>
      <c r="H20" s="993"/>
      <c r="I20" s="993"/>
      <c r="J20" s="993"/>
      <c r="K20" s="993"/>
      <c r="L20" s="993"/>
      <c r="M20" s="993"/>
      <c r="N20" s="993"/>
      <c r="O20" s="993"/>
      <c r="P20" s="993"/>
      <c r="Q20" s="993"/>
      <c r="R20" s="993"/>
      <c r="S20" s="993"/>
      <c r="V20" s="227"/>
    </row>
    <row r="21" spans="4:23" ht="16.5" customHeight="1" x14ac:dyDescent="0.3">
      <c r="D21" s="227"/>
      <c r="E21" s="1058" t="s">
        <v>1602</v>
      </c>
      <c r="F21" s="1058"/>
      <c r="G21" s="1058"/>
      <c r="H21" s="1058"/>
      <c r="I21" s="1058"/>
      <c r="J21" s="1058"/>
      <c r="K21" s="1058"/>
      <c r="L21" s="1058"/>
      <c r="M21" s="1058"/>
      <c r="N21" s="1058"/>
      <c r="O21" s="1058"/>
      <c r="P21" s="1058"/>
      <c r="Q21" s="1058"/>
      <c r="R21" s="1058"/>
      <c r="S21" s="1058"/>
      <c r="T21" s="228"/>
      <c r="U21" s="228"/>
      <c r="V21" s="227"/>
    </row>
    <row r="22" spans="4:23" ht="16.5" customHeight="1" x14ac:dyDescent="0.3">
      <c r="D22" s="227"/>
      <c r="E22" s="1058"/>
      <c r="F22" s="1058"/>
      <c r="G22" s="1058"/>
      <c r="H22" s="1058"/>
      <c r="I22" s="1058"/>
      <c r="J22" s="1058"/>
      <c r="K22" s="1058"/>
      <c r="L22" s="1058"/>
      <c r="M22" s="1058"/>
      <c r="N22" s="1058"/>
      <c r="O22" s="1058"/>
      <c r="P22" s="1058"/>
      <c r="Q22" s="1058"/>
      <c r="R22" s="1058"/>
      <c r="S22" s="1058"/>
      <c r="T22" s="228"/>
      <c r="U22" s="228"/>
      <c r="V22" s="227"/>
    </row>
    <row r="23" spans="4:23" ht="16.5" customHeight="1" x14ac:dyDescent="0.3">
      <c r="D23" s="227"/>
      <c r="E23" s="1058"/>
      <c r="F23" s="1058"/>
      <c r="G23" s="1058"/>
      <c r="H23" s="1058"/>
      <c r="I23" s="1058"/>
      <c r="J23" s="1058"/>
      <c r="K23" s="1058"/>
      <c r="L23" s="1058"/>
      <c r="M23" s="1058"/>
      <c r="N23" s="1058"/>
      <c r="O23" s="1058"/>
      <c r="P23" s="1058"/>
      <c r="Q23" s="1058"/>
      <c r="R23" s="1058"/>
      <c r="S23" s="1058"/>
      <c r="T23" s="228"/>
      <c r="U23" s="228"/>
      <c r="V23" s="227"/>
    </row>
    <row r="24" spans="4:23" ht="16.5" customHeight="1" x14ac:dyDescent="0.3">
      <c r="D24" s="227"/>
      <c r="E24" s="1058"/>
      <c r="F24" s="1058"/>
      <c r="G24" s="1058"/>
      <c r="H24" s="1058"/>
      <c r="I24" s="1058"/>
      <c r="J24" s="1058"/>
      <c r="K24" s="1058"/>
      <c r="L24" s="1058"/>
      <c r="M24" s="1058"/>
      <c r="N24" s="1058"/>
      <c r="O24" s="1058"/>
      <c r="P24" s="1058"/>
      <c r="Q24" s="1058"/>
      <c r="R24" s="1058"/>
      <c r="S24" s="1058"/>
      <c r="T24" s="228"/>
      <c r="U24" s="228"/>
      <c r="V24" s="227"/>
    </row>
    <row r="25" spans="4:23" ht="16.5" customHeight="1" x14ac:dyDescent="0.3">
      <c r="D25" s="227"/>
      <c r="E25" s="1059" t="s">
        <v>1591</v>
      </c>
      <c r="F25" s="1059"/>
      <c r="G25" s="1059"/>
      <c r="H25" s="1059"/>
      <c r="I25" s="1059"/>
      <c r="J25" s="1059"/>
      <c r="K25" s="1059"/>
      <c r="L25" s="1059"/>
      <c r="M25" s="1059"/>
      <c r="N25" s="1059"/>
      <c r="O25" s="1059"/>
      <c r="P25" s="1059"/>
      <c r="Q25" s="1059"/>
      <c r="R25" s="1059"/>
      <c r="S25" s="1059"/>
      <c r="T25" s="228"/>
      <c r="U25" s="228"/>
      <c r="V25" s="227"/>
    </row>
    <row r="26" spans="4:23" ht="16.5" customHeight="1" x14ac:dyDescent="0.3">
      <c r="D26" s="227"/>
      <c r="E26" s="1059"/>
      <c r="F26" s="1059"/>
      <c r="G26" s="1059"/>
      <c r="H26" s="1059"/>
      <c r="I26" s="1059"/>
      <c r="J26" s="1059"/>
      <c r="K26" s="1059"/>
      <c r="L26" s="1059"/>
      <c r="M26" s="1059"/>
      <c r="N26" s="1059"/>
      <c r="O26" s="1059"/>
      <c r="P26" s="1059"/>
      <c r="Q26" s="1059"/>
      <c r="R26" s="1059"/>
      <c r="S26" s="1059"/>
      <c r="T26" s="228"/>
      <c r="U26" s="228"/>
      <c r="V26" s="227"/>
    </row>
    <row r="27" spans="4:23" ht="16.5" customHeight="1" x14ac:dyDescent="0.3">
      <c r="D27" s="227"/>
      <c r="E27" s="1059"/>
      <c r="F27" s="1059"/>
      <c r="G27" s="1059"/>
      <c r="H27" s="1059"/>
      <c r="I27" s="1059"/>
      <c r="J27" s="1059"/>
      <c r="K27" s="1059"/>
      <c r="L27" s="1059"/>
      <c r="M27" s="1059"/>
      <c r="N27" s="1059"/>
      <c r="O27" s="1059"/>
      <c r="P27" s="1059"/>
      <c r="Q27" s="1059"/>
      <c r="R27" s="1059"/>
      <c r="S27" s="1059"/>
      <c r="T27" s="228"/>
      <c r="U27" s="228"/>
      <c r="V27" s="227"/>
    </row>
    <row r="28" spans="4:23" ht="16.5" customHeight="1" x14ac:dyDescent="0.3">
      <c r="D28" s="227"/>
      <c r="E28" s="728"/>
      <c r="F28" s="728"/>
      <c r="G28" s="623"/>
      <c r="H28" s="729"/>
      <c r="I28" s="729"/>
      <c r="J28" s="729"/>
      <c r="K28" s="729"/>
      <c r="L28" s="729"/>
      <c r="M28" s="729"/>
      <c r="N28" s="729"/>
      <c r="O28" s="729"/>
      <c r="P28" s="729"/>
      <c r="Q28" s="729"/>
      <c r="R28" s="729"/>
      <c r="S28" s="729"/>
      <c r="T28" s="228"/>
      <c r="U28" s="228"/>
      <c r="V28" s="228"/>
      <c r="W28" s="228"/>
    </row>
    <row r="29" spans="4:23" ht="15" customHeight="1" x14ac:dyDescent="0.3">
      <c r="D29" s="227"/>
      <c r="E29" s="750" t="s">
        <v>1150</v>
      </c>
      <c r="F29" s="750"/>
      <c r="G29" s="750"/>
      <c r="H29" s="750"/>
      <c r="I29" s="750"/>
      <c r="J29" s="750"/>
      <c r="K29" s="750"/>
      <c r="L29" s="750"/>
      <c r="M29" s="750"/>
      <c r="N29" s="750"/>
      <c r="O29" s="750"/>
      <c r="P29" s="750"/>
      <c r="Q29" s="750"/>
      <c r="R29" s="750"/>
      <c r="S29" s="228"/>
      <c r="T29" s="228"/>
      <c r="U29" s="228"/>
      <c r="V29" s="228"/>
      <c r="W29" s="228"/>
    </row>
    <row r="30" spans="4:23" ht="15" customHeight="1" x14ac:dyDescent="0.3">
      <c r="D30" s="227"/>
      <c r="E30" s="227"/>
      <c r="F30" s="227"/>
      <c r="G30" s="227"/>
      <c r="H30" s="227"/>
      <c r="I30" s="227"/>
      <c r="J30" s="227"/>
      <c r="K30" s="227"/>
      <c r="L30" s="227"/>
      <c r="M30" s="227"/>
      <c r="N30" s="227"/>
      <c r="O30" s="227"/>
      <c r="P30" s="227"/>
      <c r="Q30" s="227"/>
      <c r="R30" s="227"/>
      <c r="S30" s="228"/>
      <c r="T30" s="228"/>
      <c r="U30" s="228"/>
      <c r="V30" s="228"/>
      <c r="W30" s="228"/>
    </row>
    <row r="31" spans="4:23" ht="15" customHeight="1" x14ac:dyDescent="0.3">
      <c r="D31" s="227"/>
      <c r="E31" s="993" t="s">
        <v>1383</v>
      </c>
      <c r="F31" s="993"/>
      <c r="G31" s="993"/>
      <c r="H31" s="993"/>
      <c r="I31" s="993"/>
      <c r="J31" s="993"/>
      <c r="K31" s="993"/>
      <c r="L31" s="993"/>
      <c r="M31" s="993"/>
      <c r="N31" s="993"/>
      <c r="O31" s="993"/>
      <c r="P31" s="993"/>
      <c r="Q31" s="993"/>
      <c r="R31" s="993"/>
      <c r="S31" s="724"/>
      <c r="T31" s="228"/>
      <c r="U31" s="228"/>
      <c r="V31" s="228"/>
      <c r="W31" s="228"/>
    </row>
    <row r="32" spans="4:23" ht="15" customHeight="1" x14ac:dyDescent="0.3">
      <c r="D32" s="227"/>
      <c r="E32" s="993"/>
      <c r="F32" s="993"/>
      <c r="G32" s="993"/>
      <c r="H32" s="993"/>
      <c r="I32" s="993"/>
      <c r="J32" s="993"/>
      <c r="K32" s="993"/>
      <c r="L32" s="993"/>
      <c r="M32" s="993"/>
      <c r="N32" s="993"/>
      <c r="O32" s="993"/>
      <c r="P32" s="993"/>
      <c r="Q32" s="993"/>
      <c r="R32" s="993"/>
      <c r="S32" s="724"/>
      <c r="T32" s="228"/>
      <c r="U32" s="228"/>
      <c r="V32" s="228"/>
      <c r="W32" s="228"/>
    </row>
    <row r="33" spans="1:23" ht="15" customHeight="1" x14ac:dyDescent="0.3">
      <c r="D33" s="227"/>
      <c r="E33" s="723"/>
      <c r="F33" s="722"/>
      <c r="G33" s="722"/>
      <c r="H33" s="722"/>
      <c r="I33" s="722"/>
      <c r="J33" s="722"/>
      <c r="K33" s="722"/>
      <c r="L33" s="722"/>
      <c r="M33" s="722"/>
      <c r="N33" s="722"/>
      <c r="O33" s="722"/>
      <c r="P33" s="722"/>
      <c r="Q33" s="722"/>
      <c r="R33" s="722"/>
      <c r="S33" s="722"/>
      <c r="T33" s="228"/>
      <c r="U33" s="228"/>
      <c r="V33" s="228"/>
      <c r="W33" s="228"/>
    </row>
    <row r="34" spans="1:23" ht="17.25" customHeight="1" x14ac:dyDescent="0.3">
      <c r="D34" s="227"/>
      <c r="E34" s="1057" t="s">
        <v>1152</v>
      </c>
      <c r="F34" s="993"/>
      <c r="G34" s="993"/>
      <c r="H34" s="993"/>
      <c r="I34" s="993"/>
      <c r="J34" s="993"/>
      <c r="K34" s="993"/>
      <c r="L34" s="993"/>
      <c r="M34" s="993"/>
      <c r="N34" s="993"/>
      <c r="O34" s="993"/>
      <c r="P34" s="993"/>
      <c r="Q34" s="993"/>
      <c r="R34" s="993"/>
      <c r="S34" s="993"/>
      <c r="V34" s="227"/>
    </row>
    <row r="35" spans="1:23" s="222" customFormat="1" ht="15" customHeight="1" x14ac:dyDescent="0.25">
      <c r="A35" s="219"/>
      <c r="B35" s="11"/>
      <c r="C35" s="29"/>
      <c r="D35" s="32"/>
      <c r="S35" s="228"/>
      <c r="T35" s="228"/>
      <c r="U35" s="228"/>
      <c r="V35" s="228"/>
      <c r="W35" s="228"/>
    </row>
    <row r="36" spans="1:23" s="222" customFormat="1" ht="15" customHeight="1" x14ac:dyDescent="0.25">
      <c r="A36" s="219"/>
      <c r="B36" s="11"/>
      <c r="C36" s="29"/>
      <c r="D36" s="32"/>
      <c r="E36" s="1035" t="s">
        <v>991</v>
      </c>
      <c r="F36" s="1042" t="s">
        <v>1151</v>
      </c>
      <c r="G36" s="1042" t="s">
        <v>1148</v>
      </c>
      <c r="H36" s="1034" t="s">
        <v>750</v>
      </c>
      <c r="I36" s="1034" t="s">
        <v>1149</v>
      </c>
      <c r="J36" s="1034"/>
      <c r="K36" s="1034"/>
      <c r="L36" s="1034"/>
      <c r="M36" s="1034"/>
      <c r="N36" s="1034"/>
      <c r="O36" s="1051" t="s">
        <v>762</v>
      </c>
      <c r="P36" s="1052"/>
      <c r="Q36" s="1053"/>
      <c r="R36" s="1014" t="s">
        <v>1037</v>
      </c>
      <c r="S36" s="228"/>
      <c r="T36" s="228"/>
      <c r="U36" s="228"/>
      <c r="V36" s="228"/>
      <c r="W36" s="228"/>
    </row>
    <row r="37" spans="1:23" s="222" customFormat="1" ht="15" customHeight="1" x14ac:dyDescent="0.25">
      <c r="A37" s="219"/>
      <c r="B37" s="11"/>
      <c r="C37" s="29"/>
      <c r="D37" s="32"/>
      <c r="E37" s="1036"/>
      <c r="F37" s="1043"/>
      <c r="G37" s="1043"/>
      <c r="H37" s="1038"/>
      <c r="I37" s="1038" t="s">
        <v>71</v>
      </c>
      <c r="J37" s="1038"/>
      <c r="K37" s="1038"/>
      <c r="L37" s="1038" t="s">
        <v>1153</v>
      </c>
      <c r="M37" s="1038"/>
      <c r="N37" s="1038"/>
      <c r="O37" s="1054"/>
      <c r="P37" s="1055"/>
      <c r="Q37" s="1056"/>
      <c r="R37" s="1015"/>
      <c r="W37" s="228"/>
    </row>
    <row r="38" spans="1:23" s="222" customFormat="1" ht="15" customHeight="1" x14ac:dyDescent="0.25">
      <c r="A38" s="219"/>
      <c r="B38" s="11"/>
      <c r="C38" s="29"/>
      <c r="D38" s="32"/>
      <c r="E38" s="1037"/>
      <c r="F38" s="1044"/>
      <c r="G38" s="1044"/>
      <c r="H38" s="1045"/>
      <c r="I38" s="594" t="s">
        <v>756</v>
      </c>
      <c r="J38" s="594" t="s">
        <v>757</v>
      </c>
      <c r="K38" s="594" t="s">
        <v>758</v>
      </c>
      <c r="L38" s="594" t="s">
        <v>756</v>
      </c>
      <c r="M38" s="594" t="s">
        <v>757</v>
      </c>
      <c r="N38" s="594" t="s">
        <v>758</v>
      </c>
      <c r="O38" s="594" t="s">
        <v>759</v>
      </c>
      <c r="P38" s="594" t="s">
        <v>760</v>
      </c>
      <c r="Q38" s="594" t="s">
        <v>761</v>
      </c>
      <c r="R38" s="1015"/>
      <c r="W38" s="228"/>
    </row>
    <row r="39" spans="1:23" s="227" customFormat="1" ht="15" customHeight="1" x14ac:dyDescent="0.3">
      <c r="A39" s="219"/>
      <c r="B39" s="11"/>
      <c r="C39" s="29"/>
      <c r="D39" s="32"/>
      <c r="E39" s="552"/>
      <c r="F39" s="820"/>
      <c r="G39" s="224"/>
      <c r="H39" s="229"/>
      <c r="I39" s="226" t="str">
        <f>Datos!G316</f>
        <v/>
      </c>
      <c r="J39" s="226" t="str">
        <f>Datos!H316</f>
        <v/>
      </c>
      <c r="K39" s="226" t="str">
        <f>Datos!I316</f>
        <v/>
      </c>
      <c r="L39" s="157"/>
      <c r="M39" s="157"/>
      <c r="N39" s="157"/>
      <c r="O39" s="230" t="str">
        <f>Datos!M316</f>
        <v/>
      </c>
      <c r="P39" s="302" t="str">
        <f>Datos!N316</f>
        <v/>
      </c>
      <c r="Q39" s="302" t="str">
        <f>Datos!O316</f>
        <v/>
      </c>
      <c r="R39" s="616" t="str">
        <f>Datos!P316</f>
        <v/>
      </c>
      <c r="W39" s="228"/>
    </row>
    <row r="40" spans="1:23" s="227" customFormat="1" ht="15" customHeight="1" x14ac:dyDescent="0.3">
      <c r="A40" s="219"/>
      <c r="B40" s="11"/>
      <c r="C40" s="29"/>
      <c r="D40" s="32"/>
      <c r="E40" s="550"/>
      <c r="F40" s="820"/>
      <c r="G40" s="224"/>
      <c r="H40" s="229"/>
      <c r="I40" s="226" t="str">
        <f>Datos!G317</f>
        <v/>
      </c>
      <c r="J40" s="226" t="str">
        <f>Datos!H317</f>
        <v/>
      </c>
      <c r="K40" s="226" t="str">
        <f>Datos!I317</f>
        <v/>
      </c>
      <c r="L40" s="157"/>
      <c r="M40" s="157"/>
      <c r="N40" s="157"/>
      <c r="O40" s="302" t="str">
        <f>Datos!M317</f>
        <v/>
      </c>
      <c r="P40" s="302" t="str">
        <f>Datos!N317</f>
        <v/>
      </c>
      <c r="Q40" s="302" t="str">
        <f>Datos!O317</f>
        <v/>
      </c>
      <c r="R40" s="616" t="str">
        <f>Datos!P317</f>
        <v/>
      </c>
      <c r="W40" s="228"/>
    </row>
    <row r="41" spans="1:23" s="227" customFormat="1" ht="15" customHeight="1" x14ac:dyDescent="0.3">
      <c r="A41" s="219"/>
      <c r="B41" s="11"/>
      <c r="C41" s="29"/>
      <c r="D41" s="32"/>
      <c r="E41" s="550"/>
      <c r="F41" s="820"/>
      <c r="G41" s="224"/>
      <c r="H41" s="229"/>
      <c r="I41" s="226" t="str">
        <f>Datos!G318</f>
        <v/>
      </c>
      <c r="J41" s="226" t="str">
        <f>Datos!H318</f>
        <v/>
      </c>
      <c r="K41" s="226" t="str">
        <f>Datos!I318</f>
        <v/>
      </c>
      <c r="L41" s="157"/>
      <c r="M41" s="157"/>
      <c r="N41" s="157"/>
      <c r="O41" s="302" t="str">
        <f>Datos!M318</f>
        <v/>
      </c>
      <c r="P41" s="302" t="str">
        <f>Datos!N318</f>
        <v/>
      </c>
      <c r="Q41" s="302" t="str">
        <f>Datos!O318</f>
        <v/>
      </c>
      <c r="R41" s="616" t="str">
        <f>Datos!P318</f>
        <v/>
      </c>
      <c r="W41" s="228"/>
    </row>
    <row r="42" spans="1:23" s="227" customFormat="1" ht="15" customHeight="1" x14ac:dyDescent="0.3">
      <c r="A42" s="219"/>
      <c r="B42" s="11"/>
      <c r="C42" s="29"/>
      <c r="D42" s="32"/>
      <c r="E42" s="550"/>
      <c r="F42" s="820"/>
      <c r="G42" s="224"/>
      <c r="H42" s="229"/>
      <c r="I42" s="226" t="str">
        <f>Datos!G319</f>
        <v/>
      </c>
      <c r="J42" s="226" t="str">
        <f>Datos!H319</f>
        <v/>
      </c>
      <c r="K42" s="226" t="str">
        <f>Datos!I319</f>
        <v/>
      </c>
      <c r="L42" s="157"/>
      <c r="M42" s="157"/>
      <c r="N42" s="157"/>
      <c r="O42" s="302" t="str">
        <f>Datos!M319</f>
        <v/>
      </c>
      <c r="P42" s="302" t="str">
        <f>Datos!N319</f>
        <v/>
      </c>
      <c r="Q42" s="302" t="str">
        <f>Datos!O319</f>
        <v/>
      </c>
      <c r="R42" s="616" t="str">
        <f>Datos!P319</f>
        <v/>
      </c>
      <c r="W42" s="228"/>
    </row>
    <row r="43" spans="1:23" s="227" customFormat="1" ht="15" customHeight="1" x14ac:dyDescent="0.3">
      <c r="A43" s="219"/>
      <c r="B43" s="11"/>
      <c r="C43" s="29"/>
      <c r="D43" s="32"/>
      <c r="E43" s="550"/>
      <c r="F43" s="820"/>
      <c r="G43" s="224"/>
      <c r="H43" s="229"/>
      <c r="I43" s="226" t="str">
        <f>Datos!G320</f>
        <v/>
      </c>
      <c r="J43" s="226" t="str">
        <f>Datos!H320</f>
        <v/>
      </c>
      <c r="K43" s="226" t="str">
        <f>Datos!I320</f>
        <v/>
      </c>
      <c r="L43" s="157"/>
      <c r="M43" s="157"/>
      <c r="N43" s="157"/>
      <c r="O43" s="302" t="str">
        <f>Datos!M320</f>
        <v/>
      </c>
      <c r="P43" s="302" t="str">
        <f>Datos!N320</f>
        <v/>
      </c>
      <c r="Q43" s="302" t="str">
        <f>Datos!O320</f>
        <v/>
      </c>
      <c r="R43" s="616" t="str">
        <f>Datos!P320</f>
        <v/>
      </c>
      <c r="W43" s="228"/>
    </row>
    <row r="44" spans="1:23" s="227" customFormat="1" ht="15" customHeight="1" x14ac:dyDescent="0.3">
      <c r="A44" s="219"/>
      <c r="B44" s="11"/>
      <c r="C44" s="29"/>
      <c r="D44" s="32"/>
      <c r="E44" s="550"/>
      <c r="F44" s="820"/>
      <c r="G44" s="224"/>
      <c r="H44" s="229"/>
      <c r="I44" s="226" t="str">
        <f>Datos!G321</f>
        <v/>
      </c>
      <c r="J44" s="226" t="str">
        <f>Datos!H321</f>
        <v/>
      </c>
      <c r="K44" s="226" t="str">
        <f>Datos!I321</f>
        <v/>
      </c>
      <c r="L44" s="157"/>
      <c r="M44" s="157"/>
      <c r="N44" s="157"/>
      <c r="O44" s="302" t="str">
        <f>Datos!M321</f>
        <v/>
      </c>
      <c r="P44" s="302" t="str">
        <f>Datos!N321</f>
        <v/>
      </c>
      <c r="Q44" s="302" t="str">
        <f>Datos!O321</f>
        <v/>
      </c>
      <c r="R44" s="616" t="str">
        <f>Datos!P321</f>
        <v/>
      </c>
      <c r="W44" s="228"/>
    </row>
    <row r="45" spans="1:23" s="227" customFormat="1" ht="15" customHeight="1" x14ac:dyDescent="0.3">
      <c r="A45" s="219"/>
      <c r="B45" s="11"/>
      <c r="C45" s="29"/>
      <c r="D45" s="32"/>
      <c r="E45" s="550"/>
      <c r="F45" s="820"/>
      <c r="G45" s="224"/>
      <c r="H45" s="229"/>
      <c r="I45" s="226" t="str">
        <f>Datos!G322</f>
        <v/>
      </c>
      <c r="J45" s="226" t="str">
        <f>Datos!H322</f>
        <v/>
      </c>
      <c r="K45" s="226" t="str">
        <f>Datos!I322</f>
        <v/>
      </c>
      <c r="L45" s="157"/>
      <c r="M45" s="157"/>
      <c r="N45" s="157"/>
      <c r="O45" s="302" t="str">
        <f>Datos!M322</f>
        <v/>
      </c>
      <c r="P45" s="302" t="str">
        <f>Datos!N322</f>
        <v/>
      </c>
      <c r="Q45" s="302" t="str">
        <f>Datos!O322</f>
        <v/>
      </c>
      <c r="R45" s="616" t="str">
        <f>Datos!P322</f>
        <v/>
      </c>
      <c r="W45" s="228"/>
    </row>
    <row r="46" spans="1:23" s="227" customFormat="1" ht="15" customHeight="1" x14ac:dyDescent="0.3">
      <c r="A46" s="219"/>
      <c r="B46" s="11"/>
      <c r="C46" s="29"/>
      <c r="D46" s="32"/>
      <c r="E46" s="550"/>
      <c r="F46" s="820"/>
      <c r="G46" s="224"/>
      <c r="H46" s="229"/>
      <c r="I46" s="226" t="str">
        <f>Datos!G323</f>
        <v/>
      </c>
      <c r="J46" s="226" t="str">
        <f>Datos!H323</f>
        <v/>
      </c>
      <c r="K46" s="226" t="str">
        <f>Datos!I323</f>
        <v/>
      </c>
      <c r="L46" s="157"/>
      <c r="M46" s="157"/>
      <c r="N46" s="157"/>
      <c r="O46" s="302" t="str">
        <f>Datos!M323</f>
        <v/>
      </c>
      <c r="P46" s="302" t="str">
        <f>Datos!N323</f>
        <v/>
      </c>
      <c r="Q46" s="302" t="str">
        <f>Datos!O323</f>
        <v/>
      </c>
      <c r="R46" s="616" t="str">
        <f>Datos!P323</f>
        <v/>
      </c>
      <c r="W46" s="228"/>
    </row>
    <row r="47" spans="1:23" s="227" customFormat="1" ht="15" customHeight="1" x14ac:dyDescent="0.3">
      <c r="A47" s="219"/>
      <c r="B47" s="11"/>
      <c r="C47" s="29"/>
      <c r="D47" s="32"/>
      <c r="E47" s="550"/>
      <c r="F47" s="820"/>
      <c r="G47" s="224"/>
      <c r="H47" s="229"/>
      <c r="I47" s="226" t="str">
        <f>Datos!G324</f>
        <v/>
      </c>
      <c r="J47" s="226" t="str">
        <f>Datos!H324</f>
        <v/>
      </c>
      <c r="K47" s="226" t="str">
        <f>Datos!I324</f>
        <v/>
      </c>
      <c r="L47" s="157"/>
      <c r="M47" s="157"/>
      <c r="N47" s="157"/>
      <c r="O47" s="302" t="str">
        <f>Datos!M324</f>
        <v/>
      </c>
      <c r="P47" s="302" t="str">
        <f>Datos!N324</f>
        <v/>
      </c>
      <c r="Q47" s="302" t="str">
        <f>Datos!O324</f>
        <v/>
      </c>
      <c r="R47" s="616" t="str">
        <f>Datos!P324</f>
        <v/>
      </c>
      <c r="W47" s="228"/>
    </row>
    <row r="48" spans="1:23" s="227" customFormat="1" ht="15" customHeight="1" x14ac:dyDescent="0.3">
      <c r="A48" s="219"/>
      <c r="B48" s="11"/>
      <c r="C48" s="29"/>
      <c r="D48" s="32"/>
      <c r="E48" s="550"/>
      <c r="F48" s="820"/>
      <c r="G48" s="224"/>
      <c r="H48" s="229"/>
      <c r="I48" s="226" t="str">
        <f>Datos!G325</f>
        <v/>
      </c>
      <c r="J48" s="226" t="str">
        <f>Datos!H325</f>
        <v/>
      </c>
      <c r="K48" s="226" t="str">
        <f>Datos!I325</f>
        <v/>
      </c>
      <c r="L48" s="157"/>
      <c r="M48" s="157"/>
      <c r="N48" s="157"/>
      <c r="O48" s="302" t="str">
        <f>Datos!M325</f>
        <v/>
      </c>
      <c r="P48" s="302" t="str">
        <f>Datos!N325</f>
        <v/>
      </c>
      <c r="Q48" s="302" t="str">
        <f>Datos!O325</f>
        <v/>
      </c>
      <c r="R48" s="616" t="str">
        <f>Datos!P325</f>
        <v/>
      </c>
      <c r="W48" s="228"/>
    </row>
    <row r="49" spans="1:23" s="227" customFormat="1" ht="15" customHeight="1" x14ac:dyDescent="0.3">
      <c r="A49" s="219"/>
      <c r="B49" s="11"/>
      <c r="C49" s="29"/>
      <c r="D49" s="32"/>
      <c r="E49" s="550"/>
      <c r="F49" s="820"/>
      <c r="G49" s="224"/>
      <c r="H49" s="229"/>
      <c r="I49" s="226" t="str">
        <f>Datos!G326</f>
        <v/>
      </c>
      <c r="J49" s="226" t="str">
        <f>Datos!H326</f>
        <v/>
      </c>
      <c r="K49" s="226" t="str">
        <f>Datos!I326</f>
        <v/>
      </c>
      <c r="L49" s="157"/>
      <c r="M49" s="157"/>
      <c r="N49" s="157"/>
      <c r="O49" s="302" t="str">
        <f>Datos!M326</f>
        <v/>
      </c>
      <c r="P49" s="302" t="str">
        <f>Datos!N326</f>
        <v/>
      </c>
      <c r="Q49" s="302" t="str">
        <f>Datos!O326</f>
        <v/>
      </c>
      <c r="R49" s="616" t="str">
        <f>Datos!P326</f>
        <v/>
      </c>
      <c r="W49" s="228"/>
    </row>
    <row r="50" spans="1:23" s="227" customFormat="1" ht="15" customHeight="1" x14ac:dyDescent="0.3">
      <c r="A50" s="219"/>
      <c r="B50" s="11"/>
      <c r="C50" s="29"/>
      <c r="D50" s="32"/>
      <c r="E50" s="550"/>
      <c r="F50" s="820"/>
      <c r="G50" s="224"/>
      <c r="H50" s="229"/>
      <c r="I50" s="226" t="str">
        <f>Datos!G327</f>
        <v/>
      </c>
      <c r="J50" s="226" t="str">
        <f>Datos!H327</f>
        <v/>
      </c>
      <c r="K50" s="226" t="str">
        <f>Datos!I327</f>
        <v/>
      </c>
      <c r="L50" s="157"/>
      <c r="M50" s="157"/>
      <c r="N50" s="157"/>
      <c r="O50" s="302" t="str">
        <f>Datos!M327</f>
        <v/>
      </c>
      <c r="P50" s="302" t="str">
        <f>Datos!N327</f>
        <v/>
      </c>
      <c r="Q50" s="302" t="str">
        <f>Datos!O327</f>
        <v/>
      </c>
      <c r="R50" s="616" t="str">
        <f>Datos!P327</f>
        <v/>
      </c>
      <c r="W50" s="228"/>
    </row>
    <row r="51" spans="1:23" s="227" customFormat="1" ht="15" customHeight="1" x14ac:dyDescent="0.3">
      <c r="A51" s="219"/>
      <c r="B51" s="11"/>
      <c r="C51" s="29"/>
      <c r="D51" s="32"/>
      <c r="E51" s="550"/>
      <c r="F51" s="820"/>
      <c r="G51" s="224"/>
      <c r="H51" s="229"/>
      <c r="I51" s="226" t="str">
        <f>Datos!G328</f>
        <v/>
      </c>
      <c r="J51" s="226" t="str">
        <f>Datos!H328</f>
        <v/>
      </c>
      <c r="K51" s="226" t="str">
        <f>Datos!I328</f>
        <v/>
      </c>
      <c r="L51" s="157"/>
      <c r="M51" s="157"/>
      <c r="N51" s="157"/>
      <c r="O51" s="302" t="str">
        <f>Datos!M328</f>
        <v/>
      </c>
      <c r="P51" s="302" t="str">
        <f>Datos!N328</f>
        <v/>
      </c>
      <c r="Q51" s="302" t="str">
        <f>Datos!O328</f>
        <v/>
      </c>
      <c r="R51" s="616" t="str">
        <f>Datos!P328</f>
        <v/>
      </c>
      <c r="W51" s="228"/>
    </row>
    <row r="52" spans="1:23" s="227" customFormat="1" ht="15" customHeight="1" x14ac:dyDescent="0.3">
      <c r="A52" s="219"/>
      <c r="B52" s="11"/>
      <c r="C52" s="29"/>
      <c r="D52" s="32"/>
      <c r="E52" s="550"/>
      <c r="F52" s="820"/>
      <c r="G52" s="224"/>
      <c r="H52" s="229"/>
      <c r="I52" s="226" t="str">
        <f>Datos!G329</f>
        <v/>
      </c>
      <c r="J52" s="226" t="str">
        <f>Datos!H329</f>
        <v/>
      </c>
      <c r="K52" s="226" t="str">
        <f>Datos!I329</f>
        <v/>
      </c>
      <c r="L52" s="157"/>
      <c r="M52" s="157"/>
      <c r="N52" s="157"/>
      <c r="O52" s="302" t="str">
        <f>Datos!M329</f>
        <v/>
      </c>
      <c r="P52" s="302" t="str">
        <f>Datos!N329</f>
        <v/>
      </c>
      <c r="Q52" s="302" t="str">
        <f>Datos!O329</f>
        <v/>
      </c>
      <c r="R52" s="616" t="str">
        <f>Datos!P329</f>
        <v/>
      </c>
      <c r="W52" s="228"/>
    </row>
    <row r="53" spans="1:23" s="227" customFormat="1" ht="15" customHeight="1" x14ac:dyDescent="0.3">
      <c r="A53" s="219"/>
      <c r="B53" s="11"/>
      <c r="C53" s="29"/>
      <c r="D53" s="32"/>
      <c r="E53" s="550"/>
      <c r="F53" s="820"/>
      <c r="G53" s="224"/>
      <c r="H53" s="229"/>
      <c r="I53" s="226" t="str">
        <f>Datos!G330</f>
        <v/>
      </c>
      <c r="J53" s="226" t="str">
        <f>Datos!H330</f>
        <v/>
      </c>
      <c r="K53" s="226" t="str">
        <f>Datos!I330</f>
        <v/>
      </c>
      <c r="L53" s="157"/>
      <c r="M53" s="157"/>
      <c r="N53" s="157"/>
      <c r="O53" s="302" t="str">
        <f>Datos!M330</f>
        <v/>
      </c>
      <c r="P53" s="302" t="str">
        <f>Datos!N330</f>
        <v/>
      </c>
      <c r="Q53" s="302" t="str">
        <f>Datos!O330</f>
        <v/>
      </c>
      <c r="R53" s="616" t="str">
        <f>Datos!P330</f>
        <v/>
      </c>
      <c r="W53" s="228"/>
    </row>
    <row r="54" spans="1:23" s="227" customFormat="1" ht="15" customHeight="1" x14ac:dyDescent="0.3">
      <c r="A54" s="219"/>
      <c r="B54" s="11"/>
      <c r="C54" s="29"/>
      <c r="D54" s="32"/>
      <c r="E54" s="550"/>
      <c r="F54" s="820"/>
      <c r="G54" s="224"/>
      <c r="H54" s="229"/>
      <c r="I54" s="226" t="str">
        <f>Datos!G331</f>
        <v/>
      </c>
      <c r="J54" s="226" t="str">
        <f>Datos!H331</f>
        <v/>
      </c>
      <c r="K54" s="226" t="str">
        <f>Datos!I331</f>
        <v/>
      </c>
      <c r="L54" s="157"/>
      <c r="M54" s="157"/>
      <c r="N54" s="157"/>
      <c r="O54" s="302" t="str">
        <f>Datos!M331</f>
        <v/>
      </c>
      <c r="P54" s="302" t="str">
        <f>Datos!N331</f>
        <v/>
      </c>
      <c r="Q54" s="302" t="str">
        <f>Datos!O331</f>
        <v/>
      </c>
      <c r="R54" s="616" t="str">
        <f>Datos!P331</f>
        <v/>
      </c>
      <c r="W54" s="228"/>
    </row>
    <row r="55" spans="1:23" s="227" customFormat="1" ht="15" customHeight="1" x14ac:dyDescent="0.3">
      <c r="A55" s="219"/>
      <c r="B55" s="11"/>
      <c r="C55" s="29"/>
      <c r="D55" s="32"/>
      <c r="E55" s="550"/>
      <c r="F55" s="820"/>
      <c r="G55" s="224"/>
      <c r="H55" s="229"/>
      <c r="I55" s="226" t="str">
        <f>Datos!G332</f>
        <v/>
      </c>
      <c r="J55" s="226" t="str">
        <f>Datos!H332</f>
        <v/>
      </c>
      <c r="K55" s="226" t="str">
        <f>Datos!I332</f>
        <v/>
      </c>
      <c r="L55" s="157"/>
      <c r="M55" s="157"/>
      <c r="N55" s="157"/>
      <c r="O55" s="302" t="str">
        <f>Datos!M332</f>
        <v/>
      </c>
      <c r="P55" s="302" t="str">
        <f>Datos!N332</f>
        <v/>
      </c>
      <c r="Q55" s="302" t="str">
        <f>Datos!O332</f>
        <v/>
      </c>
      <c r="R55" s="616" t="str">
        <f>Datos!P332</f>
        <v/>
      </c>
      <c r="W55" s="228"/>
    </row>
    <row r="56" spans="1:23" s="227" customFormat="1" ht="15" customHeight="1" x14ac:dyDescent="0.3">
      <c r="A56" s="219"/>
      <c r="B56" s="11"/>
      <c r="C56" s="29"/>
      <c r="D56" s="32"/>
      <c r="E56" s="550"/>
      <c r="F56" s="820"/>
      <c r="G56" s="224"/>
      <c r="H56" s="229"/>
      <c r="I56" s="226" t="str">
        <f>Datos!G333</f>
        <v/>
      </c>
      <c r="J56" s="226" t="str">
        <f>Datos!H333</f>
        <v/>
      </c>
      <c r="K56" s="226" t="str">
        <f>Datos!I333</f>
        <v/>
      </c>
      <c r="L56" s="157"/>
      <c r="M56" s="157"/>
      <c r="N56" s="157"/>
      <c r="O56" s="302" t="str">
        <f>Datos!M333</f>
        <v/>
      </c>
      <c r="P56" s="302" t="str">
        <f>Datos!N333</f>
        <v/>
      </c>
      <c r="Q56" s="302" t="str">
        <f>Datos!O333</f>
        <v/>
      </c>
      <c r="R56" s="616" t="str">
        <f>Datos!P333</f>
        <v/>
      </c>
      <c r="W56" s="228"/>
    </row>
    <row r="57" spans="1:23" s="227" customFormat="1" ht="15" customHeight="1" x14ac:dyDescent="0.3">
      <c r="A57" s="219"/>
      <c r="B57" s="11"/>
      <c r="C57" s="29"/>
      <c r="D57" s="32"/>
      <c r="E57" s="550"/>
      <c r="F57" s="820"/>
      <c r="G57" s="224"/>
      <c r="H57" s="229"/>
      <c r="I57" s="226" t="str">
        <f>Datos!G334</f>
        <v/>
      </c>
      <c r="J57" s="226" t="str">
        <f>Datos!H334</f>
        <v/>
      </c>
      <c r="K57" s="226" t="str">
        <f>Datos!I334</f>
        <v/>
      </c>
      <c r="L57" s="157"/>
      <c r="M57" s="157"/>
      <c r="N57" s="157"/>
      <c r="O57" s="302" t="str">
        <f>Datos!M334</f>
        <v/>
      </c>
      <c r="P57" s="302" t="str">
        <f>Datos!N334</f>
        <v/>
      </c>
      <c r="Q57" s="302" t="str">
        <f>Datos!O334</f>
        <v/>
      </c>
      <c r="R57" s="616" t="str">
        <f>Datos!P334</f>
        <v/>
      </c>
      <c r="W57" s="228"/>
    </row>
    <row r="58" spans="1:23" s="227" customFormat="1" ht="15" customHeight="1" x14ac:dyDescent="0.3">
      <c r="A58" s="219"/>
      <c r="B58" s="11"/>
      <c r="C58" s="29"/>
      <c r="D58" s="32"/>
      <c r="E58" s="550"/>
      <c r="F58" s="820"/>
      <c r="G58" s="224"/>
      <c r="H58" s="229"/>
      <c r="I58" s="226" t="str">
        <f>Datos!G335</f>
        <v/>
      </c>
      <c r="J58" s="226" t="str">
        <f>Datos!H335</f>
        <v/>
      </c>
      <c r="K58" s="226" t="str">
        <f>Datos!I335</f>
        <v/>
      </c>
      <c r="L58" s="157"/>
      <c r="M58" s="157"/>
      <c r="N58" s="157"/>
      <c r="O58" s="302" t="str">
        <f>Datos!M335</f>
        <v/>
      </c>
      <c r="P58" s="302" t="str">
        <f>Datos!N335</f>
        <v/>
      </c>
      <c r="Q58" s="302" t="str">
        <f>Datos!O335</f>
        <v/>
      </c>
      <c r="R58" s="616" t="str">
        <f>Datos!P335</f>
        <v/>
      </c>
      <c r="W58" s="228"/>
    </row>
    <row r="59" spans="1:23" ht="15" customHeight="1" x14ac:dyDescent="0.25">
      <c r="D59" s="32"/>
      <c r="E59" s="32"/>
      <c r="F59" s="32"/>
      <c r="G59" s="231"/>
      <c r="O59" s="617">
        <f>SUM(O39:O58)</f>
        <v>0</v>
      </c>
      <c r="P59" s="617">
        <f>SUM(P39:P58)</f>
        <v>0</v>
      </c>
      <c r="Q59" s="617">
        <f>SUM(Q39:Q58)</f>
        <v>0</v>
      </c>
      <c r="R59" s="618">
        <f>SUM(R39:R58)</f>
        <v>0</v>
      </c>
    </row>
    <row r="60" spans="1:23" ht="15" customHeight="1" x14ac:dyDescent="0.25">
      <c r="D60" s="32"/>
      <c r="E60" s="32"/>
      <c r="F60" s="32"/>
      <c r="G60" s="231"/>
    </row>
    <row r="61" spans="1:23" ht="15" customHeight="1" x14ac:dyDescent="0.25">
      <c r="A61" s="19"/>
      <c r="C61" s="14"/>
      <c r="E61" s="1047" t="s">
        <v>1420</v>
      </c>
      <c r="F61" s="1047"/>
      <c r="G61" s="1047"/>
      <c r="H61" s="1047"/>
      <c r="I61" s="1047"/>
      <c r="J61" s="1047"/>
      <c r="K61" s="1047"/>
      <c r="L61" s="1047"/>
      <c r="M61" s="1047"/>
      <c r="N61" s="1047"/>
      <c r="O61" s="1047"/>
      <c r="P61" s="1047"/>
      <c r="Q61" s="1047"/>
      <c r="R61" s="1047"/>
      <c r="S61" s="746" t="s">
        <v>973</v>
      </c>
    </row>
    <row r="62" spans="1:23" x14ac:dyDescent="0.25">
      <c r="A62" s="19"/>
      <c r="C62" s="14"/>
      <c r="E62" s="1048" t="s">
        <v>1431</v>
      </c>
      <c r="F62" s="1048"/>
      <c r="G62" s="1048"/>
      <c r="H62" s="1048"/>
      <c r="I62" s="1048"/>
      <c r="J62" s="1048"/>
      <c r="K62" s="1048"/>
      <c r="L62" s="1048"/>
      <c r="M62" s="1048"/>
      <c r="N62" s="1048"/>
      <c r="O62" s="1048"/>
      <c r="P62" s="1048"/>
      <c r="Q62" s="1048"/>
      <c r="R62" s="1048"/>
      <c r="S62" s="1048"/>
    </row>
    <row r="63" spans="1:23" x14ac:dyDescent="0.25">
      <c r="A63" s="19"/>
      <c r="C63" s="14"/>
      <c r="E63" s="1048" t="s">
        <v>1404</v>
      </c>
      <c r="F63" s="1048"/>
      <c r="G63" s="1048"/>
      <c r="H63" s="1048"/>
      <c r="I63" s="1048"/>
      <c r="J63" s="1048"/>
      <c r="K63" s="1048"/>
      <c r="L63" s="1048"/>
      <c r="M63" s="1048"/>
      <c r="N63" s="1048"/>
      <c r="O63" s="1048"/>
      <c r="P63" s="1048"/>
      <c r="Q63" s="1048"/>
      <c r="R63" s="1048"/>
      <c r="S63" s="1048"/>
    </row>
    <row r="64" spans="1:23" x14ac:dyDescent="0.25">
      <c r="A64" s="19"/>
      <c r="C64" s="14"/>
      <c r="E64" s="1048" t="s">
        <v>1405</v>
      </c>
      <c r="F64" s="1048"/>
      <c r="G64" s="1048"/>
      <c r="H64" s="1048"/>
      <c r="I64" s="1048"/>
      <c r="J64" s="1048"/>
      <c r="K64" s="1048"/>
      <c r="L64" s="1048"/>
      <c r="M64" s="1048"/>
      <c r="N64" s="1048"/>
      <c r="O64" s="1048"/>
      <c r="P64" s="1048"/>
      <c r="Q64" s="1048"/>
      <c r="R64" s="1048"/>
      <c r="S64" s="1048"/>
    </row>
    <row r="65" spans="1:23" x14ac:dyDescent="0.25">
      <c r="A65" s="19"/>
      <c r="C65" s="14"/>
      <c r="E65" s="1048" t="s">
        <v>1432</v>
      </c>
      <c r="F65" s="1048"/>
      <c r="G65" s="1048"/>
      <c r="H65" s="1048"/>
      <c r="I65" s="1048"/>
      <c r="J65" s="1048"/>
      <c r="K65" s="1048"/>
      <c r="L65" s="1048"/>
      <c r="M65" s="1048"/>
      <c r="N65" s="1048"/>
      <c r="O65" s="1048"/>
      <c r="P65" s="1048"/>
      <c r="Q65" s="1048"/>
      <c r="R65" s="1048"/>
      <c r="S65" s="1048"/>
    </row>
    <row r="66" spans="1:23" ht="17.25" customHeight="1" x14ac:dyDescent="0.25">
      <c r="A66" s="19"/>
      <c r="C66" s="14"/>
      <c r="E66" s="1020" t="s">
        <v>1406</v>
      </c>
      <c r="F66" s="1020"/>
      <c r="G66" s="1020"/>
      <c r="H66" s="1020"/>
      <c r="I66" s="1020"/>
      <c r="J66" s="1020"/>
      <c r="K66" s="1020"/>
      <c r="L66" s="1020"/>
      <c r="M66" s="1020"/>
      <c r="N66" s="1020"/>
      <c r="O66" s="1020"/>
      <c r="P66" s="1020"/>
      <c r="Q66" s="1020"/>
      <c r="R66" s="1020"/>
      <c r="S66" s="298"/>
    </row>
    <row r="67" spans="1:23" x14ac:dyDescent="0.25">
      <c r="A67" s="19"/>
      <c r="C67" s="14"/>
      <c r="E67" s="1040" t="s">
        <v>1419</v>
      </c>
      <c r="F67" s="1040"/>
      <c r="G67" s="1040"/>
      <c r="H67" s="1040"/>
      <c r="I67" s="1040"/>
      <c r="J67" s="1040"/>
      <c r="K67" s="1040"/>
      <c r="L67" s="1040"/>
      <c r="M67" s="1040"/>
      <c r="N67" s="1040"/>
      <c r="O67" s="1040"/>
      <c r="P67" s="1040"/>
      <c r="Q67" s="1040"/>
      <c r="R67" s="1040"/>
      <c r="S67" s="298"/>
    </row>
    <row r="68" spans="1:23" ht="15" customHeight="1" x14ac:dyDescent="0.25">
      <c r="A68" s="19"/>
      <c r="C68" s="14"/>
      <c r="E68" s="1040"/>
      <c r="F68" s="1040"/>
      <c r="G68" s="1040"/>
      <c r="H68" s="1040"/>
      <c r="I68" s="1040"/>
      <c r="J68" s="1040"/>
      <c r="K68" s="1040"/>
      <c r="L68" s="1040"/>
      <c r="M68" s="1040"/>
      <c r="N68" s="1040"/>
      <c r="O68" s="1040"/>
      <c r="P68" s="1040"/>
      <c r="Q68" s="1040"/>
      <c r="R68" s="1040"/>
      <c r="S68" s="298"/>
    </row>
    <row r="69" spans="1:23" ht="15" customHeight="1" x14ac:dyDescent="0.25">
      <c r="A69" s="19"/>
      <c r="C69" s="14"/>
      <c r="E69" s="1041" t="s">
        <v>1435</v>
      </c>
      <c r="F69" s="1041"/>
      <c r="G69" s="1041"/>
      <c r="H69" s="1041"/>
      <c r="I69" s="1041"/>
      <c r="J69" s="1041"/>
      <c r="K69" s="1041"/>
      <c r="L69" s="1041"/>
      <c r="M69" s="1041"/>
      <c r="N69" s="1041"/>
      <c r="O69" s="1041"/>
      <c r="P69" s="1041"/>
      <c r="Q69" s="1041"/>
      <c r="R69" s="1041"/>
      <c r="S69" s="298"/>
    </row>
    <row r="70" spans="1:23" ht="15" customHeight="1" x14ac:dyDescent="0.25">
      <c r="A70" s="19"/>
      <c r="C70" s="14"/>
      <c r="E70" s="1041"/>
      <c r="F70" s="1041"/>
      <c r="G70" s="1041"/>
      <c r="H70" s="1041"/>
      <c r="I70" s="1041"/>
      <c r="J70" s="1041"/>
      <c r="K70" s="1041"/>
      <c r="L70" s="1041"/>
      <c r="M70" s="1041"/>
      <c r="N70" s="1041"/>
      <c r="O70" s="1041"/>
      <c r="P70" s="1041"/>
      <c r="Q70" s="1041"/>
      <c r="R70" s="1041"/>
      <c r="S70" s="298"/>
    </row>
    <row r="71" spans="1:23" ht="15" customHeight="1" x14ac:dyDescent="0.25">
      <c r="A71" s="19"/>
      <c r="C71" s="14"/>
      <c r="E71" s="1041"/>
      <c r="F71" s="1041"/>
      <c r="G71" s="1041"/>
      <c r="H71" s="1041"/>
      <c r="I71" s="1041"/>
      <c r="J71" s="1041"/>
      <c r="K71" s="1041"/>
      <c r="L71" s="1041"/>
      <c r="M71" s="1041"/>
      <c r="N71" s="1041"/>
      <c r="O71" s="1041"/>
      <c r="P71" s="1041"/>
      <c r="Q71" s="1041"/>
      <c r="R71" s="1041"/>
      <c r="S71" s="298"/>
    </row>
    <row r="72" spans="1:23" ht="15" customHeight="1" x14ac:dyDescent="0.25">
      <c r="D72" s="32"/>
      <c r="E72" s="32"/>
      <c r="F72" s="32"/>
      <c r="G72" s="231"/>
    </row>
    <row r="73" spans="1:23" ht="15" customHeight="1" x14ac:dyDescent="0.3">
      <c r="D73" s="227"/>
      <c r="E73" s="750" t="s">
        <v>1473</v>
      </c>
      <c r="F73" s="750"/>
      <c r="G73" s="750"/>
      <c r="H73" s="750"/>
      <c r="I73" s="750"/>
      <c r="J73" s="750"/>
      <c r="K73" s="750"/>
      <c r="L73" s="750"/>
      <c r="M73" s="750"/>
      <c r="N73" s="750"/>
      <c r="O73" s="750"/>
      <c r="P73" s="750"/>
      <c r="Q73" s="750"/>
      <c r="R73" s="750"/>
      <c r="S73" s="228"/>
      <c r="T73" s="228"/>
      <c r="U73" s="228"/>
      <c r="V73" s="228"/>
      <c r="W73" s="228"/>
    </row>
    <row r="74" spans="1:23" ht="15" customHeight="1" x14ac:dyDescent="0.3">
      <c r="D74" s="227"/>
      <c r="E74" s="227"/>
      <c r="F74" s="227"/>
      <c r="G74" s="227"/>
      <c r="H74" s="227"/>
      <c r="I74" s="227"/>
      <c r="J74" s="227"/>
      <c r="K74" s="227"/>
      <c r="L74" s="227"/>
      <c r="M74" s="227"/>
      <c r="N74" s="227"/>
      <c r="O74" s="227"/>
      <c r="P74" s="227"/>
      <c r="Q74" s="227"/>
      <c r="R74" s="227"/>
      <c r="S74" s="228"/>
      <c r="T74" s="228"/>
      <c r="U74" s="228"/>
      <c r="V74" s="228"/>
      <c r="W74" s="228"/>
    </row>
    <row r="75" spans="1:23" ht="15" customHeight="1" x14ac:dyDescent="0.3">
      <c r="D75" s="227"/>
      <c r="E75" s="993" t="s">
        <v>1383</v>
      </c>
      <c r="F75" s="993"/>
      <c r="G75" s="993"/>
      <c r="H75" s="993"/>
      <c r="I75" s="993"/>
      <c r="J75" s="993"/>
      <c r="K75" s="993"/>
      <c r="L75" s="993"/>
      <c r="M75" s="993"/>
      <c r="N75" s="993"/>
      <c r="O75" s="993"/>
      <c r="P75" s="993"/>
      <c r="Q75" s="993"/>
      <c r="R75" s="993"/>
      <c r="S75" s="848"/>
      <c r="T75" s="228"/>
      <c r="U75" s="228"/>
      <c r="V75" s="228"/>
      <c r="W75" s="228"/>
    </row>
    <row r="76" spans="1:23" ht="15" customHeight="1" x14ac:dyDescent="0.3">
      <c r="D76" s="227"/>
      <c r="E76" s="993"/>
      <c r="F76" s="993"/>
      <c r="G76" s="993"/>
      <c r="H76" s="993"/>
      <c r="I76" s="993"/>
      <c r="J76" s="993"/>
      <c r="K76" s="993"/>
      <c r="L76" s="993"/>
      <c r="M76" s="993"/>
      <c r="N76" s="993"/>
      <c r="O76" s="993"/>
      <c r="P76" s="993"/>
      <c r="Q76" s="993"/>
      <c r="R76" s="993"/>
      <c r="S76" s="848"/>
      <c r="T76" s="228"/>
      <c r="U76" s="228"/>
      <c r="V76" s="228"/>
      <c r="W76" s="228"/>
    </row>
    <row r="77" spans="1:23" ht="15" customHeight="1" x14ac:dyDescent="0.3">
      <c r="D77" s="227"/>
      <c r="E77" s="847"/>
      <c r="F77" s="844"/>
      <c r="G77" s="844"/>
      <c r="H77" s="844"/>
      <c r="I77" s="844"/>
      <c r="J77" s="844"/>
      <c r="K77" s="844"/>
      <c r="L77" s="844"/>
      <c r="M77" s="844"/>
      <c r="N77" s="844"/>
      <c r="O77" s="844"/>
      <c r="P77" s="844"/>
      <c r="Q77" s="844"/>
      <c r="R77" s="844"/>
      <c r="S77" s="844"/>
      <c r="T77" s="228"/>
      <c r="U77" s="228"/>
      <c r="V77" s="228"/>
      <c r="W77" s="228"/>
    </row>
    <row r="78" spans="1:23" ht="17.25" customHeight="1" x14ac:dyDescent="0.3">
      <c r="D78" s="227"/>
      <c r="E78" s="1057" t="s">
        <v>1474</v>
      </c>
      <c r="F78" s="993"/>
      <c r="G78" s="993"/>
      <c r="H78" s="993"/>
      <c r="I78" s="993"/>
      <c r="J78" s="993"/>
      <c r="K78" s="993"/>
      <c r="L78" s="993"/>
      <c r="M78" s="993"/>
      <c r="N78" s="993"/>
      <c r="O78" s="993"/>
      <c r="P78" s="993"/>
      <c r="Q78" s="993"/>
      <c r="R78" s="993"/>
      <c r="S78" s="993"/>
      <c r="V78" s="227"/>
    </row>
    <row r="79" spans="1:23" s="222" customFormat="1" ht="15" customHeight="1" x14ac:dyDescent="0.25">
      <c r="A79" s="219"/>
      <c r="B79" s="11"/>
      <c r="C79" s="29"/>
      <c r="D79" s="32"/>
      <c r="S79" s="228"/>
      <c r="T79" s="228"/>
      <c r="U79" s="228"/>
      <c r="V79" s="228"/>
      <c r="W79" s="228"/>
    </row>
    <row r="80" spans="1:23" s="222" customFormat="1" ht="15" customHeight="1" x14ac:dyDescent="0.25">
      <c r="A80" s="219"/>
      <c r="B80" s="11"/>
      <c r="C80" s="29"/>
      <c r="D80" s="32"/>
      <c r="E80" s="1035" t="s">
        <v>991</v>
      </c>
      <c r="F80" s="1042" t="s">
        <v>1151</v>
      </c>
      <c r="G80" s="1042" t="s">
        <v>1148</v>
      </c>
      <c r="H80" s="1034" t="s">
        <v>1475</v>
      </c>
      <c r="I80" s="1034" t="s">
        <v>1149</v>
      </c>
      <c r="J80" s="1034"/>
      <c r="K80" s="1034"/>
      <c r="L80" s="1034"/>
      <c r="M80" s="1034"/>
      <c r="N80" s="1034"/>
      <c r="O80" s="1051" t="s">
        <v>1476</v>
      </c>
      <c r="P80" s="1052"/>
      <c r="Q80" s="1053"/>
      <c r="R80" s="1014" t="s">
        <v>1477</v>
      </c>
      <c r="S80" s="228"/>
      <c r="T80" s="228"/>
      <c r="U80" s="228"/>
      <c r="V80" s="228"/>
      <c r="W80" s="228"/>
    </row>
    <row r="81" spans="1:23" s="222" customFormat="1" ht="15" customHeight="1" x14ac:dyDescent="0.25">
      <c r="A81" s="219"/>
      <c r="B81" s="11"/>
      <c r="C81" s="29"/>
      <c r="D81" s="32"/>
      <c r="E81" s="1036"/>
      <c r="F81" s="1043"/>
      <c r="G81" s="1043"/>
      <c r="H81" s="1038"/>
      <c r="I81" s="1038" t="s">
        <v>71</v>
      </c>
      <c r="J81" s="1038"/>
      <c r="K81" s="1038"/>
      <c r="L81" s="1038" t="s">
        <v>1479</v>
      </c>
      <c r="M81" s="1038"/>
      <c r="N81" s="1038"/>
      <c r="O81" s="1054"/>
      <c r="P81" s="1055"/>
      <c r="Q81" s="1056"/>
      <c r="R81" s="1015"/>
      <c r="W81" s="228"/>
    </row>
    <row r="82" spans="1:23" s="222" customFormat="1" ht="15" customHeight="1" x14ac:dyDescent="0.25">
      <c r="A82" s="219"/>
      <c r="B82" s="11"/>
      <c r="C82" s="29"/>
      <c r="D82" s="32"/>
      <c r="E82" s="1037"/>
      <c r="F82" s="1044"/>
      <c r="G82" s="1044"/>
      <c r="H82" s="1045"/>
      <c r="I82" s="594" t="s">
        <v>756</v>
      </c>
      <c r="J82" s="594" t="s">
        <v>757</v>
      </c>
      <c r="K82" s="594" t="s">
        <v>758</v>
      </c>
      <c r="L82" s="594" t="s">
        <v>756</v>
      </c>
      <c r="M82" s="594" t="s">
        <v>757</v>
      </c>
      <c r="N82" s="594" t="s">
        <v>758</v>
      </c>
      <c r="O82" s="594" t="s">
        <v>759</v>
      </c>
      <c r="P82" s="594" t="s">
        <v>760</v>
      </c>
      <c r="Q82" s="594" t="s">
        <v>761</v>
      </c>
      <c r="R82" s="1015"/>
      <c r="W82" s="228"/>
    </row>
    <row r="83" spans="1:23" s="227" customFormat="1" ht="15" customHeight="1" x14ac:dyDescent="0.3">
      <c r="A83" s="219"/>
      <c r="B83" s="11"/>
      <c r="C83" s="29"/>
      <c r="D83" s="32"/>
      <c r="E83" s="552"/>
      <c r="F83" s="820"/>
      <c r="G83" s="224"/>
      <c r="H83" s="229"/>
      <c r="I83" s="226" t="str">
        <f>Datos!G407</f>
        <v/>
      </c>
      <c r="J83" s="226" t="str">
        <f>Datos!H407</f>
        <v/>
      </c>
      <c r="K83" s="226" t="str">
        <f>Datos!I407</f>
        <v/>
      </c>
      <c r="L83" s="157"/>
      <c r="M83" s="157"/>
      <c r="N83" s="157"/>
      <c r="O83" s="846" t="str">
        <f>Datos!M407</f>
        <v/>
      </c>
      <c r="P83" s="846" t="str">
        <f>Datos!N407</f>
        <v/>
      </c>
      <c r="Q83" s="846" t="str">
        <f>Datos!O407</f>
        <v/>
      </c>
      <c r="R83" s="616" t="str">
        <f>Datos!P407</f>
        <v/>
      </c>
      <c r="W83" s="228"/>
    </row>
    <row r="84" spans="1:23" s="227" customFormat="1" ht="15" customHeight="1" x14ac:dyDescent="0.3">
      <c r="A84" s="219"/>
      <c r="B84" s="11"/>
      <c r="C84" s="29"/>
      <c r="D84" s="32"/>
      <c r="E84" s="550"/>
      <c r="F84" s="820"/>
      <c r="G84" s="224"/>
      <c r="H84" s="229"/>
      <c r="I84" s="226" t="str">
        <f>Datos!G408</f>
        <v/>
      </c>
      <c r="J84" s="226" t="str">
        <f>Datos!H408</f>
        <v/>
      </c>
      <c r="K84" s="226" t="str">
        <f>Datos!I408</f>
        <v/>
      </c>
      <c r="L84" s="157"/>
      <c r="M84" s="157"/>
      <c r="N84" s="157"/>
      <c r="O84" s="846" t="str">
        <f>Datos!M408</f>
        <v/>
      </c>
      <c r="P84" s="846" t="str">
        <f>Datos!N408</f>
        <v/>
      </c>
      <c r="Q84" s="846" t="str">
        <f>Datos!O408</f>
        <v/>
      </c>
      <c r="R84" s="616" t="str">
        <f>Datos!P408</f>
        <v/>
      </c>
      <c r="W84" s="228"/>
    </row>
    <row r="85" spans="1:23" s="227" customFormat="1" ht="15" customHeight="1" x14ac:dyDescent="0.3">
      <c r="A85" s="219"/>
      <c r="B85" s="11"/>
      <c r="C85" s="29"/>
      <c r="D85" s="32"/>
      <c r="E85" s="550"/>
      <c r="F85" s="820"/>
      <c r="G85" s="224"/>
      <c r="H85" s="229"/>
      <c r="I85" s="226" t="str">
        <f>Datos!G409</f>
        <v/>
      </c>
      <c r="J85" s="226" t="str">
        <f>Datos!H409</f>
        <v/>
      </c>
      <c r="K85" s="226" t="str">
        <f>Datos!I409</f>
        <v/>
      </c>
      <c r="L85" s="157"/>
      <c r="M85" s="157"/>
      <c r="N85" s="157"/>
      <c r="O85" s="846" t="str">
        <f>Datos!M409</f>
        <v/>
      </c>
      <c r="P85" s="846" t="str">
        <f>Datos!N409</f>
        <v/>
      </c>
      <c r="Q85" s="846" t="str">
        <f>Datos!O409</f>
        <v/>
      </c>
      <c r="R85" s="616" t="str">
        <f>Datos!P409</f>
        <v/>
      </c>
      <c r="W85" s="228"/>
    </row>
    <row r="86" spans="1:23" s="227" customFormat="1" ht="15" customHeight="1" x14ac:dyDescent="0.3">
      <c r="A86" s="219"/>
      <c r="B86" s="11"/>
      <c r="C86" s="29"/>
      <c r="D86" s="32"/>
      <c r="E86" s="550"/>
      <c r="F86" s="820"/>
      <c r="G86" s="224"/>
      <c r="H86" s="229"/>
      <c r="I86" s="226" t="str">
        <f>Datos!G410</f>
        <v/>
      </c>
      <c r="J86" s="226" t="str">
        <f>Datos!H410</f>
        <v/>
      </c>
      <c r="K86" s="226" t="str">
        <f>Datos!I410</f>
        <v/>
      </c>
      <c r="L86" s="157"/>
      <c r="M86" s="157"/>
      <c r="N86" s="157"/>
      <c r="O86" s="846" t="str">
        <f>Datos!M410</f>
        <v/>
      </c>
      <c r="P86" s="846" t="str">
        <f>Datos!N410</f>
        <v/>
      </c>
      <c r="Q86" s="846" t="str">
        <f>Datos!O410</f>
        <v/>
      </c>
      <c r="R86" s="616" t="str">
        <f>Datos!P410</f>
        <v/>
      </c>
      <c r="W86" s="228"/>
    </row>
    <row r="87" spans="1:23" s="227" customFormat="1" ht="15" customHeight="1" x14ac:dyDescent="0.3">
      <c r="A87" s="219"/>
      <c r="B87" s="11"/>
      <c r="C87" s="29"/>
      <c r="D87" s="32"/>
      <c r="E87" s="550"/>
      <c r="F87" s="820"/>
      <c r="G87" s="224"/>
      <c r="H87" s="229"/>
      <c r="I87" s="226" t="str">
        <f>Datos!G411</f>
        <v/>
      </c>
      <c r="J87" s="226" t="str">
        <f>Datos!H411</f>
        <v/>
      </c>
      <c r="K87" s="226" t="str">
        <f>Datos!I411</f>
        <v/>
      </c>
      <c r="L87" s="157"/>
      <c r="M87" s="157"/>
      <c r="N87" s="157"/>
      <c r="O87" s="846" t="str">
        <f>Datos!M411</f>
        <v/>
      </c>
      <c r="P87" s="846" t="str">
        <f>Datos!N411</f>
        <v/>
      </c>
      <c r="Q87" s="846" t="str">
        <f>Datos!O411</f>
        <v/>
      </c>
      <c r="R87" s="616" t="str">
        <f>Datos!P411</f>
        <v/>
      </c>
      <c r="W87" s="228"/>
    </row>
    <row r="88" spans="1:23" s="227" customFormat="1" ht="15" customHeight="1" x14ac:dyDescent="0.3">
      <c r="A88" s="219"/>
      <c r="B88" s="11"/>
      <c r="C88" s="29"/>
      <c r="D88" s="32"/>
      <c r="E88" s="550"/>
      <c r="F88" s="820"/>
      <c r="G88" s="224"/>
      <c r="H88" s="229"/>
      <c r="I88" s="226" t="str">
        <f>Datos!G412</f>
        <v/>
      </c>
      <c r="J88" s="226" t="str">
        <f>Datos!H412</f>
        <v/>
      </c>
      <c r="K88" s="226" t="str">
        <f>Datos!I412</f>
        <v/>
      </c>
      <c r="L88" s="157"/>
      <c r="M88" s="157"/>
      <c r="N88" s="157"/>
      <c r="O88" s="846" t="str">
        <f>Datos!M412</f>
        <v/>
      </c>
      <c r="P88" s="846" t="str">
        <f>Datos!N412</f>
        <v/>
      </c>
      <c r="Q88" s="846" t="str">
        <f>Datos!O412</f>
        <v/>
      </c>
      <c r="R88" s="616" t="str">
        <f>Datos!P412</f>
        <v/>
      </c>
      <c r="W88" s="228"/>
    </row>
    <row r="89" spans="1:23" s="227" customFormat="1" ht="15" customHeight="1" x14ac:dyDescent="0.3">
      <c r="A89" s="219"/>
      <c r="B89" s="11"/>
      <c r="C89" s="29"/>
      <c r="D89" s="32"/>
      <c r="E89" s="550"/>
      <c r="F89" s="820"/>
      <c r="G89" s="224"/>
      <c r="H89" s="229"/>
      <c r="I89" s="226" t="str">
        <f>Datos!G413</f>
        <v/>
      </c>
      <c r="J89" s="226" t="str">
        <f>Datos!H413</f>
        <v/>
      </c>
      <c r="K89" s="226" t="str">
        <f>Datos!I413</f>
        <v/>
      </c>
      <c r="L89" s="157"/>
      <c r="M89" s="157"/>
      <c r="N89" s="157"/>
      <c r="O89" s="846" t="str">
        <f>Datos!M413</f>
        <v/>
      </c>
      <c r="P89" s="846" t="str">
        <f>Datos!N413</f>
        <v/>
      </c>
      <c r="Q89" s="846" t="str">
        <f>Datos!O413</f>
        <v/>
      </c>
      <c r="R89" s="616" t="str">
        <f>Datos!P413</f>
        <v/>
      </c>
      <c r="W89" s="228"/>
    </row>
    <row r="90" spans="1:23" s="227" customFormat="1" ht="15" customHeight="1" x14ac:dyDescent="0.3">
      <c r="A90" s="219"/>
      <c r="B90" s="11"/>
      <c r="C90" s="29"/>
      <c r="D90" s="32"/>
      <c r="E90" s="550"/>
      <c r="F90" s="820"/>
      <c r="G90" s="224"/>
      <c r="H90" s="229"/>
      <c r="I90" s="226" t="str">
        <f>Datos!G414</f>
        <v/>
      </c>
      <c r="J90" s="226" t="str">
        <f>Datos!H414</f>
        <v/>
      </c>
      <c r="K90" s="226" t="str">
        <f>Datos!I414</f>
        <v/>
      </c>
      <c r="L90" s="157"/>
      <c r="M90" s="157"/>
      <c r="N90" s="157"/>
      <c r="O90" s="846" t="str">
        <f>Datos!M414</f>
        <v/>
      </c>
      <c r="P90" s="846" t="str">
        <f>Datos!N414</f>
        <v/>
      </c>
      <c r="Q90" s="846" t="str">
        <f>Datos!O414</f>
        <v/>
      </c>
      <c r="R90" s="616" t="str">
        <f>Datos!P414</f>
        <v/>
      </c>
      <c r="W90" s="228"/>
    </row>
    <row r="91" spans="1:23" s="227" customFormat="1" ht="15" customHeight="1" x14ac:dyDescent="0.3">
      <c r="A91" s="219"/>
      <c r="B91" s="11"/>
      <c r="C91" s="29"/>
      <c r="D91" s="32"/>
      <c r="E91" s="550"/>
      <c r="F91" s="820"/>
      <c r="G91" s="224"/>
      <c r="H91" s="229"/>
      <c r="I91" s="226" t="str">
        <f>Datos!G415</f>
        <v/>
      </c>
      <c r="J91" s="226" t="str">
        <f>Datos!H415</f>
        <v/>
      </c>
      <c r="K91" s="226" t="str">
        <f>Datos!I415</f>
        <v/>
      </c>
      <c r="L91" s="157"/>
      <c r="M91" s="157"/>
      <c r="N91" s="157"/>
      <c r="O91" s="846" t="str">
        <f>Datos!M415</f>
        <v/>
      </c>
      <c r="P91" s="846" t="str">
        <f>Datos!N415</f>
        <v/>
      </c>
      <c r="Q91" s="846" t="str">
        <f>Datos!O415</f>
        <v/>
      </c>
      <c r="R91" s="616" t="str">
        <f>Datos!P415</f>
        <v/>
      </c>
      <c r="W91" s="228"/>
    </row>
    <row r="92" spans="1:23" s="227" customFormat="1" ht="15" customHeight="1" x14ac:dyDescent="0.3">
      <c r="A92" s="219"/>
      <c r="B92" s="11"/>
      <c r="C92" s="29"/>
      <c r="D92" s="32"/>
      <c r="E92" s="550"/>
      <c r="F92" s="820"/>
      <c r="G92" s="224"/>
      <c r="H92" s="229"/>
      <c r="I92" s="226" t="str">
        <f>Datos!G416</f>
        <v/>
      </c>
      <c r="J92" s="226" t="str">
        <f>Datos!H416</f>
        <v/>
      </c>
      <c r="K92" s="226" t="str">
        <f>Datos!I416</f>
        <v/>
      </c>
      <c r="L92" s="157"/>
      <c r="M92" s="157"/>
      <c r="N92" s="157"/>
      <c r="O92" s="846" t="str">
        <f>Datos!M416</f>
        <v/>
      </c>
      <c r="P92" s="846" t="str">
        <f>Datos!N416</f>
        <v/>
      </c>
      <c r="Q92" s="846" t="str">
        <f>Datos!O416</f>
        <v/>
      </c>
      <c r="R92" s="616" t="str">
        <f>Datos!P416</f>
        <v/>
      </c>
      <c r="W92" s="228"/>
    </row>
    <row r="93" spans="1:23" s="227" customFormat="1" ht="15" customHeight="1" x14ac:dyDescent="0.3">
      <c r="A93" s="219"/>
      <c r="B93" s="11"/>
      <c r="C93" s="29"/>
      <c r="D93" s="32"/>
      <c r="E93" s="550"/>
      <c r="F93" s="820"/>
      <c r="G93" s="224"/>
      <c r="H93" s="229"/>
      <c r="I93" s="226" t="str">
        <f>Datos!G417</f>
        <v/>
      </c>
      <c r="J93" s="226" t="str">
        <f>Datos!H417</f>
        <v/>
      </c>
      <c r="K93" s="226" t="str">
        <f>Datos!I417</f>
        <v/>
      </c>
      <c r="L93" s="157"/>
      <c r="M93" s="157"/>
      <c r="N93" s="157"/>
      <c r="O93" s="846" t="str">
        <f>Datos!M417</f>
        <v/>
      </c>
      <c r="P93" s="846" t="str">
        <f>Datos!N417</f>
        <v/>
      </c>
      <c r="Q93" s="846" t="str">
        <f>Datos!O417</f>
        <v/>
      </c>
      <c r="R93" s="616" t="str">
        <f>Datos!P417</f>
        <v/>
      </c>
      <c r="W93" s="228"/>
    </row>
    <row r="94" spans="1:23" s="227" customFormat="1" ht="15" customHeight="1" x14ac:dyDescent="0.3">
      <c r="A94" s="219"/>
      <c r="B94" s="11"/>
      <c r="C94" s="29"/>
      <c r="D94" s="32"/>
      <c r="E94" s="550"/>
      <c r="F94" s="820"/>
      <c r="G94" s="224"/>
      <c r="H94" s="229"/>
      <c r="I94" s="226" t="str">
        <f>Datos!G418</f>
        <v/>
      </c>
      <c r="J94" s="226" t="str">
        <f>Datos!H418</f>
        <v/>
      </c>
      <c r="K94" s="226" t="str">
        <f>Datos!I418</f>
        <v/>
      </c>
      <c r="L94" s="157"/>
      <c r="M94" s="157"/>
      <c r="N94" s="157"/>
      <c r="O94" s="846" t="str">
        <f>Datos!M418</f>
        <v/>
      </c>
      <c r="P94" s="846" t="str">
        <f>Datos!N418</f>
        <v/>
      </c>
      <c r="Q94" s="846" t="str">
        <f>Datos!O418</f>
        <v/>
      </c>
      <c r="R94" s="616" t="str">
        <f>Datos!P418</f>
        <v/>
      </c>
      <c r="W94" s="228"/>
    </row>
    <row r="95" spans="1:23" s="227" customFormat="1" ht="15" customHeight="1" x14ac:dyDescent="0.3">
      <c r="A95" s="219"/>
      <c r="B95" s="11"/>
      <c r="C95" s="29"/>
      <c r="D95" s="32"/>
      <c r="E95" s="550"/>
      <c r="F95" s="820"/>
      <c r="G95" s="224"/>
      <c r="H95" s="229"/>
      <c r="I95" s="226" t="str">
        <f>Datos!G419</f>
        <v/>
      </c>
      <c r="J95" s="226" t="str">
        <f>Datos!H419</f>
        <v/>
      </c>
      <c r="K95" s="226" t="str">
        <f>Datos!I419</f>
        <v/>
      </c>
      <c r="L95" s="157"/>
      <c r="M95" s="157"/>
      <c r="N95" s="157"/>
      <c r="O95" s="846" t="str">
        <f>Datos!M419</f>
        <v/>
      </c>
      <c r="P95" s="846" t="str">
        <f>Datos!N419</f>
        <v/>
      </c>
      <c r="Q95" s="846" t="str">
        <f>Datos!O419</f>
        <v/>
      </c>
      <c r="R95" s="616" t="str">
        <f>Datos!P419</f>
        <v/>
      </c>
      <c r="W95" s="228"/>
    </row>
    <row r="96" spans="1:23" s="227" customFormat="1" ht="15" customHeight="1" x14ac:dyDescent="0.3">
      <c r="A96" s="219"/>
      <c r="B96" s="11"/>
      <c r="C96" s="29"/>
      <c r="D96" s="32"/>
      <c r="E96" s="550"/>
      <c r="F96" s="820"/>
      <c r="G96" s="224"/>
      <c r="H96" s="229"/>
      <c r="I96" s="226" t="str">
        <f>Datos!G420</f>
        <v/>
      </c>
      <c r="J96" s="226" t="str">
        <f>Datos!H420</f>
        <v/>
      </c>
      <c r="K96" s="226" t="str">
        <f>Datos!I420</f>
        <v/>
      </c>
      <c r="L96" s="157"/>
      <c r="M96" s="157"/>
      <c r="N96" s="157"/>
      <c r="O96" s="846" t="str">
        <f>Datos!M420</f>
        <v/>
      </c>
      <c r="P96" s="846" t="str">
        <f>Datos!N420</f>
        <v/>
      </c>
      <c r="Q96" s="846" t="str">
        <f>Datos!O420</f>
        <v/>
      </c>
      <c r="R96" s="616" t="str">
        <f>Datos!P420</f>
        <v/>
      </c>
      <c r="W96" s="228"/>
    </row>
    <row r="97" spans="1:23" s="227" customFormat="1" ht="15" customHeight="1" x14ac:dyDescent="0.3">
      <c r="A97" s="219"/>
      <c r="B97" s="11"/>
      <c r="C97" s="29"/>
      <c r="D97" s="32"/>
      <c r="E97" s="550"/>
      <c r="F97" s="820"/>
      <c r="G97" s="224"/>
      <c r="H97" s="229"/>
      <c r="I97" s="226" t="str">
        <f>Datos!G421</f>
        <v/>
      </c>
      <c r="J97" s="226" t="str">
        <f>Datos!H421</f>
        <v/>
      </c>
      <c r="K97" s="226" t="str">
        <f>Datos!I421</f>
        <v/>
      </c>
      <c r="L97" s="157"/>
      <c r="M97" s="157"/>
      <c r="N97" s="157"/>
      <c r="O97" s="846" t="str">
        <f>Datos!M421</f>
        <v/>
      </c>
      <c r="P97" s="846" t="str">
        <f>Datos!N421</f>
        <v/>
      </c>
      <c r="Q97" s="846" t="str">
        <f>Datos!O421</f>
        <v/>
      </c>
      <c r="R97" s="616" t="str">
        <f>Datos!P421</f>
        <v/>
      </c>
      <c r="W97" s="228"/>
    </row>
    <row r="98" spans="1:23" s="227" customFormat="1" ht="15" customHeight="1" x14ac:dyDescent="0.3">
      <c r="A98" s="219"/>
      <c r="B98" s="11"/>
      <c r="C98" s="29"/>
      <c r="D98" s="32"/>
      <c r="E98" s="550"/>
      <c r="F98" s="820"/>
      <c r="G98" s="224"/>
      <c r="H98" s="229"/>
      <c r="I98" s="226" t="str">
        <f>Datos!G422</f>
        <v/>
      </c>
      <c r="J98" s="226" t="str">
        <f>Datos!H422</f>
        <v/>
      </c>
      <c r="K98" s="226" t="str">
        <f>Datos!I422</f>
        <v/>
      </c>
      <c r="L98" s="157"/>
      <c r="M98" s="157"/>
      <c r="N98" s="157"/>
      <c r="O98" s="846" t="str">
        <f>Datos!M422</f>
        <v/>
      </c>
      <c r="P98" s="846" t="str">
        <f>Datos!N422</f>
        <v/>
      </c>
      <c r="Q98" s="846" t="str">
        <f>Datos!O422</f>
        <v/>
      </c>
      <c r="R98" s="616" t="str">
        <f>Datos!P422</f>
        <v/>
      </c>
      <c r="W98" s="228"/>
    </row>
    <row r="99" spans="1:23" s="227" customFormat="1" ht="15" customHeight="1" x14ac:dyDescent="0.3">
      <c r="A99" s="219"/>
      <c r="B99" s="11"/>
      <c r="C99" s="29"/>
      <c r="D99" s="32"/>
      <c r="E99" s="550"/>
      <c r="F99" s="820"/>
      <c r="G99" s="224"/>
      <c r="H99" s="229"/>
      <c r="I99" s="226" t="str">
        <f>Datos!G423</f>
        <v/>
      </c>
      <c r="J99" s="226" t="str">
        <f>Datos!H423</f>
        <v/>
      </c>
      <c r="K99" s="226" t="str">
        <f>Datos!I423</f>
        <v/>
      </c>
      <c r="L99" s="157"/>
      <c r="M99" s="157"/>
      <c r="N99" s="157"/>
      <c r="O99" s="846" t="str">
        <f>Datos!M423</f>
        <v/>
      </c>
      <c r="P99" s="846" t="str">
        <f>Datos!N423</f>
        <v/>
      </c>
      <c r="Q99" s="846" t="str">
        <f>Datos!O423</f>
        <v/>
      </c>
      <c r="R99" s="616" t="str">
        <f>Datos!P423</f>
        <v/>
      </c>
      <c r="W99" s="228"/>
    </row>
    <row r="100" spans="1:23" s="227" customFormat="1" ht="15" customHeight="1" x14ac:dyDescent="0.3">
      <c r="A100" s="219"/>
      <c r="B100" s="11"/>
      <c r="C100" s="29"/>
      <c r="D100" s="32"/>
      <c r="E100" s="550"/>
      <c r="F100" s="820"/>
      <c r="G100" s="224"/>
      <c r="H100" s="229"/>
      <c r="I100" s="226" t="str">
        <f>Datos!G424</f>
        <v/>
      </c>
      <c r="J100" s="226" t="str">
        <f>Datos!H424</f>
        <v/>
      </c>
      <c r="K100" s="226" t="str">
        <f>Datos!I424</f>
        <v/>
      </c>
      <c r="L100" s="157"/>
      <c r="M100" s="157"/>
      <c r="N100" s="157"/>
      <c r="O100" s="846" t="str">
        <f>Datos!M424</f>
        <v/>
      </c>
      <c r="P100" s="846" t="str">
        <f>Datos!N424</f>
        <v/>
      </c>
      <c r="Q100" s="846" t="str">
        <f>Datos!O424</f>
        <v/>
      </c>
      <c r="R100" s="616" t="str">
        <f>Datos!P424</f>
        <v/>
      </c>
      <c r="W100" s="228"/>
    </row>
    <row r="101" spans="1:23" s="227" customFormat="1" ht="15" customHeight="1" x14ac:dyDescent="0.3">
      <c r="A101" s="219"/>
      <c r="B101" s="11"/>
      <c r="C101" s="29"/>
      <c r="D101" s="32"/>
      <c r="E101" s="550"/>
      <c r="F101" s="820"/>
      <c r="G101" s="224"/>
      <c r="H101" s="229"/>
      <c r="I101" s="226" t="str">
        <f>Datos!G425</f>
        <v/>
      </c>
      <c r="J101" s="226" t="str">
        <f>Datos!H425</f>
        <v/>
      </c>
      <c r="K101" s="226" t="str">
        <f>Datos!I425</f>
        <v/>
      </c>
      <c r="L101" s="157"/>
      <c r="M101" s="157"/>
      <c r="N101" s="157"/>
      <c r="O101" s="846" t="str">
        <f>Datos!M425</f>
        <v/>
      </c>
      <c r="P101" s="846" t="str">
        <f>Datos!N425</f>
        <v/>
      </c>
      <c r="Q101" s="846" t="str">
        <f>Datos!O425</f>
        <v/>
      </c>
      <c r="R101" s="616" t="str">
        <f>Datos!P425</f>
        <v/>
      </c>
      <c r="W101" s="228"/>
    </row>
    <row r="102" spans="1:23" s="227" customFormat="1" ht="15" customHeight="1" x14ac:dyDescent="0.3">
      <c r="A102" s="219"/>
      <c r="B102" s="11"/>
      <c r="C102" s="29"/>
      <c r="D102" s="32"/>
      <c r="E102" s="550"/>
      <c r="F102" s="820"/>
      <c r="G102" s="224"/>
      <c r="H102" s="229"/>
      <c r="I102" s="226" t="str">
        <f>Datos!G426</f>
        <v/>
      </c>
      <c r="J102" s="226" t="str">
        <f>Datos!H426</f>
        <v/>
      </c>
      <c r="K102" s="226" t="str">
        <f>Datos!I426</f>
        <v/>
      </c>
      <c r="L102" s="157"/>
      <c r="M102" s="157"/>
      <c r="N102" s="157"/>
      <c r="O102" s="846" t="str">
        <f>Datos!M426</f>
        <v/>
      </c>
      <c r="P102" s="846" t="str">
        <f>Datos!N426</f>
        <v/>
      </c>
      <c r="Q102" s="846" t="str">
        <f>Datos!O426</f>
        <v/>
      </c>
      <c r="R102" s="616" t="str">
        <f>Datos!P426</f>
        <v/>
      </c>
      <c r="W102" s="228"/>
    </row>
    <row r="103" spans="1:23" ht="15" customHeight="1" x14ac:dyDescent="0.25">
      <c r="D103" s="32"/>
      <c r="E103" s="32"/>
      <c r="F103" s="32"/>
      <c r="G103" s="231"/>
      <c r="O103" s="617">
        <f>SUM(O83:O102)</f>
        <v>0</v>
      </c>
      <c r="P103" s="617">
        <f>SUM(P83:P102)</f>
        <v>0</v>
      </c>
      <c r="Q103" s="617">
        <f>SUM(Q83:Q102)</f>
        <v>0</v>
      </c>
      <c r="R103" s="618">
        <f>SUM(R83:R102)</f>
        <v>0</v>
      </c>
    </row>
    <row r="104" spans="1:23" ht="15" customHeight="1" x14ac:dyDescent="0.25">
      <c r="D104" s="32"/>
      <c r="E104" s="32"/>
      <c r="F104" s="32"/>
      <c r="G104" s="231"/>
    </row>
    <row r="105" spans="1:23" ht="15" customHeight="1" x14ac:dyDescent="0.25">
      <c r="A105" s="19"/>
      <c r="C105" s="14"/>
      <c r="E105" s="1047" t="s">
        <v>1564</v>
      </c>
      <c r="F105" s="1047"/>
      <c r="G105" s="1047"/>
      <c r="H105" s="1047"/>
      <c r="I105" s="1047"/>
      <c r="J105" s="1047"/>
      <c r="K105" s="1047"/>
      <c r="L105" s="1047"/>
      <c r="M105" s="1047"/>
      <c r="N105" s="1047"/>
      <c r="O105" s="1047"/>
      <c r="P105" s="1047"/>
      <c r="Q105" s="1047"/>
      <c r="R105" s="1047"/>
      <c r="S105" s="845" t="s">
        <v>973</v>
      </c>
    </row>
    <row r="106" spans="1:23" x14ac:dyDescent="0.25">
      <c r="A106" s="19"/>
      <c r="C106" s="14"/>
      <c r="E106" s="1048" t="s">
        <v>1431</v>
      </c>
      <c r="F106" s="1048"/>
      <c r="G106" s="1048"/>
      <c r="H106" s="1048"/>
      <c r="I106" s="1048"/>
      <c r="J106" s="1048"/>
      <c r="K106" s="1048"/>
      <c r="L106" s="1048"/>
      <c r="M106" s="1048"/>
      <c r="N106" s="1048"/>
      <c r="O106" s="1048"/>
      <c r="P106" s="1048"/>
      <c r="Q106" s="1048"/>
      <c r="R106" s="1048"/>
      <c r="S106" s="1048"/>
    </row>
    <row r="107" spans="1:23" x14ac:dyDescent="0.25">
      <c r="A107" s="19"/>
      <c r="C107" s="14"/>
      <c r="E107" s="1048" t="s">
        <v>1404</v>
      </c>
      <c r="F107" s="1048"/>
      <c r="G107" s="1048"/>
      <c r="H107" s="1048"/>
      <c r="I107" s="1048"/>
      <c r="J107" s="1048"/>
      <c r="K107" s="1048"/>
      <c r="L107" s="1048"/>
      <c r="M107" s="1048"/>
      <c r="N107" s="1048"/>
      <c r="O107" s="1048"/>
      <c r="P107" s="1048"/>
      <c r="Q107" s="1048"/>
      <c r="R107" s="1048"/>
      <c r="S107" s="1048"/>
    </row>
    <row r="108" spans="1:23" x14ac:dyDescent="0.25">
      <c r="A108" s="19"/>
      <c r="C108" s="14"/>
      <c r="E108" s="1048" t="s">
        <v>1405</v>
      </c>
      <c r="F108" s="1048"/>
      <c r="G108" s="1048"/>
      <c r="H108" s="1048"/>
      <c r="I108" s="1048"/>
      <c r="J108" s="1048"/>
      <c r="K108" s="1048"/>
      <c r="L108" s="1048"/>
      <c r="M108" s="1048"/>
      <c r="N108" s="1048"/>
      <c r="O108" s="1048"/>
      <c r="P108" s="1048"/>
      <c r="Q108" s="1048"/>
      <c r="R108" s="1048"/>
      <c r="S108" s="1048"/>
    </row>
    <row r="109" spans="1:23" x14ac:dyDescent="0.25">
      <c r="A109" s="19"/>
      <c r="C109" s="14"/>
      <c r="E109" s="1048" t="s">
        <v>1432</v>
      </c>
      <c r="F109" s="1048"/>
      <c r="G109" s="1048"/>
      <c r="H109" s="1048"/>
      <c r="I109" s="1048"/>
      <c r="J109" s="1048"/>
      <c r="K109" s="1048"/>
      <c r="L109" s="1048"/>
      <c r="M109" s="1048"/>
      <c r="N109" s="1048"/>
      <c r="O109" s="1048"/>
      <c r="P109" s="1048"/>
      <c r="Q109" s="1048"/>
      <c r="R109" s="1048"/>
      <c r="S109" s="1048"/>
    </row>
    <row r="110" spans="1:23" ht="17.25" customHeight="1" x14ac:dyDescent="0.25">
      <c r="A110" s="19"/>
      <c r="C110" s="14"/>
      <c r="E110" s="1039" t="s">
        <v>1570</v>
      </c>
      <c r="F110" s="1039"/>
      <c r="G110" s="1039"/>
      <c r="H110" s="1039"/>
      <c r="I110" s="1039"/>
      <c r="J110" s="1039"/>
      <c r="K110" s="1039"/>
      <c r="L110" s="1039"/>
      <c r="M110" s="1039"/>
      <c r="N110" s="1039"/>
      <c r="O110" s="1039"/>
      <c r="P110" s="1039"/>
      <c r="Q110" s="1039"/>
      <c r="R110" s="1039"/>
      <c r="S110" s="298"/>
    </row>
    <row r="111" spans="1:23" ht="15" customHeight="1" x14ac:dyDescent="0.25">
      <c r="A111" s="19"/>
      <c r="C111" s="14"/>
      <c r="E111" s="1039" t="s">
        <v>1571</v>
      </c>
      <c r="F111" s="1039"/>
      <c r="G111" s="1039"/>
      <c r="H111" s="1039"/>
      <c r="I111" s="1039"/>
      <c r="J111" s="1039"/>
      <c r="K111" s="1039"/>
      <c r="L111" s="1039"/>
      <c r="M111" s="1039"/>
      <c r="N111" s="1039"/>
      <c r="O111" s="1039"/>
      <c r="P111" s="1039"/>
      <c r="Q111" s="1039"/>
      <c r="R111" s="1039"/>
      <c r="S111" s="298"/>
    </row>
    <row r="112" spans="1:23" ht="15" customHeight="1" x14ac:dyDescent="0.25">
      <c r="A112" s="19"/>
      <c r="C112" s="14"/>
      <c r="E112" s="1039"/>
      <c r="F112" s="1039"/>
      <c r="G112" s="1039"/>
      <c r="H112" s="1039"/>
      <c r="I112" s="1039"/>
      <c r="J112" s="1039"/>
      <c r="K112" s="1039"/>
      <c r="L112" s="1039"/>
      <c r="M112" s="1039"/>
      <c r="N112" s="1039"/>
      <c r="O112" s="1039"/>
      <c r="P112" s="1039"/>
      <c r="Q112" s="1039"/>
      <c r="R112" s="1039"/>
      <c r="S112" s="298"/>
    </row>
    <row r="113" spans="1:23" ht="15" customHeight="1" x14ac:dyDescent="0.25">
      <c r="A113" s="19"/>
      <c r="C113" s="14"/>
      <c r="E113" s="1039"/>
      <c r="F113" s="1039"/>
      <c r="G113" s="1039"/>
      <c r="H113" s="1039"/>
      <c r="I113" s="1039"/>
      <c r="J113" s="1039"/>
      <c r="K113" s="1039"/>
      <c r="L113" s="1039"/>
      <c r="M113" s="1039"/>
      <c r="N113" s="1039"/>
      <c r="O113" s="1039"/>
      <c r="P113" s="1039"/>
      <c r="Q113" s="1039"/>
      <c r="R113" s="1039"/>
      <c r="S113" s="298"/>
    </row>
    <row r="114" spans="1:23" ht="15" customHeight="1" x14ac:dyDescent="0.25">
      <c r="D114" s="293" t="s">
        <v>1382</v>
      </c>
      <c r="E114" s="293"/>
      <c r="F114" s="293"/>
      <c r="G114" s="688"/>
      <c r="H114" s="688"/>
      <c r="I114" s="688"/>
      <c r="J114" s="688"/>
      <c r="K114" s="688"/>
      <c r="L114" s="688"/>
      <c r="M114" s="293"/>
      <c r="N114" s="293"/>
      <c r="O114" s="293"/>
      <c r="P114" s="293"/>
      <c r="Q114" s="293"/>
      <c r="R114" s="293"/>
      <c r="S114" s="293"/>
    </row>
    <row r="115" spans="1:23" ht="15" customHeight="1" x14ac:dyDescent="0.25">
      <c r="D115" s="29"/>
      <c r="E115" s="29"/>
      <c r="F115" s="29"/>
      <c r="G115" s="29"/>
      <c r="H115" s="29"/>
      <c r="I115" s="29"/>
      <c r="J115" s="29"/>
      <c r="K115" s="29"/>
      <c r="L115" s="29"/>
      <c r="M115" s="29"/>
      <c r="N115" s="29"/>
      <c r="O115" s="29"/>
      <c r="P115" s="29"/>
      <c r="Q115" s="29"/>
      <c r="R115" s="29"/>
      <c r="S115" s="29"/>
      <c r="T115" s="29"/>
    </row>
    <row r="116" spans="1:23" ht="15" customHeight="1" x14ac:dyDescent="0.25">
      <c r="D116" s="29"/>
      <c r="E116" s="627" t="s">
        <v>1387</v>
      </c>
      <c r="F116" s="875"/>
      <c r="G116" s="875"/>
      <c r="H116" s="875"/>
      <c r="I116" s="875"/>
      <c r="J116" s="875"/>
      <c r="K116" s="875"/>
      <c r="L116" s="875"/>
      <c r="M116" s="875"/>
      <c r="N116" s="875"/>
      <c r="O116" s="875"/>
      <c r="P116" s="875"/>
      <c r="Q116" s="875"/>
      <c r="R116" s="875"/>
      <c r="S116" s="875"/>
      <c r="T116" s="29"/>
    </row>
    <row r="117" spans="1:23" ht="15" customHeight="1" x14ac:dyDescent="0.25">
      <c r="D117" s="29"/>
      <c r="E117" s="875"/>
      <c r="F117" s="875"/>
      <c r="G117" s="875"/>
      <c r="H117" s="875"/>
      <c r="I117" s="875"/>
      <c r="J117" s="875"/>
      <c r="K117" s="875"/>
      <c r="L117" s="875"/>
      <c r="M117" s="875"/>
      <c r="N117" s="875"/>
      <c r="O117" s="875"/>
      <c r="P117" s="875"/>
      <c r="Q117" s="875"/>
      <c r="R117" s="875"/>
      <c r="S117" s="875"/>
      <c r="T117" s="29"/>
    </row>
    <row r="118" spans="1:23" ht="15" customHeight="1" x14ac:dyDescent="0.25">
      <c r="D118" s="29"/>
      <c r="E118" s="993" t="s">
        <v>1384</v>
      </c>
      <c r="F118" s="993"/>
      <c r="G118" s="993"/>
      <c r="H118" s="993"/>
      <c r="I118" s="993"/>
      <c r="J118" s="993"/>
      <c r="K118" s="993"/>
      <c r="L118" s="993"/>
      <c r="M118" s="993"/>
      <c r="N118" s="993"/>
      <c r="O118" s="993"/>
      <c r="P118" s="993"/>
      <c r="Q118" s="993"/>
      <c r="R118" s="993"/>
      <c r="S118" s="993"/>
      <c r="T118" s="29"/>
    </row>
    <row r="119" spans="1:23" ht="15" customHeight="1" x14ac:dyDescent="0.25">
      <c r="D119" s="29"/>
      <c r="E119" s="742"/>
      <c r="F119" s="742"/>
      <c r="G119" s="742"/>
      <c r="H119" s="742"/>
      <c r="I119" s="742"/>
      <c r="J119" s="742"/>
      <c r="K119" s="742"/>
      <c r="L119" s="742"/>
      <c r="M119" s="742"/>
      <c r="N119" s="742"/>
      <c r="O119" s="742"/>
      <c r="P119" s="742"/>
      <c r="Q119" s="742"/>
      <c r="R119" s="742"/>
      <c r="S119" s="742"/>
      <c r="T119" s="29"/>
    </row>
    <row r="120" spans="1:23" ht="15" customHeight="1" x14ac:dyDescent="0.25">
      <c r="D120" s="29"/>
      <c r="E120" s="993" t="s">
        <v>1395</v>
      </c>
      <c r="F120" s="993"/>
      <c r="G120" s="993"/>
      <c r="H120" s="993"/>
      <c r="I120" s="993"/>
      <c r="J120" s="993"/>
      <c r="K120" s="993"/>
      <c r="L120" s="993"/>
      <c r="M120" s="993"/>
      <c r="N120" s="993"/>
      <c r="O120" s="993"/>
      <c r="P120" s="993"/>
      <c r="Q120" s="993"/>
      <c r="R120" s="993"/>
      <c r="S120" s="993"/>
      <c r="T120" s="29"/>
    </row>
    <row r="121" spans="1:23" ht="15" customHeight="1" x14ac:dyDescent="0.25">
      <c r="D121" s="29"/>
      <c r="E121" s="231"/>
      <c r="F121" s="29"/>
      <c r="G121" s="29"/>
      <c r="H121" s="250"/>
      <c r="I121" s="29"/>
      <c r="J121" s="29"/>
      <c r="K121" s="29"/>
      <c r="L121" s="29"/>
      <c r="M121" s="29"/>
      <c r="N121" s="29"/>
      <c r="O121" s="29"/>
      <c r="P121" s="29"/>
      <c r="Q121" s="29"/>
      <c r="R121" s="29"/>
      <c r="S121" s="29"/>
    </row>
    <row r="122" spans="1:23" s="222" customFormat="1" ht="15" customHeight="1" x14ac:dyDescent="0.25">
      <c r="A122" s="219"/>
      <c r="B122" s="11"/>
      <c r="C122" s="29"/>
      <c r="D122" s="32"/>
      <c r="E122" s="1035" t="s">
        <v>991</v>
      </c>
      <c r="F122" s="1042" t="s">
        <v>763</v>
      </c>
      <c r="G122" s="1042" t="s">
        <v>710</v>
      </c>
      <c r="H122" s="1034" t="s">
        <v>711</v>
      </c>
      <c r="I122" s="1034" t="s">
        <v>1149</v>
      </c>
      <c r="J122" s="1034"/>
      <c r="K122" s="1034"/>
      <c r="L122" s="1034"/>
      <c r="M122" s="1034"/>
      <c r="N122" s="1034"/>
      <c r="O122" s="1051" t="s">
        <v>764</v>
      </c>
      <c r="P122" s="1052"/>
      <c r="Q122" s="1053"/>
      <c r="R122" s="1049" t="s">
        <v>1036</v>
      </c>
      <c r="S122" s="228"/>
      <c r="T122" s="228"/>
      <c r="U122" s="228"/>
      <c r="V122" s="228"/>
      <c r="W122" s="228"/>
    </row>
    <row r="123" spans="1:23" s="222" customFormat="1" ht="15" customHeight="1" x14ac:dyDescent="0.25">
      <c r="A123" s="219"/>
      <c r="B123" s="11"/>
      <c r="C123" s="29"/>
      <c r="D123" s="32"/>
      <c r="E123" s="1036"/>
      <c r="F123" s="1043"/>
      <c r="G123" s="1043"/>
      <c r="H123" s="1038"/>
      <c r="I123" s="1038" t="s">
        <v>71</v>
      </c>
      <c r="J123" s="1038"/>
      <c r="K123" s="1038"/>
      <c r="L123" s="1038" t="s">
        <v>1154</v>
      </c>
      <c r="M123" s="1038"/>
      <c r="N123" s="1038"/>
      <c r="O123" s="1054"/>
      <c r="P123" s="1055"/>
      <c r="Q123" s="1056"/>
      <c r="R123" s="1050"/>
      <c r="W123" s="228"/>
    </row>
    <row r="124" spans="1:23" s="222" customFormat="1" ht="15" customHeight="1" x14ac:dyDescent="0.25">
      <c r="A124" s="219"/>
      <c r="B124" s="11"/>
      <c r="C124" s="29"/>
      <c r="D124" s="32"/>
      <c r="E124" s="1037"/>
      <c r="F124" s="1044"/>
      <c r="G124" s="1044"/>
      <c r="H124" s="1045"/>
      <c r="I124" s="594" t="s">
        <v>756</v>
      </c>
      <c r="J124" s="594" t="s">
        <v>757</v>
      </c>
      <c r="K124" s="594" t="s">
        <v>758</v>
      </c>
      <c r="L124" s="594" t="s">
        <v>756</v>
      </c>
      <c r="M124" s="594" t="s">
        <v>757</v>
      </c>
      <c r="N124" s="594" t="s">
        <v>758</v>
      </c>
      <c r="O124" s="594" t="s">
        <v>759</v>
      </c>
      <c r="P124" s="594" t="s">
        <v>760</v>
      </c>
      <c r="Q124" s="594" t="s">
        <v>761</v>
      </c>
      <c r="R124" s="1050"/>
      <c r="W124" s="228"/>
    </row>
    <row r="125" spans="1:23" s="227" customFormat="1" ht="15" customHeight="1" x14ac:dyDescent="0.3">
      <c r="A125" s="219"/>
      <c r="B125" s="11"/>
      <c r="C125" s="29"/>
      <c r="D125" s="32"/>
      <c r="E125" s="550"/>
      <c r="F125" s="820"/>
      <c r="G125" s="727"/>
      <c r="H125" s="229"/>
      <c r="I125" s="226" t="str">
        <f>Datos!G510</f>
        <v/>
      </c>
      <c r="J125" s="226" t="str">
        <f>Datos!H510</f>
        <v/>
      </c>
      <c r="K125" s="226" t="str">
        <f>Datos!I510</f>
        <v/>
      </c>
      <c r="L125" s="157"/>
      <c r="M125" s="157"/>
      <c r="N125" s="157"/>
      <c r="O125" s="230" t="str">
        <f>Datos!M510</f>
        <v/>
      </c>
      <c r="P125" s="595" t="str">
        <f>Datos!N510</f>
        <v/>
      </c>
      <c r="Q125" s="595" t="str">
        <f>Datos!O510</f>
        <v/>
      </c>
      <c r="R125" s="619" t="str">
        <f>Datos!P510</f>
        <v/>
      </c>
      <c r="W125" s="228"/>
    </row>
    <row r="126" spans="1:23" s="227" customFormat="1" ht="15" customHeight="1" x14ac:dyDescent="0.3">
      <c r="A126" s="219"/>
      <c r="B126" s="11"/>
      <c r="C126" s="29"/>
      <c r="D126" s="32"/>
      <c r="E126" s="550"/>
      <c r="F126" s="820"/>
      <c r="G126" s="52"/>
      <c r="H126" s="229"/>
      <c r="I126" s="226" t="str">
        <f>Datos!G511</f>
        <v/>
      </c>
      <c r="J126" s="226" t="str">
        <f>Datos!H511</f>
        <v/>
      </c>
      <c r="K126" s="226" t="str">
        <f>Datos!I511</f>
        <v/>
      </c>
      <c r="L126" s="157"/>
      <c r="M126" s="157"/>
      <c r="N126" s="157"/>
      <c r="O126" s="595" t="str">
        <f>Datos!M511</f>
        <v/>
      </c>
      <c r="P126" s="595" t="str">
        <f>Datos!N511</f>
        <v/>
      </c>
      <c r="Q126" s="595" t="str">
        <f>Datos!O511</f>
        <v/>
      </c>
      <c r="R126" s="619" t="str">
        <f>Datos!P511</f>
        <v/>
      </c>
      <c r="W126" s="228"/>
    </row>
    <row r="127" spans="1:23" s="227" customFormat="1" ht="15" customHeight="1" x14ac:dyDescent="0.3">
      <c r="A127" s="219"/>
      <c r="B127" s="11"/>
      <c r="C127" s="29"/>
      <c r="D127" s="32"/>
      <c r="E127" s="550"/>
      <c r="F127" s="820"/>
      <c r="G127" s="52"/>
      <c r="H127" s="229"/>
      <c r="I127" s="226" t="str">
        <f>Datos!G512</f>
        <v/>
      </c>
      <c r="J127" s="226" t="str">
        <f>Datos!H512</f>
        <v/>
      </c>
      <c r="K127" s="226" t="str">
        <f>Datos!I512</f>
        <v/>
      </c>
      <c r="L127" s="157"/>
      <c r="M127" s="157"/>
      <c r="N127" s="157"/>
      <c r="O127" s="595" t="str">
        <f>Datos!M512</f>
        <v/>
      </c>
      <c r="P127" s="595" t="str">
        <f>Datos!N512</f>
        <v/>
      </c>
      <c r="Q127" s="595" t="str">
        <f>Datos!O512</f>
        <v/>
      </c>
      <c r="R127" s="619" t="str">
        <f>Datos!P512</f>
        <v/>
      </c>
      <c r="W127" s="228"/>
    </row>
    <row r="128" spans="1:23" s="227" customFormat="1" ht="15" customHeight="1" x14ac:dyDescent="0.3">
      <c r="A128" s="219"/>
      <c r="B128" s="11"/>
      <c r="C128" s="29"/>
      <c r="D128" s="32"/>
      <c r="E128" s="550"/>
      <c r="F128" s="820"/>
      <c r="G128" s="52"/>
      <c r="H128" s="229"/>
      <c r="I128" s="226" t="str">
        <f>Datos!G513</f>
        <v/>
      </c>
      <c r="J128" s="226" t="str">
        <f>Datos!H513</f>
        <v/>
      </c>
      <c r="K128" s="226" t="str">
        <f>Datos!I513</f>
        <v/>
      </c>
      <c r="L128" s="157"/>
      <c r="M128" s="157"/>
      <c r="N128" s="157"/>
      <c r="O128" s="595" t="str">
        <f>Datos!M513</f>
        <v/>
      </c>
      <c r="P128" s="595" t="str">
        <f>Datos!N513</f>
        <v/>
      </c>
      <c r="Q128" s="595" t="str">
        <f>Datos!O513</f>
        <v/>
      </c>
      <c r="R128" s="619" t="str">
        <f>Datos!P513</f>
        <v/>
      </c>
      <c r="W128" s="228"/>
    </row>
    <row r="129" spans="1:23" s="227" customFormat="1" ht="15" customHeight="1" x14ac:dyDescent="0.3">
      <c r="A129" s="219"/>
      <c r="B129" s="11"/>
      <c r="C129" s="29"/>
      <c r="D129" s="32"/>
      <c r="E129" s="550"/>
      <c r="F129" s="820"/>
      <c r="G129" s="52"/>
      <c r="H129" s="229"/>
      <c r="I129" s="226" t="str">
        <f>Datos!G514</f>
        <v/>
      </c>
      <c r="J129" s="226" t="str">
        <f>Datos!H514</f>
        <v/>
      </c>
      <c r="K129" s="226" t="str">
        <f>Datos!I514</f>
        <v/>
      </c>
      <c r="L129" s="157"/>
      <c r="M129" s="157"/>
      <c r="N129" s="157"/>
      <c r="O129" s="595" t="str">
        <f>Datos!M514</f>
        <v/>
      </c>
      <c r="P129" s="595" t="str">
        <f>Datos!N514</f>
        <v/>
      </c>
      <c r="Q129" s="595" t="str">
        <f>Datos!O514</f>
        <v/>
      </c>
      <c r="R129" s="619" t="str">
        <f>Datos!P514</f>
        <v/>
      </c>
      <c r="W129" s="228"/>
    </row>
    <row r="130" spans="1:23" ht="15" hidden="1" customHeight="1" x14ac:dyDescent="0.25">
      <c r="E130" s="231"/>
      <c r="F130" s="231"/>
      <c r="O130" s="294">
        <f>SUM(O125:O129)</f>
        <v>0</v>
      </c>
      <c r="P130" s="294">
        <f t="shared" ref="P130:Q130" si="0">SUM(P125:P129)</f>
        <v>0</v>
      </c>
      <c r="Q130" s="294">
        <f t="shared" si="0"/>
        <v>0</v>
      </c>
      <c r="R130" s="232">
        <f>SUM(R125:R129)</f>
        <v>0</v>
      </c>
    </row>
    <row r="131" spans="1:23" ht="15" customHeight="1" x14ac:dyDescent="0.25">
      <c r="E131" s="231"/>
      <c r="F131" s="231"/>
    </row>
    <row r="132" spans="1:23" ht="15" customHeight="1" x14ac:dyDescent="0.25">
      <c r="A132" s="19"/>
      <c r="C132" s="14"/>
      <c r="E132" s="1041" t="s">
        <v>1156</v>
      </c>
      <c r="F132" s="1041"/>
      <c r="G132" s="1041"/>
      <c r="H132" s="1041"/>
      <c r="I132" s="1041"/>
      <c r="J132" s="1041"/>
      <c r="K132" s="1041"/>
      <c r="L132" s="1041"/>
      <c r="M132" s="1041"/>
      <c r="N132" s="1041"/>
      <c r="O132" s="1041"/>
      <c r="P132" s="1041"/>
      <c r="Q132" s="1041"/>
      <c r="R132" s="1041"/>
      <c r="S132" s="298"/>
    </row>
    <row r="133" spans="1:23" ht="15" customHeight="1" x14ac:dyDescent="0.25">
      <c r="A133" s="19"/>
      <c r="C133" s="14"/>
      <c r="E133" s="1041"/>
      <c r="F133" s="1041"/>
      <c r="G133" s="1041"/>
      <c r="H133" s="1041"/>
      <c r="I133" s="1041"/>
      <c r="J133" s="1041"/>
      <c r="K133" s="1041"/>
      <c r="L133" s="1041"/>
      <c r="M133" s="1041"/>
      <c r="N133" s="1041"/>
      <c r="O133" s="1041"/>
      <c r="P133" s="1041"/>
      <c r="Q133" s="1041"/>
      <c r="R133" s="1041"/>
      <c r="S133" s="298"/>
    </row>
    <row r="134" spans="1:23" ht="15" customHeight="1" x14ac:dyDescent="0.25">
      <c r="A134" s="19"/>
      <c r="C134" s="14"/>
      <c r="E134" s="1041"/>
      <c r="F134" s="1041"/>
      <c r="G134" s="1041"/>
      <c r="H134" s="1041"/>
      <c r="I134" s="1041"/>
      <c r="J134" s="1041"/>
      <c r="K134" s="1041"/>
      <c r="L134" s="1041"/>
      <c r="M134" s="1041"/>
      <c r="N134" s="1041"/>
      <c r="O134" s="1041"/>
      <c r="P134" s="1041"/>
      <c r="Q134" s="1041"/>
      <c r="R134" s="1041"/>
      <c r="S134" s="298"/>
    </row>
    <row r="135" spans="1:23" ht="15" customHeight="1" x14ac:dyDescent="0.25"/>
    <row r="136" spans="1:23" s="32" customFormat="1" ht="15" customHeight="1" x14ac:dyDescent="0.25">
      <c r="A136" s="219"/>
      <c r="B136" s="11"/>
      <c r="C136" s="29"/>
      <c r="D136" s="293" t="s">
        <v>755</v>
      </c>
      <c r="E136" s="293"/>
      <c r="F136" s="293"/>
      <c r="G136" s="293"/>
      <c r="H136" s="293"/>
      <c r="I136" s="293"/>
      <c r="J136" s="293"/>
      <c r="K136" s="293"/>
      <c r="L136" s="293"/>
      <c r="M136" s="293"/>
      <c r="N136" s="293"/>
      <c r="O136" s="293"/>
      <c r="P136" s="293"/>
      <c r="Q136" s="293"/>
      <c r="R136" s="293"/>
      <c r="S136" s="293"/>
      <c r="T136" s="14"/>
      <c r="U136" s="14"/>
      <c r="V136" s="14"/>
    </row>
    <row r="137" spans="1:23" ht="15" customHeight="1" x14ac:dyDescent="0.25"/>
    <row r="138" spans="1:23" s="222" customFormat="1" ht="15" customHeight="1" x14ac:dyDescent="0.25">
      <c r="A138" s="219"/>
      <c r="B138" s="11"/>
      <c r="C138" s="29"/>
      <c r="D138" s="32"/>
      <c r="E138" s="1035" t="s">
        <v>991</v>
      </c>
      <c r="F138" s="1042" t="s">
        <v>1396</v>
      </c>
      <c r="G138" s="1042" t="s">
        <v>710</v>
      </c>
      <c r="H138" s="1034" t="s">
        <v>711</v>
      </c>
      <c r="I138" s="1034" t="s">
        <v>1149</v>
      </c>
      <c r="J138" s="1034"/>
      <c r="K138" s="1034"/>
      <c r="L138" s="1034"/>
      <c r="M138" s="1034"/>
      <c r="N138" s="1034"/>
      <c r="O138" s="1051" t="s">
        <v>1034</v>
      </c>
      <c r="P138" s="1052"/>
      <c r="Q138" s="1053"/>
      <c r="R138" s="1014" t="s">
        <v>1035</v>
      </c>
      <c r="S138" s="228"/>
      <c r="T138" s="228"/>
      <c r="U138" s="228"/>
      <c r="V138" s="228"/>
      <c r="W138" s="228"/>
    </row>
    <row r="139" spans="1:23" s="222" customFormat="1" ht="15" customHeight="1" x14ac:dyDescent="0.25">
      <c r="A139" s="219"/>
      <c r="B139" s="11"/>
      <c r="C139" s="29"/>
      <c r="D139" s="32"/>
      <c r="E139" s="1036"/>
      <c r="F139" s="1043"/>
      <c r="G139" s="1043"/>
      <c r="H139" s="1038"/>
      <c r="I139" s="1038" t="s">
        <v>71</v>
      </c>
      <c r="J139" s="1038"/>
      <c r="K139" s="1038"/>
      <c r="L139" s="1038" t="s">
        <v>1399</v>
      </c>
      <c r="M139" s="1038"/>
      <c r="N139" s="1038"/>
      <c r="O139" s="1054"/>
      <c r="P139" s="1055"/>
      <c r="Q139" s="1056"/>
      <c r="R139" s="1015"/>
      <c r="W139" s="228"/>
    </row>
    <row r="140" spans="1:23" s="222" customFormat="1" ht="15" customHeight="1" x14ac:dyDescent="0.25">
      <c r="A140" s="219"/>
      <c r="B140" s="11"/>
      <c r="C140" s="29"/>
      <c r="D140" s="32"/>
      <c r="E140" s="1037"/>
      <c r="F140" s="1044"/>
      <c r="G140" s="1044"/>
      <c r="H140" s="1045"/>
      <c r="I140" s="594" t="s">
        <v>756</v>
      </c>
      <c r="J140" s="594" t="s">
        <v>757</v>
      </c>
      <c r="K140" s="594" t="s">
        <v>758</v>
      </c>
      <c r="L140" s="594" t="s">
        <v>756</v>
      </c>
      <c r="M140" s="594" t="s">
        <v>757</v>
      </c>
      <c r="N140" s="594" t="s">
        <v>758</v>
      </c>
      <c r="O140" s="594" t="s">
        <v>759</v>
      </c>
      <c r="P140" s="594" t="s">
        <v>760</v>
      </c>
      <c r="Q140" s="594" t="s">
        <v>761</v>
      </c>
      <c r="R140" s="1015"/>
      <c r="W140" s="228"/>
    </row>
    <row r="141" spans="1:23" s="227" customFormat="1" ht="15" customHeight="1" x14ac:dyDescent="0.3">
      <c r="A141" s="219"/>
      <c r="B141" s="11"/>
      <c r="C141" s="29"/>
      <c r="D141" s="32"/>
      <c r="E141" s="550"/>
      <c r="F141" s="843"/>
      <c r="G141" s="551"/>
      <c r="H141" s="229"/>
      <c r="I141" s="226" t="str">
        <f>Datos!G601</f>
        <v/>
      </c>
      <c r="J141" s="226" t="str">
        <f>Datos!H601</f>
        <v/>
      </c>
      <c r="K141" s="226" t="str">
        <f>Datos!I601</f>
        <v/>
      </c>
      <c r="L141" s="157"/>
      <c r="M141" s="157"/>
      <c r="N141" s="157"/>
      <c r="O141" s="230" t="str">
        <f>Datos!M601</f>
        <v/>
      </c>
      <c r="P141" s="424" t="str">
        <f>Datos!N601</f>
        <v/>
      </c>
      <c r="Q141" s="424" t="str">
        <f>Datos!O601</f>
        <v/>
      </c>
      <c r="R141" s="616" t="str">
        <f>Datos!P601</f>
        <v/>
      </c>
      <c r="W141" s="228"/>
    </row>
    <row r="142" spans="1:23" s="227" customFormat="1" ht="15" customHeight="1" x14ac:dyDescent="0.3">
      <c r="A142" s="219"/>
      <c r="B142" s="11"/>
      <c r="C142" s="29"/>
      <c r="D142" s="32"/>
      <c r="E142" s="550"/>
      <c r="F142" s="843"/>
      <c r="G142" s="551"/>
      <c r="H142" s="229"/>
      <c r="I142" s="226" t="str">
        <f>Datos!G602</f>
        <v/>
      </c>
      <c r="J142" s="226" t="str">
        <f>Datos!H602</f>
        <v/>
      </c>
      <c r="K142" s="226" t="str">
        <f>Datos!I602</f>
        <v/>
      </c>
      <c r="L142" s="157"/>
      <c r="M142" s="157"/>
      <c r="N142" s="157"/>
      <c r="O142" s="424" t="str">
        <f>Datos!M602</f>
        <v/>
      </c>
      <c r="P142" s="424" t="str">
        <f>Datos!N602</f>
        <v/>
      </c>
      <c r="Q142" s="424" t="str">
        <f>Datos!O602</f>
        <v/>
      </c>
      <c r="R142" s="616" t="str">
        <f>Datos!P602</f>
        <v/>
      </c>
      <c r="W142" s="228"/>
    </row>
    <row r="143" spans="1:23" s="227" customFormat="1" ht="15" customHeight="1" x14ac:dyDescent="0.3">
      <c r="A143" s="219"/>
      <c r="B143" s="11"/>
      <c r="C143" s="29"/>
      <c r="D143" s="32"/>
      <c r="E143" s="550"/>
      <c r="F143" s="843"/>
      <c r="G143" s="551"/>
      <c r="H143" s="229"/>
      <c r="I143" s="226" t="str">
        <f>Datos!G603</f>
        <v/>
      </c>
      <c r="J143" s="226" t="str">
        <f>Datos!H603</f>
        <v/>
      </c>
      <c r="K143" s="226" t="str">
        <f>Datos!I603</f>
        <v/>
      </c>
      <c r="L143" s="157"/>
      <c r="M143" s="157"/>
      <c r="N143" s="157"/>
      <c r="O143" s="424" t="str">
        <f>Datos!M603</f>
        <v/>
      </c>
      <c r="P143" s="424" t="str">
        <f>Datos!N603</f>
        <v/>
      </c>
      <c r="Q143" s="424" t="str">
        <f>Datos!O603</f>
        <v/>
      </c>
      <c r="R143" s="616" t="str">
        <f>Datos!P603</f>
        <v/>
      </c>
      <c r="W143" s="228"/>
    </row>
    <row r="144" spans="1:23" s="227" customFormat="1" ht="15" customHeight="1" x14ac:dyDescent="0.3">
      <c r="A144" s="219"/>
      <c r="B144" s="11"/>
      <c r="C144" s="29"/>
      <c r="D144" s="32"/>
      <c r="E144" s="550"/>
      <c r="F144" s="843"/>
      <c r="G144" s="551"/>
      <c r="H144" s="229"/>
      <c r="I144" s="226" t="str">
        <f>Datos!G604</f>
        <v/>
      </c>
      <c r="J144" s="226" t="str">
        <f>Datos!H604</f>
        <v/>
      </c>
      <c r="K144" s="226" t="str">
        <f>Datos!I604</f>
        <v/>
      </c>
      <c r="L144" s="157"/>
      <c r="M144" s="157"/>
      <c r="N144" s="157"/>
      <c r="O144" s="424" t="str">
        <f>Datos!M604</f>
        <v/>
      </c>
      <c r="P144" s="424" t="str">
        <f>Datos!N604</f>
        <v/>
      </c>
      <c r="Q144" s="424" t="str">
        <f>Datos!O604</f>
        <v/>
      </c>
      <c r="R144" s="616" t="str">
        <f>Datos!P604</f>
        <v/>
      </c>
      <c r="W144" s="228"/>
    </row>
    <row r="145" spans="1:23" s="227" customFormat="1" ht="15" customHeight="1" x14ac:dyDescent="0.3">
      <c r="A145" s="219"/>
      <c r="B145" s="11"/>
      <c r="C145" s="29"/>
      <c r="D145" s="32"/>
      <c r="E145" s="550"/>
      <c r="F145" s="843"/>
      <c r="G145" s="551"/>
      <c r="H145" s="229"/>
      <c r="I145" s="226" t="str">
        <f>Datos!G605</f>
        <v/>
      </c>
      <c r="J145" s="226" t="str">
        <f>Datos!H605</f>
        <v/>
      </c>
      <c r="K145" s="226" t="str">
        <f>Datos!I605</f>
        <v/>
      </c>
      <c r="L145" s="157"/>
      <c r="M145" s="157"/>
      <c r="N145" s="157"/>
      <c r="O145" s="788" t="str">
        <f>Datos!M605</f>
        <v/>
      </c>
      <c r="P145" s="788" t="str">
        <f>Datos!N605</f>
        <v/>
      </c>
      <c r="Q145" s="788" t="str">
        <f>Datos!O605</f>
        <v/>
      </c>
      <c r="R145" s="616" t="str">
        <f>Datos!P605</f>
        <v/>
      </c>
      <c r="W145" s="228"/>
    </row>
    <row r="146" spans="1:23" s="227" customFormat="1" ht="15" customHeight="1" x14ac:dyDescent="0.3">
      <c r="A146" s="219"/>
      <c r="B146" s="11"/>
      <c r="C146" s="29"/>
      <c r="D146" s="32"/>
      <c r="E146" s="550"/>
      <c r="F146" s="843"/>
      <c r="G146" s="551"/>
      <c r="H146" s="229"/>
      <c r="I146" s="226" t="str">
        <f>Datos!G606</f>
        <v/>
      </c>
      <c r="J146" s="226" t="str">
        <f>Datos!H606</f>
        <v/>
      </c>
      <c r="K146" s="226" t="str">
        <f>Datos!I606</f>
        <v/>
      </c>
      <c r="L146" s="157"/>
      <c r="M146" s="157"/>
      <c r="N146" s="157"/>
      <c r="O146" s="788" t="str">
        <f>Datos!M606</f>
        <v/>
      </c>
      <c r="P146" s="788" t="str">
        <f>Datos!N606</f>
        <v/>
      </c>
      <c r="Q146" s="788" t="str">
        <f>Datos!O606</f>
        <v/>
      </c>
      <c r="R146" s="616" t="str">
        <f>Datos!P606</f>
        <v/>
      </c>
      <c r="W146" s="228"/>
    </row>
    <row r="147" spans="1:23" s="227" customFormat="1" ht="15" customHeight="1" x14ac:dyDescent="0.3">
      <c r="A147" s="219"/>
      <c r="B147" s="11"/>
      <c r="C147" s="29"/>
      <c r="D147" s="32"/>
      <c r="E147" s="550"/>
      <c r="F147" s="843"/>
      <c r="G147" s="551"/>
      <c r="H147" s="229"/>
      <c r="I147" s="226" t="str">
        <f>Datos!G607</f>
        <v/>
      </c>
      <c r="J147" s="226" t="str">
        <f>Datos!H607</f>
        <v/>
      </c>
      <c r="K147" s="226" t="str">
        <f>Datos!I607</f>
        <v/>
      </c>
      <c r="L147" s="157"/>
      <c r="M147" s="157"/>
      <c r="N147" s="157"/>
      <c r="O147" s="788" t="str">
        <f>Datos!M607</f>
        <v/>
      </c>
      <c r="P147" s="788" t="str">
        <f>Datos!N607</f>
        <v/>
      </c>
      <c r="Q147" s="788" t="str">
        <f>Datos!O607</f>
        <v/>
      </c>
      <c r="R147" s="616" t="str">
        <f>Datos!P607</f>
        <v/>
      </c>
      <c r="W147" s="228"/>
    </row>
    <row r="148" spans="1:23" s="227" customFormat="1" ht="15" customHeight="1" x14ac:dyDescent="0.3">
      <c r="A148" s="219"/>
      <c r="B148" s="11"/>
      <c r="C148" s="29"/>
      <c r="D148" s="32"/>
      <c r="E148" s="550"/>
      <c r="F148" s="843"/>
      <c r="G148" s="551"/>
      <c r="H148" s="229"/>
      <c r="I148" s="226" t="str">
        <f>Datos!G608</f>
        <v/>
      </c>
      <c r="J148" s="226" t="str">
        <f>Datos!H608</f>
        <v/>
      </c>
      <c r="K148" s="226" t="str">
        <f>Datos!I608</f>
        <v/>
      </c>
      <c r="L148" s="157"/>
      <c r="M148" s="157"/>
      <c r="N148" s="157"/>
      <c r="O148" s="788" t="str">
        <f>Datos!M608</f>
        <v/>
      </c>
      <c r="P148" s="788" t="str">
        <f>Datos!N608</f>
        <v/>
      </c>
      <c r="Q148" s="788" t="str">
        <f>Datos!O608</f>
        <v/>
      </c>
      <c r="R148" s="616" t="str">
        <f>Datos!P608</f>
        <v/>
      </c>
      <c r="W148" s="228"/>
    </row>
    <row r="149" spans="1:23" s="227" customFormat="1" ht="15" customHeight="1" x14ac:dyDescent="0.3">
      <c r="A149" s="219"/>
      <c r="B149" s="11"/>
      <c r="C149" s="29"/>
      <c r="D149" s="32"/>
      <c r="E149" s="550"/>
      <c r="F149" s="843"/>
      <c r="G149" s="551"/>
      <c r="H149" s="229"/>
      <c r="I149" s="226" t="str">
        <f>Datos!G609</f>
        <v/>
      </c>
      <c r="J149" s="226" t="str">
        <f>Datos!H609</f>
        <v/>
      </c>
      <c r="K149" s="226" t="str">
        <f>Datos!I609</f>
        <v/>
      </c>
      <c r="L149" s="157"/>
      <c r="M149" s="157"/>
      <c r="N149" s="157"/>
      <c r="O149" s="788" t="str">
        <f>Datos!M609</f>
        <v/>
      </c>
      <c r="P149" s="788" t="str">
        <f>Datos!N609</f>
        <v/>
      </c>
      <c r="Q149" s="788" t="str">
        <f>Datos!O609</f>
        <v/>
      </c>
      <c r="R149" s="616" t="str">
        <f>Datos!P609</f>
        <v/>
      </c>
      <c r="W149" s="228"/>
    </row>
    <row r="150" spans="1:23" s="227" customFormat="1" ht="15" customHeight="1" x14ac:dyDescent="0.3">
      <c r="A150" s="219"/>
      <c r="B150" s="11"/>
      <c r="C150" s="29"/>
      <c r="D150" s="32"/>
      <c r="E150" s="550"/>
      <c r="F150" s="843"/>
      <c r="G150" s="551"/>
      <c r="H150" s="229"/>
      <c r="I150" s="226" t="str">
        <f>Datos!G610</f>
        <v/>
      </c>
      <c r="J150" s="226" t="str">
        <f>Datos!H610</f>
        <v/>
      </c>
      <c r="K150" s="226" t="str">
        <f>Datos!I610</f>
        <v/>
      </c>
      <c r="L150" s="157"/>
      <c r="M150" s="157"/>
      <c r="N150" s="157"/>
      <c r="O150" s="788" t="str">
        <f>Datos!M610</f>
        <v/>
      </c>
      <c r="P150" s="788" t="str">
        <f>Datos!N610</f>
        <v/>
      </c>
      <c r="Q150" s="788" t="str">
        <f>Datos!O610</f>
        <v/>
      </c>
      <c r="R150" s="616" t="str">
        <f>Datos!P610</f>
        <v/>
      </c>
      <c r="W150" s="228"/>
    </row>
    <row r="151" spans="1:23" s="227" customFormat="1" ht="15" customHeight="1" x14ac:dyDescent="0.3">
      <c r="A151" s="219"/>
      <c r="B151" s="11"/>
      <c r="C151" s="29"/>
      <c r="D151" s="32"/>
      <c r="E151" s="550"/>
      <c r="F151" s="843"/>
      <c r="G151" s="551"/>
      <c r="H151" s="229"/>
      <c r="I151" s="226" t="str">
        <f>Datos!G611</f>
        <v/>
      </c>
      <c r="J151" s="226" t="str">
        <f>Datos!H611</f>
        <v/>
      </c>
      <c r="K151" s="226" t="str">
        <f>Datos!I611</f>
        <v/>
      </c>
      <c r="L151" s="157"/>
      <c r="M151" s="157"/>
      <c r="N151" s="157"/>
      <c r="O151" s="788" t="str">
        <f>Datos!M611</f>
        <v/>
      </c>
      <c r="P151" s="788" t="str">
        <f>Datos!N611</f>
        <v/>
      </c>
      <c r="Q151" s="788" t="str">
        <f>Datos!O611</f>
        <v/>
      </c>
      <c r="R151" s="616" t="str">
        <f>Datos!P611</f>
        <v/>
      </c>
      <c r="W151" s="228"/>
    </row>
    <row r="152" spans="1:23" ht="15" customHeight="1" x14ac:dyDescent="0.25">
      <c r="O152" s="595">
        <f>Datos!M612</f>
        <v>0</v>
      </c>
      <c r="P152" s="595">
        <f>Datos!N612</f>
        <v>0</v>
      </c>
      <c r="Q152" s="595">
        <f>Datos!O612</f>
        <v>0</v>
      </c>
      <c r="R152" s="297">
        <f>Datos!P612</f>
        <v>0</v>
      </c>
    </row>
    <row r="153" spans="1:23" ht="15" customHeight="1" x14ac:dyDescent="0.25">
      <c r="E153" s="231"/>
      <c r="F153" s="231"/>
    </row>
    <row r="154" spans="1:23" ht="15" customHeight="1" x14ac:dyDescent="0.25">
      <c r="E154" s="1040" t="s">
        <v>1563</v>
      </c>
      <c r="F154" s="1040"/>
      <c r="G154" s="1040"/>
      <c r="H154" s="1040"/>
      <c r="I154" s="1040"/>
      <c r="J154" s="1040"/>
      <c r="K154" s="1040"/>
      <c r="L154" s="1040"/>
      <c r="M154" s="1040"/>
      <c r="N154" s="1040"/>
      <c r="O154" s="1040"/>
      <c r="P154" s="1040"/>
      <c r="Q154" s="1040"/>
      <c r="R154" s="1040"/>
    </row>
    <row r="155" spans="1:23" ht="15" customHeight="1" x14ac:dyDescent="0.25">
      <c r="E155" s="1046" t="s">
        <v>1588</v>
      </c>
      <c r="F155" s="1046"/>
      <c r="G155" s="1046"/>
      <c r="H155" s="1046"/>
      <c r="I155" s="1046"/>
      <c r="J155" s="1046"/>
      <c r="K155" s="1046"/>
      <c r="L155" s="1046"/>
      <c r="M155" s="1046"/>
      <c r="N155" s="1046"/>
      <c r="O155" s="1046"/>
      <c r="P155" s="1046"/>
      <c r="Q155" s="1046"/>
      <c r="R155" s="1046"/>
      <c r="S155" s="1046"/>
    </row>
    <row r="156" spans="1:23" ht="13.5" customHeight="1" x14ac:dyDescent="0.25">
      <c r="E156" s="1046"/>
      <c r="F156" s="1046"/>
      <c r="G156" s="1046"/>
      <c r="H156" s="1046"/>
      <c r="I156" s="1046"/>
      <c r="J156" s="1046"/>
      <c r="K156" s="1046"/>
      <c r="L156" s="1046"/>
      <c r="M156" s="1046"/>
      <c r="N156" s="1046"/>
      <c r="O156" s="1046"/>
      <c r="P156" s="1046"/>
      <c r="Q156" s="1046"/>
      <c r="R156" s="1046"/>
      <c r="S156" s="1046"/>
    </row>
    <row r="157" spans="1:23" ht="15" customHeight="1" x14ac:dyDescent="0.25">
      <c r="E157" s="910" t="s">
        <v>1397</v>
      </c>
      <c r="F157" s="745"/>
      <c r="G157" s="745"/>
      <c r="H157" s="745"/>
      <c r="I157" s="745"/>
      <c r="J157" s="745"/>
      <c r="K157" s="745"/>
      <c r="L157" s="745"/>
      <c r="M157" s="745"/>
      <c r="N157" s="745"/>
      <c r="O157" s="745"/>
      <c r="P157" s="745"/>
      <c r="Q157" s="745"/>
      <c r="R157" s="745"/>
      <c r="S157" s="623"/>
    </row>
    <row r="158" spans="1:23" ht="15" customHeight="1" x14ac:dyDescent="0.25">
      <c r="E158" s="1046" t="s">
        <v>1433</v>
      </c>
      <c r="F158" s="1046"/>
      <c r="G158" s="1046"/>
      <c r="H158" s="1046"/>
      <c r="I158" s="1046"/>
      <c r="J158" s="1046"/>
      <c r="K158" s="1046"/>
      <c r="L158" s="1046"/>
      <c r="M158" s="1046"/>
      <c r="N158" s="1046"/>
      <c r="O158" s="1046"/>
      <c r="P158" s="1046"/>
      <c r="Q158" s="1046"/>
      <c r="R158" s="1046"/>
      <c r="S158" s="1046"/>
    </row>
    <row r="159" spans="1:23" ht="15" customHeight="1" x14ac:dyDescent="0.25">
      <c r="E159" s="1046"/>
      <c r="F159" s="1046"/>
      <c r="G159" s="1046"/>
      <c r="H159" s="1046"/>
      <c r="I159" s="1046"/>
      <c r="J159" s="1046"/>
      <c r="K159" s="1046"/>
      <c r="L159" s="1046"/>
      <c r="M159" s="1046"/>
      <c r="N159" s="1046"/>
      <c r="O159" s="1046"/>
      <c r="P159" s="1046"/>
      <c r="Q159" s="1046"/>
      <c r="R159" s="1046"/>
      <c r="S159" s="1046"/>
    </row>
    <row r="160" spans="1:23" ht="15" customHeight="1" x14ac:dyDescent="0.25">
      <c r="A160" s="19"/>
      <c r="C160" s="14"/>
      <c r="E160" s="1039" t="s">
        <v>1398</v>
      </c>
      <c r="F160" s="1039"/>
      <c r="G160" s="1039"/>
      <c r="H160" s="1039"/>
      <c r="I160" s="1039"/>
      <c r="J160" s="1039"/>
      <c r="K160" s="1039"/>
      <c r="L160" s="1039"/>
      <c r="M160" s="1039"/>
      <c r="N160" s="1039"/>
      <c r="O160" s="1039"/>
      <c r="P160" s="1039"/>
      <c r="Q160" s="1039"/>
      <c r="R160" s="1039"/>
      <c r="S160" s="298"/>
    </row>
    <row r="161" spans="1:19" ht="15" customHeight="1" x14ac:dyDescent="0.25">
      <c r="A161" s="19"/>
      <c r="C161" s="14"/>
      <c r="E161" s="1039"/>
      <c r="F161" s="1039"/>
      <c r="G161" s="1039"/>
      <c r="H161" s="1039"/>
      <c r="I161" s="1039"/>
      <c r="J161" s="1039"/>
      <c r="K161" s="1039"/>
      <c r="L161" s="1039"/>
      <c r="M161" s="1039"/>
      <c r="N161" s="1039"/>
      <c r="O161" s="1039"/>
      <c r="P161" s="1039"/>
      <c r="Q161" s="1039"/>
      <c r="R161" s="1039"/>
      <c r="S161" s="298"/>
    </row>
    <row r="162" spans="1:19" ht="15" customHeight="1" x14ac:dyDescent="0.25">
      <c r="A162" s="19"/>
      <c r="C162" s="14"/>
      <c r="E162" s="1039"/>
      <c r="F162" s="1039"/>
      <c r="G162" s="1039"/>
      <c r="H162" s="1039"/>
      <c r="I162" s="1039"/>
      <c r="J162" s="1039"/>
      <c r="K162" s="1039"/>
      <c r="L162" s="1039"/>
      <c r="M162" s="1039"/>
      <c r="N162" s="1039"/>
      <c r="O162" s="1039"/>
      <c r="P162" s="1039"/>
      <c r="Q162" s="1039"/>
      <c r="R162" s="1039"/>
      <c r="S162" s="298"/>
    </row>
    <row r="163" spans="1:19" ht="15" customHeight="1" x14ac:dyDescent="0.25"/>
    <row r="164" spans="1:19" ht="15" customHeight="1" x14ac:dyDescent="0.25">
      <c r="F164" s="745"/>
      <c r="G164" s="745"/>
      <c r="H164" s="745"/>
      <c r="I164" s="745"/>
      <c r="J164" s="745"/>
      <c r="K164" s="745"/>
      <c r="L164" s="745"/>
      <c r="M164" s="745"/>
      <c r="N164" s="745"/>
      <c r="O164" s="745"/>
      <c r="P164" s="745"/>
      <c r="Q164" s="745"/>
      <c r="R164" s="745"/>
    </row>
    <row r="165" spans="1:19" ht="15" customHeight="1" x14ac:dyDescent="0.25"/>
    <row r="166" spans="1:19" ht="15" customHeight="1" x14ac:dyDescent="0.25"/>
    <row r="167" spans="1:19" ht="15" customHeight="1" x14ac:dyDescent="0.25"/>
    <row r="168" spans="1:19" ht="15" customHeight="1" x14ac:dyDescent="0.25">
      <c r="E168" s="745"/>
    </row>
    <row r="169" spans="1:19" ht="15" customHeight="1" x14ac:dyDescent="0.25"/>
    <row r="170" spans="1:19" ht="15" customHeight="1" x14ac:dyDescent="0.25"/>
    <row r="171" spans="1:19" ht="15" customHeight="1" x14ac:dyDescent="0.25"/>
    <row r="172" spans="1:19" ht="15" customHeight="1" x14ac:dyDescent="0.25"/>
    <row r="173" spans="1:19" ht="15" customHeight="1" x14ac:dyDescent="0.25"/>
    <row r="174" spans="1:19" ht="15" customHeight="1" x14ac:dyDescent="0.25"/>
    <row r="175" spans="1:19" ht="15" customHeight="1" x14ac:dyDescent="0.25"/>
    <row r="176" spans="1:19"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spans="7:21" ht="15" customHeight="1" x14ac:dyDescent="0.25"/>
    <row r="210" spans="7:21" ht="15" customHeight="1" x14ac:dyDescent="0.25"/>
    <row r="211" spans="7:21" ht="15" customHeight="1" x14ac:dyDescent="0.25"/>
    <row r="212" spans="7:21" ht="15" customHeight="1" x14ac:dyDescent="0.25"/>
    <row r="213" spans="7:21" ht="15" customHeight="1" x14ac:dyDescent="0.25"/>
    <row r="214" spans="7:21" ht="15" customHeight="1" x14ac:dyDescent="0.25"/>
    <row r="215" spans="7:21" ht="15" customHeight="1" x14ac:dyDescent="0.25"/>
    <row r="216" spans="7:21" ht="15" customHeight="1" x14ac:dyDescent="0.25"/>
    <row r="217" spans="7:21" ht="15" customHeight="1" x14ac:dyDescent="0.25"/>
    <row r="218" spans="7:21" ht="15" customHeight="1" x14ac:dyDescent="0.25"/>
    <row r="219" spans="7:21" ht="15" customHeight="1" x14ac:dyDescent="0.25"/>
    <row r="220" spans="7:21" ht="15" customHeight="1" x14ac:dyDescent="0.25"/>
    <row r="221" spans="7:21" ht="15" customHeight="1" x14ac:dyDescent="0.25"/>
    <row r="223" spans="7:21" ht="16.5" x14ac:dyDescent="0.25">
      <c r="G223" s="233"/>
      <c r="H223" s="233"/>
      <c r="I223" s="233"/>
      <c r="J223" s="233"/>
      <c r="K223" s="233"/>
      <c r="L223" s="233"/>
      <c r="M223" s="233"/>
      <c r="N223" s="233"/>
      <c r="O223" s="233"/>
      <c r="P223" s="233"/>
      <c r="Q223" s="233"/>
      <c r="R223" s="233"/>
      <c r="S223" s="233"/>
      <c r="T223" s="233"/>
      <c r="U223" s="233"/>
    </row>
    <row r="224" spans="7:21" ht="16.5" x14ac:dyDescent="0.25">
      <c r="G224" s="233"/>
      <c r="H224" s="233"/>
      <c r="I224" s="233"/>
      <c r="J224" s="233"/>
      <c r="K224" s="233"/>
      <c r="L224" s="233"/>
      <c r="M224" s="233"/>
      <c r="N224" s="233"/>
      <c r="O224" s="233"/>
      <c r="P224" s="233"/>
      <c r="Q224" s="233"/>
      <c r="R224" s="233"/>
      <c r="S224" s="233"/>
      <c r="T224" s="233"/>
      <c r="U224" s="233"/>
    </row>
  </sheetData>
  <sheetProtection algorithmName="SHA-512" hashValue="cLe0SUy0yhNLpNYXo+YRboXTN1c3Xm4loPMdTXBrBm+TzhFFcSaV2k89+gU9r3nTaRJ/WVN7kyj9xs+TSisNSg==" saltValue="3VAmAkHDJdrQcnI28p3xLA==" spinCount="100000" sheet="1" objects="1" scenarios="1"/>
  <protectedRanges>
    <protectedRange sqref="L141:N151 E141:H151" name="Rango4"/>
    <protectedRange sqref="L39:N58 L83:N102 E39:H58 E83:H102" name="Rango1"/>
    <protectedRange sqref="L125:N129 E125:H129" name="Rango3"/>
  </protectedRanges>
  <mergeCells count="67">
    <mergeCell ref="E105:R105"/>
    <mergeCell ref="E106:S106"/>
    <mergeCell ref="E107:S107"/>
    <mergeCell ref="E108:S108"/>
    <mergeCell ref="E109:S109"/>
    <mergeCell ref="E31:R32"/>
    <mergeCell ref="E34:S34"/>
    <mergeCell ref="R36:R38"/>
    <mergeCell ref="O36:Q37"/>
    <mergeCell ref="L37:N37"/>
    <mergeCell ref="F36:F38"/>
    <mergeCell ref="G36:G38"/>
    <mergeCell ref="H36:H38"/>
    <mergeCell ref="I37:K37"/>
    <mergeCell ref="E36:E38"/>
    <mergeCell ref="I36:N36"/>
    <mergeCell ref="E3:S5"/>
    <mergeCell ref="E6:S7"/>
    <mergeCell ref="E17:S20"/>
    <mergeCell ref="E21:S24"/>
    <mergeCell ref="E25:S27"/>
    <mergeCell ref="E75:R76"/>
    <mergeCell ref="E78:S78"/>
    <mergeCell ref="E80:E82"/>
    <mergeCell ref="F80:F82"/>
    <mergeCell ref="G80:G82"/>
    <mergeCell ref="H80:H82"/>
    <mergeCell ref="I80:N80"/>
    <mergeCell ref="O80:Q81"/>
    <mergeCell ref="R80:R82"/>
    <mergeCell ref="I81:K81"/>
    <mergeCell ref="L81:N81"/>
    <mergeCell ref="E61:R61"/>
    <mergeCell ref="E62:S62"/>
    <mergeCell ref="E63:S63"/>
    <mergeCell ref="R138:R140"/>
    <mergeCell ref="E64:S64"/>
    <mergeCell ref="E65:S65"/>
    <mergeCell ref="E118:S118"/>
    <mergeCell ref="E67:R68"/>
    <mergeCell ref="I123:K123"/>
    <mergeCell ref="E120:S120"/>
    <mergeCell ref="R122:R124"/>
    <mergeCell ref="O122:Q123"/>
    <mergeCell ref="E69:R71"/>
    <mergeCell ref="O138:Q139"/>
    <mergeCell ref="E66:R66"/>
    <mergeCell ref="E110:R110"/>
    <mergeCell ref="E160:R162"/>
    <mergeCell ref="F138:F140"/>
    <mergeCell ref="G138:G140"/>
    <mergeCell ref="H138:H140"/>
    <mergeCell ref="I138:N138"/>
    <mergeCell ref="I139:K139"/>
    <mergeCell ref="L139:N139"/>
    <mergeCell ref="E155:S156"/>
    <mergeCell ref="E158:S159"/>
    <mergeCell ref="E138:E140"/>
    <mergeCell ref="I122:N122"/>
    <mergeCell ref="E122:E124"/>
    <mergeCell ref="L123:N123"/>
    <mergeCell ref="E111:R113"/>
    <mergeCell ref="E154:R154"/>
    <mergeCell ref="E132:R134"/>
    <mergeCell ref="F122:F124"/>
    <mergeCell ref="G122:G124"/>
    <mergeCell ref="H122:H124"/>
  </mergeCells>
  <conditionalFormatting sqref="G39:G58">
    <cfRule type="expression" dxfId="1286" priority="94" stopIfTrue="1">
      <formula>AND((F39&lt;&gt;""),ISNONTEXT(G39))</formula>
    </cfRule>
  </conditionalFormatting>
  <conditionalFormatting sqref="O39:R58">
    <cfRule type="expression" dxfId="1285" priority="93" stopIfTrue="1">
      <formula>ISNUMBER(O39)</formula>
    </cfRule>
  </conditionalFormatting>
  <conditionalFormatting sqref="H39:H58 H125:H129">
    <cfRule type="expression" dxfId="1284" priority="95" stopIfTrue="1">
      <formula>AND(OR(ISTEXT(F39),ISTEXT(G39)),ISBLANK(H39))</formula>
    </cfRule>
  </conditionalFormatting>
  <conditionalFormatting sqref="I39:K58 I125:K129">
    <cfRule type="expression" dxfId="1283" priority="90" stopIfTrue="1">
      <formula>ISNUMBER(I39)</formula>
    </cfRule>
    <cfRule type="expression" dxfId="1282" priority="91" stopIfTrue="1">
      <formula>ISTEXT($G39)</formula>
    </cfRule>
  </conditionalFormatting>
  <conditionalFormatting sqref="L40:L58">
    <cfRule type="expression" dxfId="1281" priority="99" stopIfTrue="1">
      <formula>ISNUMBER(L40)</formula>
    </cfRule>
  </conditionalFormatting>
  <conditionalFormatting sqref="L39:L58 L125:N129">
    <cfRule type="expression" dxfId="1280" priority="102">
      <formula>ISNUMBER(L39)</formula>
    </cfRule>
    <cfRule type="expression" dxfId="1279" priority="103">
      <formula>$G39="Otro (ud)"</formula>
    </cfRule>
  </conditionalFormatting>
  <conditionalFormatting sqref="L126:L129">
    <cfRule type="expression" dxfId="1278" priority="54" stopIfTrue="1">
      <formula>ISNUMBER(L126)</formula>
    </cfRule>
  </conditionalFormatting>
  <conditionalFormatting sqref="M40:M58">
    <cfRule type="expression" dxfId="1277" priority="79" stopIfTrue="1">
      <formula>ISNUMBER(M40)</formula>
    </cfRule>
  </conditionalFormatting>
  <conditionalFormatting sqref="M39:M58">
    <cfRule type="expression" dxfId="1276" priority="80">
      <formula>ISNUMBER(M39)</formula>
    </cfRule>
    <cfRule type="expression" dxfId="1275" priority="81">
      <formula>$G39="Otro (ud)"</formula>
    </cfRule>
  </conditionalFormatting>
  <conditionalFormatting sqref="N40:N58">
    <cfRule type="expression" dxfId="1274" priority="76" stopIfTrue="1">
      <formula>ISNUMBER(N40)</formula>
    </cfRule>
  </conditionalFormatting>
  <conditionalFormatting sqref="N39:N58">
    <cfRule type="expression" dxfId="1273" priority="77">
      <formula>ISNUMBER(N39)</formula>
    </cfRule>
    <cfRule type="expression" dxfId="1272" priority="78">
      <formula>$G39="Otro (ud)"</formula>
    </cfRule>
  </conditionalFormatting>
  <conditionalFormatting sqref="O125:R129">
    <cfRule type="expression" dxfId="1271" priority="51" stopIfTrue="1">
      <formula>ISNUMBER(O125)</formula>
    </cfRule>
  </conditionalFormatting>
  <conditionalFormatting sqref="M126:M129">
    <cfRule type="expression" dxfId="1270" priority="45" stopIfTrue="1">
      <formula>ISNUMBER(M126)</formula>
    </cfRule>
  </conditionalFormatting>
  <conditionalFormatting sqref="N126:N129">
    <cfRule type="expression" dxfId="1269" priority="42" stopIfTrue="1">
      <formula>ISNUMBER(N126)</formula>
    </cfRule>
  </conditionalFormatting>
  <conditionalFormatting sqref="H141:H151">
    <cfRule type="expression" dxfId="1268" priority="39" stopIfTrue="1">
      <formula>AND(OR(ISTEXT(F141),ISTEXT(G141)),ISBLANK(H141))</formula>
    </cfRule>
  </conditionalFormatting>
  <conditionalFormatting sqref="I141:K151">
    <cfRule type="expression" dxfId="1267" priority="36" stopIfTrue="1">
      <formula>ISNUMBER(I141)</formula>
    </cfRule>
    <cfRule type="expression" dxfId="1266" priority="37" stopIfTrue="1">
      <formula>ISTEXT($G141)</formula>
    </cfRule>
  </conditionalFormatting>
  <conditionalFormatting sqref="L141:N151">
    <cfRule type="expression" dxfId="1265" priority="40">
      <formula>ISNUMBER(L141)</formula>
    </cfRule>
    <cfRule type="expression" dxfId="1264" priority="41">
      <formula>$G141="Otro (ud)"</formula>
    </cfRule>
  </conditionalFormatting>
  <conditionalFormatting sqref="L142:L151">
    <cfRule type="expression" dxfId="1263" priority="35" stopIfTrue="1">
      <formula>ISNUMBER(L142)</formula>
    </cfRule>
  </conditionalFormatting>
  <conditionalFormatting sqref="O141:R152">
    <cfRule type="expression" dxfId="1262" priority="34" stopIfTrue="1">
      <formula>ISNUMBER(O141)</formula>
    </cfRule>
  </conditionalFormatting>
  <conditionalFormatting sqref="M142:M151">
    <cfRule type="expression" dxfId="1261" priority="33" stopIfTrue="1">
      <formula>ISNUMBER(M142)</formula>
    </cfRule>
  </conditionalFormatting>
  <conditionalFormatting sqref="N142:N151">
    <cfRule type="expression" dxfId="1260" priority="32" stopIfTrue="1">
      <formula>ISNUMBER(N142)</formula>
    </cfRule>
  </conditionalFormatting>
  <conditionalFormatting sqref="E39:E58">
    <cfRule type="expression" dxfId="1259" priority="29" stopIfTrue="1">
      <formula>E39=""</formula>
    </cfRule>
  </conditionalFormatting>
  <conditionalFormatting sqref="E125:E129">
    <cfRule type="expression" dxfId="1258" priority="28" stopIfTrue="1">
      <formula>E125=""</formula>
    </cfRule>
  </conditionalFormatting>
  <conditionalFormatting sqref="E141:E151">
    <cfRule type="expression" dxfId="1257" priority="27" stopIfTrue="1">
      <formula>E141=""</formula>
    </cfRule>
  </conditionalFormatting>
  <conditionalFormatting sqref="G141:G151">
    <cfRule type="expression" dxfId="1256" priority="21">
      <formula>G141&lt;&gt;""</formula>
    </cfRule>
    <cfRule type="expression" dxfId="1255" priority="22">
      <formula>ISTEXT(F141)</formula>
    </cfRule>
  </conditionalFormatting>
  <conditionalFormatting sqref="G125:G129">
    <cfRule type="expression" dxfId="1254" priority="20" stopIfTrue="1">
      <formula>AND(OR(ISTEXT(E125),ISTEXT(F125)),ISBLANK(G125))</formula>
    </cfRule>
  </conditionalFormatting>
  <conditionalFormatting sqref="F39:F58">
    <cfRule type="expression" dxfId="1253" priority="19">
      <formula>ISTEXT(F39)</formula>
    </cfRule>
  </conditionalFormatting>
  <conditionalFormatting sqref="F125:F129">
    <cfRule type="expression" dxfId="1252" priority="18">
      <formula>ISTEXT(F125)</formula>
    </cfRule>
  </conditionalFormatting>
  <conditionalFormatting sqref="F141:F151">
    <cfRule type="expression" dxfId="1251" priority="17">
      <formula>ISTEXT(F141)</formula>
    </cfRule>
  </conditionalFormatting>
  <conditionalFormatting sqref="G83:G102">
    <cfRule type="expression" dxfId="1250" priority="12" stopIfTrue="1">
      <formula>AND((F83&lt;&gt;""),ISNONTEXT(G83))</formula>
    </cfRule>
  </conditionalFormatting>
  <conditionalFormatting sqref="O83:R102">
    <cfRule type="expression" dxfId="1249" priority="11" stopIfTrue="1">
      <formula>ISNUMBER(O83)</formula>
    </cfRule>
  </conditionalFormatting>
  <conditionalFormatting sqref="H83:H102">
    <cfRule type="expression" dxfId="1248" priority="13" stopIfTrue="1">
      <formula>AND(OR(ISTEXT(F83),ISTEXT(G83)),ISBLANK(H83))</formula>
    </cfRule>
  </conditionalFormatting>
  <conditionalFormatting sqref="I83:K102">
    <cfRule type="expression" dxfId="1247" priority="9" stopIfTrue="1">
      <formula>ISNUMBER(I83)</formula>
    </cfRule>
    <cfRule type="expression" dxfId="1246" priority="10" stopIfTrue="1">
      <formula>ISTEXT($G83)</formula>
    </cfRule>
  </conditionalFormatting>
  <conditionalFormatting sqref="L84:L102">
    <cfRule type="expression" dxfId="1245" priority="14" stopIfTrue="1">
      <formula>ISNUMBER(L84)</formula>
    </cfRule>
  </conditionalFormatting>
  <conditionalFormatting sqref="L83:L102">
    <cfRule type="expression" dxfId="1244" priority="15">
      <formula>ISNUMBER(L83)</formula>
    </cfRule>
    <cfRule type="expression" dxfId="1243" priority="16">
      <formula>$G83="Otro (ud)"</formula>
    </cfRule>
  </conditionalFormatting>
  <conditionalFormatting sqref="M84:M102">
    <cfRule type="expression" dxfId="1242" priority="6" stopIfTrue="1">
      <formula>ISNUMBER(M84)</formula>
    </cfRule>
  </conditionalFormatting>
  <conditionalFormatting sqref="M83:M102">
    <cfRule type="expression" dxfId="1241" priority="7">
      <formula>ISNUMBER(M83)</formula>
    </cfRule>
    <cfRule type="expression" dxfId="1240" priority="8">
      <formula>$G83="Otro (ud)"</formula>
    </cfRule>
  </conditionalFormatting>
  <conditionalFormatting sqref="N84:N102">
    <cfRule type="expression" dxfId="1239" priority="3" stopIfTrue="1">
      <formula>ISNUMBER(N84)</formula>
    </cfRule>
  </conditionalFormatting>
  <conditionalFormatting sqref="N83:N102">
    <cfRule type="expression" dxfId="1238" priority="4">
      <formula>ISNUMBER(N83)</formula>
    </cfRule>
    <cfRule type="expression" dxfId="1237" priority="5">
      <formula>$G83="Otro (ud)"</formula>
    </cfRule>
  </conditionalFormatting>
  <conditionalFormatting sqref="E83:E102">
    <cfRule type="expression" dxfId="1236" priority="2" stopIfTrue="1">
      <formula>E83=""</formula>
    </cfRule>
  </conditionalFormatting>
  <conditionalFormatting sqref="F83:F102">
    <cfRule type="expression" dxfId="1235" priority="1">
      <formula>ISTEXT(F83)</formula>
    </cfRule>
  </conditionalFormatting>
  <dataValidations count="5">
    <dataValidation type="decimal" allowBlank="1" showInputMessage="1" showErrorMessage="1" sqref="L39:N58 L125:N129 L141:N151 L83:N102">
      <formula1>0</formula1>
      <formula2>10</formula2>
    </dataValidation>
    <dataValidation type="decimal" operator="greaterThan" allowBlank="1" showInputMessage="1" showErrorMessage="1" sqref="H39:H58 H125:H129 H141:H151 H83:H102">
      <formula1>0</formula1>
    </dataValidation>
    <dataValidation type="list" allowBlank="1" showInputMessage="1" showErrorMessage="1" sqref="F125:F129">
      <formula1>Tipo_transporte</formula1>
    </dataValidation>
    <dataValidation type="list" allowBlank="1" showInputMessage="1" showErrorMessage="1" sqref="F141:F151">
      <formula1>Tipo_Maquinaria</formula1>
    </dataValidation>
    <dataValidation type="list" allowBlank="1" showInputMessage="1" showErrorMessage="1" sqref="F39:F58 F83:F102">
      <formula1>Categoría_Veh</formula1>
    </dataValidation>
  </dataValidations>
  <hyperlinks>
    <hyperlink ref="A4" location="'2. Hoja de trabajo. Consumos'!A1" display="2. Hoja de trabajo. Consumos"/>
    <hyperlink ref="A5" location="'3. Instalaciones fijas'!A1" display="3. Instalaciones fijas"/>
    <hyperlink ref="A7" location="'5. Emisiones Fugitivas'!A1" display="5. Emisiones fugitivas"/>
    <hyperlink ref="A8" location="'6. Emisiones de proceso'!A1" display="6. Emisiones de proceso"/>
    <hyperlink ref="A9" location="'7. Información adicional'!A1" display="7. Información adicional"/>
    <hyperlink ref="A13" location="'11. Revisiones calculadora'!A1" display="11. Revisiones de la calculadora"/>
    <hyperlink ref="A3" location="'1.Datos generales organización '!A1" display="1. Datos de la organización"/>
    <hyperlink ref="A11" location="'9. Informe final. Resultados'!A1" display="9. Informe final: Resultados"/>
    <hyperlink ref="A10" location="'8.Electricidad y otras energías'!A1" display="8. Indirectas por energía comprada"/>
    <hyperlink ref="E61:R61" r:id="rId1" display="(1)Categoría de vehículo según la clasificación de vehículos la UNECE (United Nations Economic Commission for Europe): https://unece.org/classification-and-definition-vehicles"/>
    <hyperlink ref="A12" location="'10. Factores de emisión'!A1" display="10. Factores de emisión"/>
    <hyperlink ref="E67:R68" r:id="rId2" display="(3) Cantidad de combustible expresada en las unidades indicadas en la columna “Tipo de combustible”. Si solo dispone del dato en euros gastados en combustible en ese periodo, se recomienda realizar la conversión a litros consumidos a partir de los precios"/>
    <hyperlink ref="E154:R154" r:id="rId3" display="https://www.miteco.gob.es/es/calidad-y-evaluacion-ambiental/temas/sistema-espanol-de-inventario-sei-/08060708-maquinaria-movil_tcm30-456063.pdf"/>
    <hyperlink ref="E105:R105" r:id="rId4" display="(1)Categoría de vehículo según la clasificación de vehículos la UNECE (United Nations Economic Commission for Europe): https://unece.org/classification-and-definition-vehicles"/>
  </hyperlinks>
  <pageMargins left="0.74803149606299213" right="0.74803149606299213" top="0.98425196850393704" bottom="0.98425196850393704" header="0" footer="0"/>
  <pageSetup paperSize="256" scale="47" orientation="portrait" r:id="rId5"/>
  <headerFooter alignWithMargins="0"/>
  <drawing r:id="rId6"/>
  <extLst>
    <ext xmlns:x14="http://schemas.microsoft.com/office/spreadsheetml/2009/9/main" uri="{CCE6A557-97BC-4b89-ADB6-D9C93CAAB3DF}">
      <x14:dataValidations xmlns:xm="http://schemas.microsoft.com/office/excel/2006/main" count="4">
        <x14:dataValidation type="list" allowBlank="1" showInputMessage="1" showErrorMessage="1">
          <x14:formula1>
            <xm:f>INDIRECT("Combustible_No_Carr_"&amp;Datos!$E498)</xm:f>
          </x14:formula1>
          <xm:sqref>G125:G129</xm:sqref>
        </x14:dataValidation>
        <x14:dataValidation type="list" allowBlank="1" showInputMessage="1" showErrorMessage="1">
          <x14:formula1>
            <xm:f>INDIRECT("Comb_VehA2_"&amp;Datos!E365&amp;"_"&amp;Datos!$D$6)</xm:f>
          </x14:formula1>
          <xm:sqref>G83:G102</xm:sqref>
        </x14:dataValidation>
        <x14:dataValidation type="list" allowBlank="1" showInputMessage="1" showErrorMessage="1">
          <x14:formula1>
            <xm:f>INDIRECT("Comb_VehA1_"&amp;Datos!E273&amp;"_"&amp;Datos!$D$6)</xm:f>
          </x14:formula1>
          <xm:sqref>G39:G58</xm:sqref>
        </x14:dataValidation>
        <x14:dataValidation type="list" allowBlank="1" showInputMessage="1" showErrorMessage="1">
          <x14:formula1>
            <xm:f>INDIRECT("Comb_Maq_"&amp;Datos!$E569&amp;"_"&amp;Datos!$D$6)</xm:f>
          </x14:formula1>
          <xm:sqref>G141:G151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AC100"/>
  <sheetViews>
    <sheetView showRowColHeaders="0" zoomScaleNormal="100" zoomScaleSheetLayoutView="100" workbookViewId="0">
      <pane xSplit="2" ySplit="1" topLeftCell="C2" activePane="bottomRight" state="frozen"/>
      <selection activeCell="H40" sqref="H40:N40"/>
      <selection pane="topRight" activeCell="H40" sqref="H40:N40"/>
      <selection pane="bottomLeft" activeCell="H40" sqref="H40:N40"/>
      <selection pane="bottomRight"/>
    </sheetView>
  </sheetViews>
  <sheetFormatPr baseColWidth="10" defaultColWidth="11.42578125" defaultRowHeight="16.5" x14ac:dyDescent="0.3"/>
  <cols>
    <col min="1" max="1" width="26.7109375" style="30" customWidth="1"/>
    <col min="2" max="2" width="0.5703125" style="11" customWidth="1"/>
    <col min="3" max="3" width="1" style="29" customWidth="1"/>
    <col min="4" max="4" width="1.5703125" style="12" customWidth="1"/>
    <col min="5" max="5" width="24.7109375" style="12" customWidth="1"/>
    <col min="6" max="6" width="14.7109375" style="12" customWidth="1"/>
    <col min="7" max="7" width="19.85546875" style="12" customWidth="1"/>
    <col min="8" max="8" width="8.28515625" style="12" customWidth="1"/>
    <col min="9" max="9" width="14.7109375" style="12" customWidth="1"/>
    <col min="10" max="10" width="8.28515625" style="57" customWidth="1"/>
    <col min="11" max="11" width="17.28515625" style="12" customWidth="1"/>
    <col min="12" max="12" width="12.28515625" style="12" customWidth="1"/>
    <col min="13" max="13" width="11.7109375" style="12" customWidth="1"/>
    <col min="14" max="14" width="12" style="12" customWidth="1"/>
    <col min="15" max="15" width="12.7109375" style="12" customWidth="1"/>
    <col min="16" max="16" width="3.5703125" style="12" customWidth="1"/>
    <col min="17" max="17" width="11.85546875" style="12" customWidth="1"/>
    <col min="18" max="20" width="11.42578125" style="12" customWidth="1"/>
    <col min="21" max="16384" width="11.42578125" style="12"/>
  </cols>
  <sheetData>
    <row r="1" spans="1:22" ht="36" customHeight="1" x14ac:dyDescent="0.3">
      <c r="A1" s="28"/>
      <c r="C1" s="965" t="s">
        <v>886</v>
      </c>
      <c r="D1" s="966"/>
      <c r="E1" s="966"/>
      <c r="F1" s="966"/>
      <c r="G1" s="966"/>
      <c r="H1" s="966"/>
      <c r="I1" s="966"/>
      <c r="J1" s="966"/>
      <c r="K1" s="966"/>
      <c r="L1" s="966"/>
      <c r="M1" s="966"/>
      <c r="N1" s="966"/>
      <c r="O1" s="966"/>
      <c r="P1" s="966"/>
      <c r="Q1" s="14"/>
    </row>
    <row r="2" spans="1:22" s="14" customFormat="1" ht="36" customHeight="1" x14ac:dyDescent="0.25">
      <c r="A2" s="30"/>
      <c r="B2" s="5"/>
      <c r="C2" s="29"/>
      <c r="D2" s="29"/>
      <c r="E2" s="29"/>
      <c r="F2" s="29"/>
      <c r="G2" s="275"/>
      <c r="J2" s="15"/>
      <c r="K2" s="15"/>
      <c r="L2" s="15"/>
      <c r="M2" s="15"/>
      <c r="N2" s="15"/>
      <c r="O2" s="15"/>
      <c r="P2" s="15"/>
      <c r="Q2" s="15"/>
    </row>
    <row r="3" spans="1:22" s="14" customFormat="1" ht="15" customHeight="1" x14ac:dyDescent="0.25">
      <c r="A3" s="17" t="s">
        <v>50</v>
      </c>
      <c r="B3" s="81"/>
      <c r="C3" s="29"/>
      <c r="E3" s="993" t="s">
        <v>789</v>
      </c>
      <c r="F3" s="993"/>
      <c r="G3" s="993"/>
      <c r="H3" s="993"/>
      <c r="I3" s="993"/>
      <c r="J3" s="993"/>
      <c r="K3" s="993"/>
      <c r="L3" s="993"/>
      <c r="M3" s="993"/>
      <c r="N3" s="993"/>
      <c r="O3" s="993"/>
      <c r="P3" s="289"/>
      <c r="Q3" s="289"/>
      <c r="R3" s="289"/>
      <c r="S3" s="289"/>
      <c r="T3" s="231"/>
      <c r="U3" s="231"/>
      <c r="V3" s="220"/>
    </row>
    <row r="4" spans="1:22" s="14" customFormat="1" ht="15" customHeight="1" x14ac:dyDescent="0.25">
      <c r="A4" s="17" t="s">
        <v>1180</v>
      </c>
      <c r="B4" s="81"/>
      <c r="C4" s="29"/>
      <c r="E4" s="993"/>
      <c r="F4" s="993"/>
      <c r="G4" s="993"/>
      <c r="H4" s="993"/>
      <c r="I4" s="993"/>
      <c r="J4" s="993"/>
      <c r="K4" s="993"/>
      <c r="L4" s="993"/>
      <c r="M4" s="993"/>
      <c r="N4" s="993"/>
      <c r="O4" s="993"/>
      <c r="P4" s="289"/>
      <c r="Q4" s="289"/>
      <c r="R4" s="289"/>
      <c r="S4" s="289"/>
      <c r="T4" s="231"/>
      <c r="U4" s="231"/>
      <c r="V4" s="220"/>
    </row>
    <row r="5" spans="1:22" s="14" customFormat="1" ht="15" customHeight="1" x14ac:dyDescent="0.25">
      <c r="A5" s="17" t="s">
        <v>1181</v>
      </c>
      <c r="B5" s="81"/>
      <c r="C5" s="29"/>
      <c r="E5" s="286"/>
      <c r="F5" s="286"/>
      <c r="G5" s="286"/>
      <c r="H5" s="286"/>
      <c r="I5" s="286"/>
      <c r="J5" s="286"/>
      <c r="K5" s="286"/>
      <c r="L5" s="286"/>
      <c r="M5" s="286"/>
      <c r="N5" s="286"/>
      <c r="O5" s="231"/>
      <c r="P5" s="231"/>
      <c r="Q5" s="231"/>
      <c r="R5" s="231"/>
      <c r="S5" s="231"/>
      <c r="T5" s="231"/>
      <c r="U5" s="231"/>
      <c r="V5" s="220"/>
    </row>
    <row r="6" spans="1:22" s="14" customFormat="1" ht="15" customHeight="1" x14ac:dyDescent="0.25">
      <c r="A6" s="17" t="s">
        <v>1182</v>
      </c>
      <c r="B6" s="81"/>
      <c r="C6" s="29"/>
      <c r="E6" s="997" t="s">
        <v>1438</v>
      </c>
      <c r="F6" s="997"/>
      <c r="G6" s="997"/>
      <c r="H6" s="997"/>
      <c r="I6" s="997"/>
      <c r="J6" s="997"/>
      <c r="K6" s="997"/>
      <c r="L6" s="997"/>
      <c r="M6" s="997"/>
      <c r="N6" s="997"/>
      <c r="O6" s="997"/>
      <c r="P6" s="286"/>
      <c r="Q6" s="286"/>
      <c r="R6" s="286"/>
      <c r="S6" s="286"/>
      <c r="T6" s="231"/>
      <c r="U6" s="231"/>
      <c r="V6" s="220"/>
    </row>
    <row r="7" spans="1:22" s="14" customFormat="1" ht="16.5" customHeight="1" x14ac:dyDescent="0.25">
      <c r="A7" s="4" t="s">
        <v>1183</v>
      </c>
      <c r="B7" s="81"/>
      <c r="C7" s="29"/>
      <c r="E7" s="997"/>
      <c r="F7" s="997"/>
      <c r="G7" s="997"/>
      <c r="H7" s="997"/>
      <c r="I7" s="997"/>
      <c r="J7" s="997"/>
      <c r="K7" s="997"/>
      <c r="L7" s="997"/>
      <c r="M7" s="997"/>
      <c r="N7" s="997"/>
      <c r="O7" s="997"/>
      <c r="P7" s="231"/>
      <c r="Q7" s="231"/>
      <c r="R7" s="231"/>
      <c r="S7" s="231"/>
      <c r="T7" s="231"/>
      <c r="U7" s="231"/>
      <c r="V7" s="220"/>
    </row>
    <row r="8" spans="1:22" s="14" customFormat="1" ht="15" customHeight="1" x14ac:dyDescent="0.25">
      <c r="A8" s="17" t="s">
        <v>1184</v>
      </c>
      <c r="B8" s="81"/>
      <c r="C8" s="29"/>
      <c r="P8" s="231"/>
      <c r="Q8" s="231"/>
      <c r="R8" s="231"/>
      <c r="S8" s="231"/>
      <c r="T8" s="231"/>
      <c r="U8" s="231"/>
      <c r="V8" s="220"/>
    </row>
    <row r="9" spans="1:22" s="14" customFormat="1" ht="15" customHeight="1" x14ac:dyDescent="0.25">
      <c r="A9" s="17" t="s">
        <v>1185</v>
      </c>
      <c r="B9" s="81"/>
      <c r="C9" s="29"/>
      <c r="E9" s="290" t="s">
        <v>786</v>
      </c>
      <c r="F9" s="231"/>
      <c r="G9" s="231"/>
      <c r="H9" s="231"/>
      <c r="I9" s="231"/>
      <c r="J9" s="231"/>
      <c r="K9" s="231"/>
      <c r="L9" s="244"/>
      <c r="M9" s="231"/>
      <c r="N9" s="231"/>
      <c r="O9" s="231"/>
      <c r="P9" s="231"/>
      <c r="Q9" s="231"/>
      <c r="R9" s="231"/>
      <c r="S9" s="231"/>
      <c r="T9" s="231"/>
      <c r="U9" s="231"/>
    </row>
    <row r="10" spans="1:22" s="14" customFormat="1" ht="15" customHeight="1" x14ac:dyDescent="0.25">
      <c r="A10" s="17" t="s">
        <v>1390</v>
      </c>
      <c r="B10" s="81"/>
      <c r="C10" s="29"/>
      <c r="E10" s="693" t="s">
        <v>791</v>
      </c>
      <c r="F10" s="289"/>
      <c r="G10" s="289"/>
      <c r="H10" s="289"/>
      <c r="I10" s="289"/>
      <c r="J10" s="289"/>
      <c r="K10" s="289"/>
      <c r="L10" s="289"/>
      <c r="M10" s="289"/>
      <c r="N10" s="289"/>
      <c r="O10" s="289"/>
      <c r="P10" s="245"/>
      <c r="Q10" s="245"/>
      <c r="R10" s="245"/>
      <c r="S10" s="245"/>
      <c r="T10" s="221"/>
      <c r="U10" s="245"/>
    </row>
    <row r="11" spans="1:22" s="14" customFormat="1" ht="15" customHeight="1" x14ac:dyDescent="0.25">
      <c r="A11" s="17" t="s">
        <v>1186</v>
      </c>
      <c r="B11" s="81"/>
      <c r="C11" s="29"/>
      <c r="E11" s="290" t="s">
        <v>787</v>
      </c>
      <c r="F11" s="289"/>
      <c r="G11" s="289"/>
      <c r="H11" s="289"/>
      <c r="I11" s="289"/>
      <c r="J11" s="289"/>
      <c r="K11" s="289"/>
      <c r="L11" s="289"/>
      <c r="M11" s="289"/>
      <c r="N11" s="289"/>
      <c r="O11" s="289"/>
      <c r="P11" s="245"/>
      <c r="Q11" s="245"/>
      <c r="R11" s="245"/>
      <c r="S11" s="245"/>
      <c r="T11" s="221"/>
      <c r="U11" s="245"/>
    </row>
    <row r="12" spans="1:22" s="14" customFormat="1" ht="15" customHeight="1" x14ac:dyDescent="0.25">
      <c r="A12" s="17" t="s">
        <v>1187</v>
      </c>
      <c r="B12" s="81"/>
      <c r="C12" s="29"/>
      <c r="E12" s="693" t="s">
        <v>788</v>
      </c>
      <c r="F12" s="292"/>
      <c r="G12" s="292"/>
      <c r="H12" s="292"/>
      <c r="I12" s="292"/>
      <c r="J12" s="292"/>
      <c r="K12" s="292"/>
      <c r="L12" s="292"/>
      <c r="M12" s="292"/>
      <c r="N12" s="292"/>
      <c r="O12" s="289"/>
      <c r="P12" s="245"/>
      <c r="Q12" s="245"/>
      <c r="R12" s="245"/>
      <c r="S12" s="245"/>
      <c r="T12" s="221"/>
      <c r="U12" s="245"/>
    </row>
    <row r="13" spans="1:22" s="14" customFormat="1" ht="15" customHeight="1" x14ac:dyDescent="0.25">
      <c r="A13" s="17" t="s">
        <v>1188</v>
      </c>
      <c r="B13" s="6"/>
      <c r="C13" s="29"/>
      <c r="P13" s="245"/>
      <c r="Q13" s="245"/>
      <c r="R13" s="245"/>
      <c r="S13" s="245"/>
      <c r="T13" s="221"/>
    </row>
    <row r="14" spans="1:22" s="14" customFormat="1" ht="15" customHeight="1" x14ac:dyDescent="0.25">
      <c r="A14" s="70"/>
      <c r="B14" s="81"/>
      <c r="C14" s="29"/>
      <c r="E14" s="293" t="s">
        <v>790</v>
      </c>
      <c r="F14" s="293"/>
      <c r="G14" s="293"/>
      <c r="H14" s="293"/>
      <c r="I14" s="293"/>
      <c r="J14" s="293"/>
      <c r="K14" s="293"/>
      <c r="L14" s="293"/>
      <c r="M14" s="293"/>
      <c r="N14" s="293"/>
      <c r="O14" s="293"/>
      <c r="P14" s="245"/>
      <c r="Q14" s="245"/>
      <c r="R14" s="245"/>
      <c r="S14" s="245"/>
      <c r="T14" s="221"/>
      <c r="U14" s="245"/>
    </row>
    <row r="15" spans="1:22" s="14" customFormat="1" ht="15" customHeight="1" x14ac:dyDescent="0.25">
      <c r="A15" s="70"/>
      <c r="B15" s="81"/>
      <c r="C15" s="29"/>
      <c r="E15" s="290"/>
      <c r="F15" s="691"/>
      <c r="G15" s="691"/>
      <c r="H15" s="691"/>
      <c r="I15" s="691"/>
      <c r="J15" s="691"/>
      <c r="K15" s="691"/>
      <c r="L15" s="691"/>
      <c r="M15" s="691"/>
      <c r="N15" s="691"/>
      <c r="O15" s="691"/>
      <c r="P15" s="245"/>
      <c r="Q15" s="245"/>
      <c r="R15" s="245"/>
      <c r="S15" s="245"/>
      <c r="T15" s="221"/>
      <c r="U15" s="245"/>
    </row>
    <row r="16" spans="1:22" s="14" customFormat="1" ht="15" customHeight="1" x14ac:dyDescent="0.25">
      <c r="A16" s="70"/>
      <c r="B16" s="81"/>
      <c r="C16" s="29"/>
      <c r="E16" s="694" t="s">
        <v>1016</v>
      </c>
      <c r="F16" s="592"/>
      <c r="G16" s="592"/>
      <c r="H16" s="592"/>
      <c r="I16" s="592"/>
      <c r="J16" s="592"/>
      <c r="K16" s="592"/>
      <c r="L16" s="592"/>
      <c r="M16" s="592"/>
      <c r="N16" s="592"/>
      <c r="O16" s="592"/>
      <c r="P16" s="245"/>
      <c r="Q16" s="245"/>
      <c r="R16" s="245"/>
      <c r="S16" s="245"/>
      <c r="T16" s="221"/>
      <c r="U16" s="245"/>
    </row>
    <row r="17" spans="1:29" s="14" customFormat="1" ht="15" customHeight="1" x14ac:dyDescent="0.25">
      <c r="A17" s="70"/>
      <c r="B17" s="81"/>
      <c r="C17" s="29"/>
      <c r="E17" s="695" t="s">
        <v>1019</v>
      </c>
      <c r="F17" s="289"/>
      <c r="G17" s="289"/>
      <c r="H17" s="289"/>
      <c r="I17" s="289"/>
      <c r="J17" s="289"/>
      <c r="K17" s="289"/>
      <c r="L17" s="289"/>
      <c r="M17" s="289"/>
      <c r="N17" s="289"/>
      <c r="O17" s="289"/>
      <c r="P17" s="245"/>
      <c r="Q17" s="245"/>
      <c r="R17" s="245"/>
      <c r="S17" s="245"/>
      <c r="T17" s="221"/>
      <c r="U17" s="245"/>
    </row>
    <row r="18" spans="1:29" s="14" customFormat="1" ht="15" customHeight="1" x14ac:dyDescent="0.25">
      <c r="A18" s="70"/>
      <c r="B18" s="81"/>
      <c r="C18" s="29"/>
      <c r="E18" s="695" t="s">
        <v>1017</v>
      </c>
      <c r="F18" s="592"/>
      <c r="G18" s="592"/>
      <c r="H18" s="592"/>
      <c r="I18" s="592"/>
      <c r="J18" s="592"/>
      <c r="K18" s="592"/>
      <c r="L18" s="592"/>
      <c r="M18" s="592"/>
      <c r="N18" s="592"/>
      <c r="O18" s="592"/>
      <c r="P18" s="245"/>
      <c r="Q18" s="245"/>
      <c r="R18" s="245"/>
      <c r="S18" s="245"/>
      <c r="T18" s="221"/>
      <c r="U18" s="245"/>
    </row>
    <row r="19" spans="1:29" s="32" customFormat="1" ht="15" customHeight="1" x14ac:dyDescent="0.3">
      <c r="A19" s="30"/>
      <c r="B19" s="6"/>
      <c r="C19" s="29"/>
      <c r="E19" s="290"/>
      <c r="F19" s="290"/>
      <c r="G19" s="290"/>
      <c r="H19" s="290"/>
      <c r="I19" s="290"/>
      <c r="J19" s="290"/>
      <c r="P19" s="12"/>
      <c r="R19" s="14"/>
      <c r="T19" s="14"/>
      <c r="U19" s="14"/>
      <c r="V19" s="14"/>
      <c r="W19" s="14"/>
      <c r="X19" s="14"/>
      <c r="Y19" s="14"/>
      <c r="Z19" s="14"/>
      <c r="AA19" s="14"/>
      <c r="AB19" s="14"/>
      <c r="AC19" s="14"/>
    </row>
    <row r="20" spans="1:29" s="32" customFormat="1" ht="15" customHeight="1" x14ac:dyDescent="0.3">
      <c r="A20" s="30"/>
      <c r="B20" s="11"/>
      <c r="C20" s="29"/>
      <c r="E20" s="1064" t="s">
        <v>991</v>
      </c>
      <c r="F20" s="1062" t="s">
        <v>1021</v>
      </c>
      <c r="G20" s="1074" t="s">
        <v>116</v>
      </c>
      <c r="H20" s="1066" t="s">
        <v>574</v>
      </c>
      <c r="I20" s="1076" t="s">
        <v>1020</v>
      </c>
      <c r="J20" s="1077"/>
      <c r="K20" s="1068" t="s">
        <v>170</v>
      </c>
      <c r="L20" s="1068" t="s">
        <v>1022</v>
      </c>
      <c r="M20" s="1070" t="s">
        <v>1159</v>
      </c>
      <c r="N20" s="1072" t="s">
        <v>1041</v>
      </c>
      <c r="P20" s="12"/>
      <c r="R20" s="14"/>
      <c r="T20" s="14"/>
      <c r="U20" s="14"/>
      <c r="V20" s="14"/>
      <c r="W20" s="14"/>
      <c r="X20" s="14"/>
      <c r="Y20" s="14"/>
      <c r="Z20" s="14"/>
      <c r="AA20" s="14"/>
      <c r="AB20" s="14"/>
      <c r="AC20" s="14"/>
    </row>
    <row r="21" spans="1:29" s="32" customFormat="1" ht="15" customHeight="1" x14ac:dyDescent="0.3">
      <c r="A21" s="30"/>
      <c r="B21" s="11"/>
      <c r="C21" s="29"/>
      <c r="E21" s="1065"/>
      <c r="F21" s="1063"/>
      <c r="G21" s="1075"/>
      <c r="H21" s="1067"/>
      <c r="I21" s="600" t="s">
        <v>162</v>
      </c>
      <c r="J21" s="600" t="s">
        <v>574</v>
      </c>
      <c r="K21" s="1069"/>
      <c r="L21" s="1069"/>
      <c r="M21" s="1071"/>
      <c r="N21" s="1073"/>
      <c r="P21" s="12"/>
      <c r="R21" s="14"/>
      <c r="T21" s="14"/>
      <c r="U21" s="14"/>
      <c r="V21" s="14"/>
      <c r="W21" s="14"/>
      <c r="X21" s="14"/>
      <c r="Y21" s="14"/>
      <c r="Z21" s="14"/>
      <c r="AA21" s="14"/>
      <c r="AB21" s="14"/>
      <c r="AC21" s="14"/>
    </row>
    <row r="22" spans="1:29" ht="15" customHeight="1" x14ac:dyDescent="0.3">
      <c r="E22" s="152"/>
      <c r="F22" s="52"/>
      <c r="G22" s="175" t="str">
        <f>Datos!E676</f>
        <v/>
      </c>
      <c r="H22" s="51" t="str">
        <f>Datos!F676</f>
        <v/>
      </c>
      <c r="I22" s="52"/>
      <c r="J22" s="80"/>
      <c r="K22" s="158"/>
      <c r="L22" s="53"/>
      <c r="M22" s="53"/>
      <c r="N22" s="616" t="str">
        <f>Datos!I676</f>
        <v/>
      </c>
      <c r="R22" s="14"/>
      <c r="T22" s="14"/>
      <c r="U22" s="14"/>
      <c r="V22" s="14"/>
      <c r="W22" s="14"/>
      <c r="X22" s="14"/>
      <c r="Y22" s="14"/>
      <c r="Z22" s="14"/>
      <c r="AA22" s="14"/>
      <c r="AB22" s="14"/>
      <c r="AC22" s="14"/>
    </row>
    <row r="23" spans="1:29" ht="15" customHeight="1" x14ac:dyDescent="0.3">
      <c r="E23" s="152"/>
      <c r="F23" s="52"/>
      <c r="G23" s="175" t="str">
        <f>Datos!E677</f>
        <v/>
      </c>
      <c r="H23" s="51" t="str">
        <f>Datos!F677</f>
        <v/>
      </c>
      <c r="I23" s="54"/>
      <c r="J23" s="80"/>
      <c r="K23" s="159"/>
      <c r="L23" s="55"/>
      <c r="M23" s="53"/>
      <c r="N23" s="616" t="str">
        <f>Datos!I677</f>
        <v/>
      </c>
      <c r="R23" s="14"/>
      <c r="T23" s="14"/>
      <c r="U23" s="14"/>
      <c r="V23" s="14"/>
      <c r="W23" s="14"/>
      <c r="X23" s="14"/>
      <c r="Y23" s="14"/>
      <c r="Z23" s="14"/>
      <c r="AA23" s="14"/>
      <c r="AB23" s="14"/>
      <c r="AC23" s="14"/>
    </row>
    <row r="24" spans="1:29" ht="15" customHeight="1" x14ac:dyDescent="0.3">
      <c r="E24" s="152"/>
      <c r="F24" s="52"/>
      <c r="G24" s="175" t="str">
        <f>Datos!E678</f>
        <v/>
      </c>
      <c r="H24" s="51" t="str">
        <f>Datos!F678</f>
        <v/>
      </c>
      <c r="I24" s="54"/>
      <c r="J24" s="80"/>
      <c r="K24" s="159"/>
      <c r="L24" s="55"/>
      <c r="M24" s="53"/>
      <c r="N24" s="616" t="str">
        <f>Datos!I678</f>
        <v/>
      </c>
      <c r="R24" s="14"/>
      <c r="T24" s="14"/>
      <c r="U24" s="14"/>
      <c r="V24" s="14"/>
      <c r="W24" s="14"/>
      <c r="X24" s="14"/>
      <c r="Y24" s="14"/>
      <c r="Z24" s="14"/>
      <c r="AA24" s="14"/>
      <c r="AB24" s="14"/>
      <c r="AC24" s="14"/>
    </row>
    <row r="25" spans="1:29" ht="15" customHeight="1" x14ac:dyDescent="0.3">
      <c r="E25" s="152"/>
      <c r="F25" s="52"/>
      <c r="G25" s="175" t="str">
        <f>Datos!E679</f>
        <v/>
      </c>
      <c r="H25" s="51" t="str">
        <f>Datos!F679</f>
        <v/>
      </c>
      <c r="I25" s="54"/>
      <c r="J25" s="80"/>
      <c r="K25" s="159"/>
      <c r="L25" s="55"/>
      <c r="M25" s="53"/>
      <c r="N25" s="616" t="str">
        <f>Datos!I679</f>
        <v/>
      </c>
      <c r="R25" s="14"/>
      <c r="T25" s="14"/>
      <c r="U25" s="14"/>
      <c r="V25" s="14"/>
      <c r="W25" s="14"/>
      <c r="X25" s="14"/>
      <c r="Y25" s="14"/>
      <c r="Z25" s="14"/>
      <c r="AA25" s="14"/>
      <c r="AB25" s="14"/>
      <c r="AC25" s="14"/>
    </row>
    <row r="26" spans="1:29" ht="15" customHeight="1" x14ac:dyDescent="0.3">
      <c r="E26" s="152"/>
      <c r="F26" s="52"/>
      <c r="G26" s="175" t="str">
        <f>Datos!E680</f>
        <v/>
      </c>
      <c r="H26" s="51" t="str">
        <f>Datos!F680</f>
        <v/>
      </c>
      <c r="I26" s="54"/>
      <c r="J26" s="80"/>
      <c r="K26" s="159"/>
      <c r="L26" s="55"/>
      <c r="M26" s="53"/>
      <c r="N26" s="616" t="str">
        <f>Datos!I680</f>
        <v/>
      </c>
      <c r="R26" s="14"/>
      <c r="T26" s="14"/>
      <c r="U26" s="14"/>
      <c r="V26" s="14"/>
      <c r="W26" s="14"/>
      <c r="X26" s="14"/>
      <c r="Y26" s="14"/>
      <c r="Z26" s="14"/>
      <c r="AA26" s="14"/>
      <c r="AB26" s="14"/>
      <c r="AC26" s="14"/>
    </row>
    <row r="27" spans="1:29" ht="15" customHeight="1" x14ac:dyDescent="0.3">
      <c r="E27" s="152"/>
      <c r="F27" s="52"/>
      <c r="G27" s="175" t="str">
        <f>Datos!E681</f>
        <v/>
      </c>
      <c r="H27" s="51" t="str">
        <f>Datos!F681</f>
        <v/>
      </c>
      <c r="I27" s="54"/>
      <c r="J27" s="80"/>
      <c r="K27" s="159"/>
      <c r="L27" s="55"/>
      <c r="M27" s="53"/>
      <c r="N27" s="616" t="str">
        <f>Datos!I681</f>
        <v/>
      </c>
      <c r="R27" s="14"/>
      <c r="T27" s="14"/>
      <c r="U27" s="14"/>
      <c r="V27" s="14"/>
      <c r="W27" s="14"/>
      <c r="X27" s="14"/>
      <c r="Y27" s="14"/>
      <c r="Z27" s="14"/>
      <c r="AA27" s="14"/>
      <c r="AB27" s="14"/>
      <c r="AC27" s="14"/>
    </row>
    <row r="28" spans="1:29" ht="15" customHeight="1" x14ac:dyDescent="0.3">
      <c r="E28" s="152"/>
      <c r="F28" s="52"/>
      <c r="G28" s="175" t="str">
        <f>Datos!E682</f>
        <v/>
      </c>
      <c r="H28" s="51" t="str">
        <f>Datos!F682</f>
        <v/>
      </c>
      <c r="I28" s="54"/>
      <c r="J28" s="80"/>
      <c r="K28" s="159"/>
      <c r="L28" s="55"/>
      <c r="M28" s="53"/>
      <c r="N28" s="616" t="str">
        <f>Datos!I682</f>
        <v/>
      </c>
      <c r="R28" s="14"/>
      <c r="T28" s="14"/>
      <c r="U28" s="14"/>
      <c r="V28" s="14"/>
      <c r="W28" s="14"/>
      <c r="X28" s="14"/>
      <c r="Y28" s="14"/>
      <c r="Z28" s="14"/>
      <c r="AA28" s="14"/>
      <c r="AB28" s="14"/>
      <c r="AC28" s="14"/>
    </row>
    <row r="29" spans="1:29" ht="15" customHeight="1" x14ac:dyDescent="0.3">
      <c r="A29" s="19"/>
      <c r="E29" s="152"/>
      <c r="F29" s="52"/>
      <c r="G29" s="175" t="str">
        <f>Datos!E683</f>
        <v/>
      </c>
      <c r="H29" s="51" t="str">
        <f>Datos!F683</f>
        <v/>
      </c>
      <c r="I29" s="54"/>
      <c r="J29" s="80"/>
      <c r="K29" s="159"/>
      <c r="L29" s="55"/>
      <c r="M29" s="53"/>
      <c r="N29" s="616" t="str">
        <f>Datos!I683</f>
        <v/>
      </c>
      <c r="R29" s="14"/>
      <c r="T29" s="14"/>
      <c r="U29" s="14"/>
      <c r="V29" s="14"/>
      <c r="W29" s="14"/>
      <c r="X29" s="14"/>
      <c r="Y29" s="14"/>
      <c r="Z29" s="14"/>
      <c r="AA29" s="14"/>
      <c r="AB29" s="14"/>
      <c r="AC29" s="14"/>
    </row>
    <row r="30" spans="1:29" ht="15" customHeight="1" x14ac:dyDescent="0.3">
      <c r="A30" s="19"/>
      <c r="E30" s="152"/>
      <c r="F30" s="52"/>
      <c r="G30" s="175" t="str">
        <f>Datos!E684</f>
        <v/>
      </c>
      <c r="H30" s="51" t="str">
        <f>Datos!F684</f>
        <v/>
      </c>
      <c r="I30" s="54"/>
      <c r="J30" s="80"/>
      <c r="K30" s="159"/>
      <c r="L30" s="55"/>
      <c r="M30" s="53"/>
      <c r="N30" s="616" t="str">
        <f>Datos!I684</f>
        <v/>
      </c>
      <c r="R30" s="14"/>
      <c r="T30" s="14"/>
      <c r="U30" s="14"/>
      <c r="V30" s="14"/>
      <c r="W30" s="14"/>
      <c r="X30" s="14"/>
      <c r="Y30" s="14"/>
      <c r="Z30" s="14"/>
      <c r="AA30" s="14"/>
      <c r="AB30" s="14"/>
      <c r="AC30" s="14"/>
    </row>
    <row r="31" spans="1:29" ht="15" customHeight="1" x14ac:dyDescent="0.3">
      <c r="A31" s="19"/>
      <c r="E31" s="152"/>
      <c r="F31" s="52"/>
      <c r="G31" s="175" t="str">
        <f>Datos!E685</f>
        <v/>
      </c>
      <c r="H31" s="51" t="str">
        <f>Datos!F685</f>
        <v/>
      </c>
      <c r="I31" s="54"/>
      <c r="J31" s="80"/>
      <c r="K31" s="159"/>
      <c r="L31" s="55"/>
      <c r="M31" s="53"/>
      <c r="N31" s="616" t="str">
        <f>Datos!I685</f>
        <v/>
      </c>
      <c r="R31" s="14"/>
      <c r="T31" s="14"/>
      <c r="U31" s="14"/>
      <c r="V31" s="14"/>
      <c r="W31" s="14"/>
      <c r="X31" s="14"/>
      <c r="Y31" s="14"/>
      <c r="Z31" s="14"/>
      <c r="AA31" s="14"/>
      <c r="AB31" s="14"/>
      <c r="AC31" s="14"/>
    </row>
    <row r="32" spans="1:29" ht="15" customHeight="1" x14ac:dyDescent="0.3">
      <c r="A32" s="19"/>
      <c r="E32" s="152"/>
      <c r="F32" s="52"/>
      <c r="G32" s="175" t="str">
        <f>Datos!E686</f>
        <v/>
      </c>
      <c r="H32" s="51" t="str">
        <f>Datos!F686</f>
        <v/>
      </c>
      <c r="I32" s="54"/>
      <c r="J32" s="80"/>
      <c r="K32" s="159"/>
      <c r="L32" s="55"/>
      <c r="M32" s="53"/>
      <c r="N32" s="616" t="str">
        <f>Datos!I686</f>
        <v/>
      </c>
      <c r="R32" s="14"/>
      <c r="T32" s="14"/>
      <c r="U32" s="14"/>
      <c r="V32" s="14"/>
      <c r="W32" s="14"/>
      <c r="X32" s="14"/>
      <c r="Y32" s="14"/>
      <c r="Z32" s="14"/>
      <c r="AA32" s="14"/>
      <c r="AB32" s="14"/>
      <c r="AC32" s="14"/>
    </row>
    <row r="33" spans="1:29" ht="15" customHeight="1" x14ac:dyDescent="0.3">
      <c r="A33" s="19"/>
      <c r="E33" s="152"/>
      <c r="F33" s="52"/>
      <c r="G33" s="175" t="str">
        <f>Datos!E687</f>
        <v/>
      </c>
      <c r="H33" s="51" t="str">
        <f>Datos!F687</f>
        <v/>
      </c>
      <c r="I33" s="54"/>
      <c r="J33" s="80"/>
      <c r="K33" s="54"/>
      <c r="L33" s="55"/>
      <c r="M33" s="53"/>
      <c r="N33" s="616" t="str">
        <f>Datos!I687</f>
        <v/>
      </c>
      <c r="R33" s="14"/>
      <c r="T33" s="14"/>
      <c r="U33" s="14"/>
      <c r="V33" s="14"/>
      <c r="W33" s="14"/>
      <c r="X33" s="14"/>
      <c r="Y33" s="14"/>
      <c r="Z33" s="14"/>
      <c r="AA33" s="14"/>
      <c r="AB33" s="14"/>
      <c r="AC33" s="14"/>
    </row>
    <row r="34" spans="1:29" ht="15" customHeight="1" x14ac:dyDescent="0.3">
      <c r="A34" s="19"/>
      <c r="E34" s="152"/>
      <c r="F34" s="52"/>
      <c r="G34" s="175" t="str">
        <f>Datos!E688</f>
        <v/>
      </c>
      <c r="H34" s="51" t="str">
        <f>Datos!F688</f>
        <v/>
      </c>
      <c r="I34" s="54"/>
      <c r="J34" s="80"/>
      <c r="K34" s="54"/>
      <c r="L34" s="55"/>
      <c r="M34" s="53"/>
      <c r="N34" s="616" t="str">
        <f>Datos!I688</f>
        <v/>
      </c>
      <c r="R34" s="14"/>
      <c r="T34" s="14"/>
      <c r="U34" s="14"/>
      <c r="V34" s="14"/>
      <c r="W34" s="14"/>
      <c r="X34" s="14"/>
      <c r="Y34" s="14"/>
      <c r="Z34" s="14"/>
      <c r="AA34" s="14"/>
      <c r="AB34" s="14"/>
      <c r="AC34" s="14"/>
    </row>
    <row r="35" spans="1:29" ht="15" customHeight="1" x14ac:dyDescent="0.3">
      <c r="A35" s="19"/>
      <c r="E35" s="152"/>
      <c r="F35" s="52"/>
      <c r="G35" s="175" t="str">
        <f>Datos!E689</f>
        <v/>
      </c>
      <c r="H35" s="51" t="str">
        <f>Datos!F689</f>
        <v/>
      </c>
      <c r="I35" s="54"/>
      <c r="J35" s="80"/>
      <c r="K35" s="54"/>
      <c r="L35" s="55"/>
      <c r="M35" s="53"/>
      <c r="N35" s="616" t="str">
        <f>Datos!I689</f>
        <v/>
      </c>
      <c r="R35" s="14"/>
      <c r="T35" s="14"/>
      <c r="U35" s="14"/>
      <c r="V35" s="14"/>
      <c r="W35" s="14"/>
      <c r="X35" s="14"/>
      <c r="Y35" s="14"/>
      <c r="Z35" s="14"/>
      <c r="AA35" s="14"/>
      <c r="AB35" s="14"/>
      <c r="AC35" s="14"/>
    </row>
    <row r="36" spans="1:29" ht="15" customHeight="1" x14ac:dyDescent="0.3">
      <c r="A36" s="19"/>
      <c r="E36" s="152"/>
      <c r="F36" s="52"/>
      <c r="G36" s="175" t="str">
        <f>Datos!E690</f>
        <v/>
      </c>
      <c r="H36" s="51" t="str">
        <f>Datos!F690</f>
        <v/>
      </c>
      <c r="I36" s="54"/>
      <c r="J36" s="80"/>
      <c r="K36" s="54"/>
      <c r="L36" s="55"/>
      <c r="M36" s="53"/>
      <c r="N36" s="616" t="str">
        <f>Datos!I690</f>
        <v/>
      </c>
      <c r="R36" s="14"/>
      <c r="T36" s="14"/>
      <c r="U36" s="14"/>
      <c r="V36" s="14"/>
      <c r="W36" s="14"/>
      <c r="X36" s="14"/>
      <c r="Y36" s="14"/>
      <c r="Z36" s="14"/>
      <c r="AA36" s="14"/>
      <c r="AB36" s="14"/>
      <c r="AC36" s="14"/>
    </row>
    <row r="37" spans="1:29" ht="15" customHeight="1" x14ac:dyDescent="0.3">
      <c r="A37" s="19"/>
      <c r="E37" s="152"/>
      <c r="F37" s="52"/>
      <c r="G37" s="175" t="str">
        <f>Datos!E691</f>
        <v/>
      </c>
      <c r="H37" s="51" t="str">
        <f>Datos!F691</f>
        <v/>
      </c>
      <c r="I37" s="54"/>
      <c r="J37" s="80"/>
      <c r="K37" s="54"/>
      <c r="L37" s="55"/>
      <c r="M37" s="53"/>
      <c r="N37" s="616" t="str">
        <f>Datos!I691</f>
        <v/>
      </c>
      <c r="R37" s="14"/>
      <c r="T37" s="14"/>
      <c r="U37" s="14"/>
      <c r="V37" s="14"/>
      <c r="W37" s="14"/>
      <c r="X37" s="14"/>
      <c r="Y37" s="14"/>
      <c r="Z37" s="14"/>
      <c r="AA37" s="14"/>
      <c r="AB37" s="14"/>
      <c r="AC37" s="14"/>
    </row>
    <row r="38" spans="1:29" ht="15" customHeight="1" x14ac:dyDescent="0.3">
      <c r="A38" s="19"/>
      <c r="E38" s="152"/>
      <c r="F38" s="52"/>
      <c r="G38" s="175" t="str">
        <f>Datos!E692</f>
        <v/>
      </c>
      <c r="H38" s="51" t="str">
        <f>Datos!F692</f>
        <v/>
      </c>
      <c r="I38" s="54"/>
      <c r="J38" s="80"/>
      <c r="K38" s="54"/>
      <c r="L38" s="55"/>
      <c r="M38" s="53"/>
      <c r="N38" s="616" t="str">
        <f>Datos!I692</f>
        <v/>
      </c>
      <c r="R38" s="14"/>
      <c r="T38" s="14"/>
      <c r="U38" s="14"/>
      <c r="V38" s="14"/>
      <c r="W38" s="14"/>
      <c r="X38" s="14"/>
      <c r="Y38" s="14"/>
      <c r="Z38" s="14"/>
      <c r="AA38" s="14"/>
      <c r="AB38" s="14"/>
      <c r="AC38" s="14"/>
    </row>
    <row r="39" spans="1:29" ht="15" customHeight="1" x14ac:dyDescent="0.3">
      <c r="A39" s="19"/>
      <c r="E39" s="152"/>
      <c r="F39" s="52"/>
      <c r="G39" s="175" t="str">
        <f>Datos!E693</f>
        <v/>
      </c>
      <c r="H39" s="51" t="str">
        <f>Datos!F693</f>
        <v/>
      </c>
      <c r="I39" s="54"/>
      <c r="J39" s="80"/>
      <c r="K39" s="54"/>
      <c r="L39" s="55"/>
      <c r="M39" s="53"/>
      <c r="N39" s="616" t="str">
        <f>Datos!I693</f>
        <v/>
      </c>
      <c r="R39" s="14"/>
      <c r="T39" s="14"/>
      <c r="U39" s="14"/>
      <c r="V39" s="14"/>
      <c r="W39" s="14"/>
      <c r="X39" s="14"/>
      <c r="Y39" s="14"/>
      <c r="Z39" s="14"/>
      <c r="AA39" s="14"/>
      <c r="AB39" s="14"/>
      <c r="AC39" s="14"/>
    </row>
    <row r="40" spans="1:29" ht="15" customHeight="1" x14ac:dyDescent="0.3">
      <c r="A40" s="19"/>
      <c r="E40" s="152"/>
      <c r="F40" s="52"/>
      <c r="G40" s="175" t="str">
        <f>Datos!E694</f>
        <v/>
      </c>
      <c r="H40" s="51" t="str">
        <f>Datos!F694</f>
        <v/>
      </c>
      <c r="I40" s="54"/>
      <c r="J40" s="80"/>
      <c r="K40" s="54"/>
      <c r="L40" s="55"/>
      <c r="M40" s="53"/>
      <c r="N40" s="616" t="str">
        <f>Datos!I694</f>
        <v/>
      </c>
      <c r="R40" s="14"/>
      <c r="T40" s="14"/>
      <c r="U40" s="14"/>
      <c r="V40" s="14"/>
      <c r="W40" s="14"/>
      <c r="X40" s="14"/>
      <c r="Y40" s="14"/>
      <c r="Z40" s="14"/>
      <c r="AA40" s="14"/>
      <c r="AB40" s="14"/>
      <c r="AC40" s="14"/>
    </row>
    <row r="41" spans="1:29" ht="15" customHeight="1" x14ac:dyDescent="0.3">
      <c r="A41" s="19"/>
      <c r="E41" s="152"/>
      <c r="F41" s="52"/>
      <c r="G41" s="175" t="str">
        <f>Datos!E695</f>
        <v/>
      </c>
      <c r="H41" s="51" t="str">
        <f>Datos!F695</f>
        <v/>
      </c>
      <c r="I41" s="54"/>
      <c r="J41" s="80"/>
      <c r="K41" s="54"/>
      <c r="L41" s="55"/>
      <c r="M41" s="53"/>
      <c r="N41" s="616" t="str">
        <f>Datos!I695</f>
        <v/>
      </c>
      <c r="R41" s="14"/>
      <c r="T41" s="14"/>
      <c r="U41" s="14"/>
      <c r="V41" s="14"/>
      <c r="W41" s="14"/>
      <c r="X41" s="14"/>
      <c r="Y41" s="14"/>
      <c r="Z41" s="14"/>
      <c r="AA41" s="14"/>
      <c r="AB41" s="14"/>
      <c r="AC41" s="14"/>
    </row>
    <row r="42" spans="1:29" ht="15" customHeight="1" x14ac:dyDescent="0.3">
      <c r="A42" s="19"/>
      <c r="E42" s="152"/>
      <c r="F42" s="52"/>
      <c r="G42" s="175" t="str">
        <f>Datos!E696</f>
        <v/>
      </c>
      <c r="H42" s="51" t="str">
        <f>Datos!F696</f>
        <v/>
      </c>
      <c r="I42" s="54"/>
      <c r="J42" s="80"/>
      <c r="K42" s="54"/>
      <c r="L42" s="55"/>
      <c r="M42" s="53"/>
      <c r="N42" s="616" t="str">
        <f>Datos!I696</f>
        <v/>
      </c>
      <c r="R42" s="14"/>
      <c r="T42" s="14"/>
      <c r="U42" s="14"/>
      <c r="V42" s="14"/>
      <c r="W42" s="14"/>
      <c r="X42" s="14"/>
      <c r="Y42" s="14"/>
      <c r="Z42" s="14"/>
      <c r="AA42" s="14"/>
      <c r="AB42" s="14"/>
      <c r="AC42" s="14"/>
    </row>
    <row r="43" spans="1:29" ht="15" customHeight="1" x14ac:dyDescent="0.3">
      <c r="A43" s="19"/>
      <c r="E43" s="152"/>
      <c r="F43" s="52"/>
      <c r="G43" s="175" t="str">
        <f>Datos!E697</f>
        <v/>
      </c>
      <c r="H43" s="51" t="str">
        <f>Datos!F697</f>
        <v/>
      </c>
      <c r="I43" s="54"/>
      <c r="J43" s="80"/>
      <c r="K43" s="54"/>
      <c r="L43" s="55"/>
      <c r="M43" s="53"/>
      <c r="N43" s="616" t="str">
        <f>Datos!I697</f>
        <v/>
      </c>
      <c r="R43" s="14"/>
      <c r="T43" s="14"/>
      <c r="U43" s="14"/>
      <c r="V43" s="14"/>
      <c r="W43" s="14"/>
      <c r="X43" s="14"/>
      <c r="Y43" s="14"/>
      <c r="Z43" s="14"/>
      <c r="AA43" s="14"/>
      <c r="AB43" s="14"/>
      <c r="AC43" s="14"/>
    </row>
    <row r="44" spans="1:29" ht="15" customHeight="1" x14ac:dyDescent="0.3">
      <c r="A44" s="19"/>
      <c r="J44" s="12"/>
      <c r="N44" s="297">
        <f>SUM(N22:N43)</f>
        <v>0</v>
      </c>
      <c r="R44" s="14"/>
      <c r="T44" s="14"/>
      <c r="U44" s="14"/>
      <c r="V44" s="14"/>
      <c r="W44" s="14"/>
      <c r="X44" s="14"/>
      <c r="Y44" s="14"/>
      <c r="Z44" s="14"/>
      <c r="AA44" s="14"/>
      <c r="AB44" s="14"/>
      <c r="AC44" s="14"/>
    </row>
    <row r="45" spans="1:29" ht="15" customHeight="1" x14ac:dyDescent="0.3">
      <c r="A45" s="19"/>
      <c r="E45" s="696"/>
      <c r="F45" s="32"/>
      <c r="G45" s="32"/>
      <c r="H45" s="32"/>
      <c r="I45" s="32"/>
      <c r="J45" s="32"/>
      <c r="K45" s="32"/>
      <c r="L45" s="32"/>
      <c r="M45" s="32"/>
      <c r="N45" s="32"/>
      <c r="O45" s="32"/>
      <c r="R45" s="14"/>
    </row>
    <row r="46" spans="1:29" ht="15" customHeight="1" x14ac:dyDescent="0.3">
      <c r="A46" s="19"/>
      <c r="E46" s="1060" t="s">
        <v>1421</v>
      </c>
      <c r="F46" s="1061"/>
      <c r="G46" s="1061"/>
      <c r="H46" s="1061"/>
      <c r="I46" s="1061"/>
      <c r="J46" s="1061"/>
      <c r="K46" s="1061"/>
      <c r="L46" s="1061"/>
      <c r="M46" s="1061"/>
      <c r="N46" s="1061"/>
      <c r="O46" s="1061"/>
      <c r="R46" s="14"/>
      <c r="T46" s="14"/>
      <c r="U46" s="14"/>
      <c r="V46" s="14"/>
      <c r="W46" s="14"/>
      <c r="X46" s="14"/>
      <c r="Y46" s="14"/>
      <c r="Z46" s="14"/>
      <c r="AA46" s="14"/>
      <c r="AB46" s="14"/>
      <c r="AC46" s="14"/>
    </row>
    <row r="47" spans="1:29" ht="17.25" customHeight="1" x14ac:dyDescent="0.3">
      <c r="E47" s="1061"/>
      <c r="F47" s="1061"/>
      <c r="G47" s="1061"/>
      <c r="H47" s="1061"/>
      <c r="I47" s="1061"/>
      <c r="J47" s="1061"/>
      <c r="K47" s="1061"/>
      <c r="L47" s="1061"/>
      <c r="M47" s="1061"/>
      <c r="N47" s="1061"/>
      <c r="O47" s="1061"/>
      <c r="R47" s="14"/>
    </row>
    <row r="48" spans="1:29" ht="15" customHeight="1" x14ac:dyDescent="0.3">
      <c r="E48" s="697" t="s">
        <v>1174</v>
      </c>
      <c r="F48" s="32"/>
      <c r="G48" s="62"/>
      <c r="H48" s="62"/>
      <c r="I48" s="83"/>
      <c r="J48" s="83"/>
      <c r="K48" s="83"/>
      <c r="L48" s="83"/>
      <c r="M48" s="32"/>
      <c r="N48" s="32"/>
      <c r="O48" s="83"/>
      <c r="P48" s="27"/>
    </row>
    <row r="49" spans="1:29" ht="15" customHeight="1" x14ac:dyDescent="0.3">
      <c r="E49" s="689"/>
      <c r="F49" s="689"/>
      <c r="G49" s="689"/>
      <c r="H49" s="689"/>
      <c r="I49" s="689"/>
      <c r="J49" s="689"/>
      <c r="K49" s="689"/>
      <c r="L49" s="689"/>
      <c r="M49" s="689"/>
      <c r="N49" s="689"/>
      <c r="O49" s="689"/>
      <c r="R49" s="14"/>
    </row>
    <row r="50" spans="1:29" s="14" customFormat="1" ht="15" customHeight="1" x14ac:dyDescent="0.25">
      <c r="A50" s="30"/>
      <c r="B50" s="6"/>
      <c r="C50" s="29"/>
      <c r="E50" s="293" t="s">
        <v>792</v>
      </c>
      <c r="F50" s="293"/>
      <c r="G50" s="293"/>
      <c r="H50" s="293"/>
      <c r="I50" s="293"/>
      <c r="J50" s="293"/>
      <c r="K50" s="293"/>
      <c r="L50" s="293"/>
      <c r="M50" s="293"/>
      <c r="N50" s="293"/>
      <c r="O50" s="293"/>
      <c r="P50" s="245"/>
      <c r="Q50" s="245"/>
      <c r="R50" s="245"/>
      <c r="S50" s="245"/>
      <c r="T50" s="221"/>
    </row>
    <row r="51" spans="1:29" s="14" customFormat="1" ht="15" customHeight="1" x14ac:dyDescent="0.25">
      <c r="A51" s="70"/>
      <c r="B51" s="81"/>
      <c r="C51" s="29"/>
      <c r="E51" s="290"/>
      <c r="F51" s="289"/>
      <c r="G51" s="289"/>
      <c r="H51" s="289"/>
      <c r="I51" s="289"/>
      <c r="J51" s="289"/>
      <c r="K51" s="289"/>
      <c r="L51" s="289"/>
      <c r="M51" s="289"/>
      <c r="N51" s="289"/>
      <c r="O51" s="289"/>
      <c r="P51" s="245"/>
      <c r="Q51" s="245"/>
      <c r="R51" s="245"/>
      <c r="S51" s="245"/>
      <c r="T51" s="221"/>
      <c r="U51" s="245"/>
    </row>
    <row r="52" spans="1:29" s="14" customFormat="1" ht="15" customHeight="1" x14ac:dyDescent="0.25">
      <c r="A52" s="70"/>
      <c r="B52" s="81"/>
      <c r="C52" s="29"/>
      <c r="E52" s="751" t="s">
        <v>788</v>
      </c>
      <c r="F52" s="691"/>
      <c r="G52" s="691"/>
      <c r="H52" s="691"/>
      <c r="I52" s="691"/>
      <c r="J52" s="691"/>
      <c r="K52" s="691"/>
      <c r="L52" s="691"/>
      <c r="M52" s="691"/>
      <c r="N52" s="691"/>
      <c r="O52" s="691"/>
      <c r="P52" s="245"/>
      <c r="Q52" s="245"/>
      <c r="R52" s="245"/>
      <c r="S52" s="245"/>
      <c r="T52" s="221"/>
      <c r="U52" s="245"/>
    </row>
    <row r="53" spans="1:29" s="14" customFormat="1" ht="15" customHeight="1" x14ac:dyDescent="0.25">
      <c r="A53" s="70"/>
      <c r="B53" s="81"/>
      <c r="C53" s="29"/>
      <c r="E53" s="290"/>
      <c r="F53" s="691"/>
      <c r="G53" s="691"/>
      <c r="H53" s="691"/>
      <c r="I53" s="691"/>
      <c r="J53" s="691"/>
      <c r="K53" s="691"/>
      <c r="L53" s="691"/>
      <c r="M53" s="691"/>
      <c r="N53" s="691"/>
      <c r="O53" s="691"/>
      <c r="P53" s="245"/>
      <c r="Q53" s="245"/>
      <c r="R53" s="245"/>
      <c r="S53" s="245"/>
      <c r="T53" s="221"/>
      <c r="U53" s="245"/>
    </row>
    <row r="54" spans="1:29" s="14" customFormat="1" ht="15" customHeight="1" x14ac:dyDescent="0.25">
      <c r="A54" s="70"/>
      <c r="B54" s="81"/>
      <c r="C54" s="29"/>
      <c r="E54" s="993" t="s">
        <v>1385</v>
      </c>
      <c r="F54" s="993"/>
      <c r="G54" s="993"/>
      <c r="H54" s="993"/>
      <c r="I54" s="993"/>
      <c r="J54" s="993"/>
      <c r="K54" s="993"/>
      <c r="L54" s="993"/>
      <c r="M54" s="993"/>
      <c r="N54" s="993"/>
      <c r="O54" s="993"/>
      <c r="P54" s="245"/>
      <c r="Q54" s="245"/>
      <c r="R54" s="245"/>
      <c r="S54" s="245"/>
      <c r="T54" s="221"/>
      <c r="U54" s="245"/>
    </row>
    <row r="55" spans="1:29" s="14" customFormat="1" ht="19.5" customHeight="1" x14ac:dyDescent="0.25">
      <c r="A55" s="70"/>
      <c r="B55" s="81"/>
      <c r="C55" s="29"/>
      <c r="E55" s="993"/>
      <c r="F55" s="993"/>
      <c r="G55" s="993"/>
      <c r="H55" s="993"/>
      <c r="I55" s="993"/>
      <c r="J55" s="993"/>
      <c r="K55" s="993"/>
      <c r="L55" s="993"/>
      <c r="M55" s="993"/>
      <c r="N55" s="993"/>
      <c r="O55" s="993"/>
      <c r="P55" s="245"/>
      <c r="Q55" s="245"/>
      <c r="R55" s="245"/>
      <c r="S55" s="245"/>
      <c r="T55" s="221"/>
      <c r="U55" s="245"/>
    </row>
    <row r="56" spans="1:29" s="14" customFormat="1" ht="15" customHeight="1" x14ac:dyDescent="0.25">
      <c r="A56" s="70"/>
      <c r="B56" s="81"/>
      <c r="C56" s="29"/>
      <c r="E56" s="993"/>
      <c r="F56" s="993"/>
      <c r="G56" s="993"/>
      <c r="H56" s="993"/>
      <c r="I56" s="993"/>
      <c r="J56" s="993"/>
      <c r="K56" s="993"/>
      <c r="L56" s="993"/>
      <c r="M56" s="993"/>
      <c r="N56" s="993"/>
      <c r="O56" s="993"/>
      <c r="P56" s="245"/>
      <c r="Q56" s="245"/>
      <c r="R56" s="245"/>
      <c r="S56" s="245"/>
      <c r="T56" s="221"/>
      <c r="U56" s="245"/>
    </row>
    <row r="57" spans="1:29" s="32" customFormat="1" ht="15" customHeight="1" x14ac:dyDescent="0.3">
      <c r="A57" s="30"/>
      <c r="B57" s="6"/>
      <c r="C57" s="29"/>
      <c r="F57" s="290"/>
      <c r="G57" s="290"/>
      <c r="H57" s="290"/>
      <c r="I57" s="290"/>
      <c r="J57" s="290"/>
      <c r="P57" s="12"/>
      <c r="R57" s="14"/>
      <c r="T57" s="14"/>
      <c r="U57" s="14"/>
      <c r="V57" s="14"/>
      <c r="W57" s="14"/>
      <c r="X57" s="14"/>
      <c r="Y57" s="14"/>
      <c r="Z57" s="14"/>
      <c r="AA57" s="14"/>
      <c r="AB57" s="14"/>
      <c r="AC57" s="14"/>
    </row>
    <row r="58" spans="1:29" s="32" customFormat="1" ht="15" customHeight="1" x14ac:dyDescent="0.3">
      <c r="A58" s="30"/>
      <c r="B58" s="11"/>
      <c r="C58" s="29"/>
      <c r="E58" s="1064" t="s">
        <v>991</v>
      </c>
      <c r="F58" s="1062" t="s">
        <v>163</v>
      </c>
      <c r="G58" s="1062" t="s">
        <v>897</v>
      </c>
      <c r="H58" s="1078" t="s">
        <v>574</v>
      </c>
      <c r="I58" s="1076" t="s">
        <v>1020</v>
      </c>
      <c r="J58" s="1077"/>
      <c r="K58" s="1068" t="s">
        <v>170</v>
      </c>
      <c r="L58" s="1070" t="s">
        <v>1158</v>
      </c>
      <c r="M58" s="1072" t="s">
        <v>1040</v>
      </c>
      <c r="P58" s="12"/>
      <c r="R58" s="14"/>
      <c r="T58" s="14"/>
      <c r="U58" s="14"/>
      <c r="V58" s="14"/>
      <c r="W58" s="14"/>
      <c r="X58" s="14"/>
      <c r="Y58" s="14"/>
      <c r="Z58" s="14"/>
      <c r="AA58" s="14"/>
      <c r="AB58" s="14"/>
      <c r="AC58" s="14"/>
    </row>
    <row r="59" spans="1:29" s="32" customFormat="1" ht="15" customHeight="1" x14ac:dyDescent="0.3">
      <c r="A59" s="30"/>
      <c r="B59" s="11"/>
      <c r="C59" s="29"/>
      <c r="E59" s="1065"/>
      <c r="F59" s="1063"/>
      <c r="G59" s="1063"/>
      <c r="H59" s="1063"/>
      <c r="I59" s="600" t="s">
        <v>162</v>
      </c>
      <c r="J59" s="600" t="s">
        <v>574</v>
      </c>
      <c r="K59" s="1069"/>
      <c r="L59" s="1071"/>
      <c r="M59" s="1073"/>
      <c r="P59" s="12"/>
      <c r="R59" s="14"/>
      <c r="T59" s="14"/>
      <c r="U59" s="14"/>
      <c r="V59" s="14"/>
      <c r="W59" s="14"/>
      <c r="X59" s="14"/>
      <c r="Y59" s="14"/>
      <c r="Z59" s="14"/>
      <c r="AA59" s="14"/>
      <c r="AB59" s="14"/>
      <c r="AC59" s="14"/>
    </row>
    <row r="60" spans="1:29" ht="15" customHeight="1" x14ac:dyDescent="0.3">
      <c r="E60" s="152"/>
      <c r="F60" s="52"/>
      <c r="G60" s="175" t="str">
        <f>Datos!E726</f>
        <v/>
      </c>
      <c r="H60" s="51" t="str">
        <f>Datos!F726</f>
        <v/>
      </c>
      <c r="I60" s="52"/>
      <c r="J60" s="80"/>
      <c r="K60" s="158"/>
      <c r="L60" s="53"/>
      <c r="M60" s="616" t="str">
        <f>Datos!I726</f>
        <v/>
      </c>
      <c r="N60" s="32"/>
      <c r="R60" s="14"/>
      <c r="T60" s="14"/>
      <c r="U60" s="14"/>
      <c r="V60" s="14"/>
      <c r="W60" s="14"/>
      <c r="X60" s="14"/>
      <c r="Y60" s="14"/>
      <c r="Z60" s="14"/>
      <c r="AA60" s="14"/>
      <c r="AB60" s="14"/>
      <c r="AC60" s="14"/>
    </row>
    <row r="61" spans="1:29" ht="15" customHeight="1" x14ac:dyDescent="0.3">
      <c r="E61" s="152"/>
      <c r="F61" s="52"/>
      <c r="G61" s="175" t="str">
        <f>Datos!E727</f>
        <v/>
      </c>
      <c r="H61" s="51" t="str">
        <f>Datos!F727</f>
        <v/>
      </c>
      <c r="I61" s="54"/>
      <c r="J61" s="80"/>
      <c r="K61" s="159"/>
      <c r="L61" s="53"/>
      <c r="M61" s="616" t="str">
        <f>Datos!I727</f>
        <v/>
      </c>
      <c r="N61" s="32"/>
      <c r="R61" s="14"/>
      <c r="T61" s="14"/>
      <c r="U61" s="14"/>
      <c r="V61" s="14"/>
      <c r="W61" s="14"/>
      <c r="X61" s="14"/>
      <c r="Y61" s="14"/>
      <c r="Z61" s="14"/>
      <c r="AA61" s="14"/>
      <c r="AB61" s="14"/>
      <c r="AC61" s="14"/>
    </row>
    <row r="62" spans="1:29" ht="15" customHeight="1" x14ac:dyDescent="0.3">
      <c r="E62" s="152"/>
      <c r="F62" s="52"/>
      <c r="G62" s="175" t="str">
        <f>Datos!E728</f>
        <v/>
      </c>
      <c r="H62" s="51" t="str">
        <f>Datos!F728</f>
        <v/>
      </c>
      <c r="I62" s="54"/>
      <c r="J62" s="80"/>
      <c r="K62" s="159"/>
      <c r="L62" s="53"/>
      <c r="M62" s="616" t="str">
        <f>Datos!I728</f>
        <v/>
      </c>
      <c r="N62" s="32"/>
      <c r="R62" s="14"/>
      <c r="T62" s="14"/>
      <c r="U62" s="14"/>
      <c r="V62" s="14"/>
      <c r="W62" s="14"/>
      <c r="X62" s="14"/>
      <c r="Y62" s="14"/>
      <c r="Z62" s="14"/>
      <c r="AA62" s="14"/>
      <c r="AB62" s="14"/>
      <c r="AC62" s="14"/>
    </row>
    <row r="63" spans="1:29" ht="15" customHeight="1" x14ac:dyDescent="0.3">
      <c r="E63" s="152"/>
      <c r="F63" s="52"/>
      <c r="G63" s="175" t="str">
        <f>Datos!E729</f>
        <v/>
      </c>
      <c r="H63" s="51" t="str">
        <f>Datos!F729</f>
        <v/>
      </c>
      <c r="I63" s="54"/>
      <c r="J63" s="80"/>
      <c r="K63" s="159"/>
      <c r="L63" s="53"/>
      <c r="M63" s="616" t="str">
        <f>Datos!I729</f>
        <v/>
      </c>
      <c r="N63" s="56"/>
      <c r="R63" s="14"/>
      <c r="T63" s="14"/>
      <c r="U63" s="14"/>
      <c r="V63" s="14"/>
      <c r="W63" s="14"/>
      <c r="X63" s="14"/>
      <c r="Y63" s="14"/>
      <c r="Z63" s="14"/>
      <c r="AA63" s="14"/>
      <c r="AB63" s="14"/>
      <c r="AC63" s="14"/>
    </row>
    <row r="64" spans="1:29" ht="15" customHeight="1" x14ac:dyDescent="0.3">
      <c r="E64" s="152"/>
      <c r="F64" s="52"/>
      <c r="G64" s="175" t="str">
        <f>Datos!E730</f>
        <v/>
      </c>
      <c r="H64" s="51" t="str">
        <f>Datos!F730</f>
        <v/>
      </c>
      <c r="I64" s="54"/>
      <c r="J64" s="80"/>
      <c r="K64" s="159"/>
      <c r="L64" s="53"/>
      <c r="M64" s="616" t="str">
        <f>Datos!I730</f>
        <v/>
      </c>
      <c r="N64" s="56"/>
      <c r="R64" s="14"/>
      <c r="T64" s="14"/>
      <c r="U64" s="14"/>
      <c r="V64" s="14"/>
      <c r="W64" s="14"/>
      <c r="X64" s="14"/>
      <c r="Y64" s="14"/>
      <c r="Z64" s="14"/>
      <c r="AA64" s="14"/>
      <c r="AB64" s="14"/>
      <c r="AC64" s="14"/>
    </row>
    <row r="65" spans="1:29" ht="15" customHeight="1" x14ac:dyDescent="0.3">
      <c r="E65" s="152"/>
      <c r="F65" s="52"/>
      <c r="G65" s="175" t="str">
        <f>Datos!E731</f>
        <v/>
      </c>
      <c r="H65" s="51" t="str">
        <f>Datos!F731</f>
        <v/>
      </c>
      <c r="I65" s="54"/>
      <c r="J65" s="80"/>
      <c r="K65" s="159"/>
      <c r="L65" s="53"/>
      <c r="M65" s="616" t="str">
        <f>Datos!I731</f>
        <v/>
      </c>
      <c r="N65" s="56"/>
      <c r="R65" s="14"/>
      <c r="T65" s="14"/>
      <c r="U65" s="14"/>
      <c r="V65" s="14"/>
      <c r="W65" s="14"/>
      <c r="X65" s="14"/>
      <c r="Y65" s="14"/>
      <c r="Z65" s="14"/>
      <c r="AA65" s="14"/>
      <c r="AB65" s="14"/>
      <c r="AC65" s="14"/>
    </row>
    <row r="66" spans="1:29" ht="15" customHeight="1" x14ac:dyDescent="0.3">
      <c r="E66" s="152"/>
      <c r="F66" s="52"/>
      <c r="G66" s="175" t="str">
        <f>Datos!E732</f>
        <v/>
      </c>
      <c r="H66" s="51" t="str">
        <f>Datos!F732</f>
        <v/>
      </c>
      <c r="I66" s="54"/>
      <c r="J66" s="80"/>
      <c r="K66" s="159"/>
      <c r="L66" s="53"/>
      <c r="M66" s="616" t="str">
        <f>Datos!I732</f>
        <v/>
      </c>
      <c r="N66" s="56"/>
      <c r="R66" s="14"/>
      <c r="T66" s="14"/>
      <c r="U66" s="14"/>
      <c r="V66" s="14"/>
      <c r="W66" s="14"/>
      <c r="X66" s="14"/>
      <c r="Y66" s="14"/>
      <c r="Z66" s="14"/>
      <c r="AA66" s="14"/>
      <c r="AB66" s="14"/>
      <c r="AC66" s="14"/>
    </row>
    <row r="67" spans="1:29" ht="15" customHeight="1" x14ac:dyDescent="0.3">
      <c r="A67" s="19"/>
      <c r="E67" s="152"/>
      <c r="F67" s="52"/>
      <c r="G67" s="175" t="str">
        <f>Datos!E733</f>
        <v/>
      </c>
      <c r="H67" s="51" t="str">
        <f>Datos!F733</f>
        <v/>
      </c>
      <c r="I67" s="54"/>
      <c r="J67" s="80"/>
      <c r="K67" s="159"/>
      <c r="L67" s="53"/>
      <c r="M67" s="616" t="str">
        <f>Datos!I733</f>
        <v/>
      </c>
      <c r="N67" s="56"/>
      <c r="R67" s="14"/>
      <c r="T67" s="14"/>
      <c r="U67" s="14"/>
      <c r="V67" s="14"/>
      <c r="W67" s="14"/>
      <c r="X67" s="14"/>
      <c r="Y67" s="14"/>
      <c r="Z67" s="14"/>
      <c r="AA67" s="14"/>
      <c r="AB67" s="14"/>
      <c r="AC67" s="14"/>
    </row>
    <row r="68" spans="1:29" ht="15" customHeight="1" x14ac:dyDescent="0.3">
      <c r="G68" s="58"/>
      <c r="H68" s="58"/>
      <c r="I68" s="58"/>
      <c r="J68" s="58"/>
      <c r="M68" s="297">
        <f>SUM(M60:M67)</f>
        <v>0</v>
      </c>
    </row>
    <row r="69" spans="1:29" ht="15" customHeight="1" x14ac:dyDescent="0.3">
      <c r="E69" s="32"/>
      <c r="F69" s="32"/>
      <c r="G69" s="62"/>
      <c r="H69" s="62"/>
      <c r="I69" s="32"/>
      <c r="J69" s="32"/>
      <c r="K69" s="32"/>
      <c r="L69" s="32"/>
      <c r="M69" s="32"/>
      <c r="N69" s="32"/>
      <c r="O69" s="32"/>
    </row>
    <row r="70" spans="1:29" ht="15" customHeight="1" x14ac:dyDescent="0.3">
      <c r="E70" s="1060" t="s">
        <v>1421</v>
      </c>
      <c r="F70" s="1061"/>
      <c r="G70" s="1061"/>
      <c r="H70" s="1061"/>
      <c r="I70" s="1061"/>
      <c r="J70" s="1061"/>
      <c r="K70" s="1061"/>
      <c r="L70" s="1061"/>
      <c r="M70" s="1061"/>
      <c r="N70" s="1061"/>
      <c r="O70" s="1061"/>
    </row>
    <row r="71" spans="1:29" ht="15" customHeight="1" x14ac:dyDescent="0.3">
      <c r="E71" s="1060"/>
      <c r="F71" s="1061"/>
      <c r="G71" s="1061"/>
      <c r="H71" s="1061"/>
      <c r="I71" s="1061"/>
      <c r="J71" s="1061"/>
      <c r="K71" s="1061"/>
      <c r="L71" s="1061"/>
      <c r="M71" s="1061"/>
      <c r="N71" s="1061"/>
      <c r="O71" s="1061"/>
    </row>
    <row r="72" spans="1:29" ht="18.75" customHeight="1" x14ac:dyDescent="0.3">
      <c r="E72" s="698" t="s">
        <v>1204</v>
      </c>
      <c r="F72" s="32"/>
      <c r="G72" s="62"/>
      <c r="H72" s="62"/>
      <c r="I72" s="83"/>
      <c r="J72" s="83"/>
      <c r="K72" s="83"/>
      <c r="L72" s="83"/>
      <c r="M72" s="32"/>
      <c r="N72" s="32"/>
      <c r="O72" s="83"/>
      <c r="P72" s="27"/>
    </row>
    <row r="73" spans="1:29" ht="15" customHeight="1" x14ac:dyDescent="0.3">
      <c r="G73" s="58"/>
      <c r="H73" s="58"/>
    </row>
    <row r="74" spans="1:29" ht="15" customHeight="1" x14ac:dyDescent="0.3">
      <c r="G74" s="58"/>
      <c r="H74" s="58"/>
    </row>
    <row r="75" spans="1:29" ht="15" customHeight="1" x14ac:dyDescent="0.3">
      <c r="G75" s="58"/>
      <c r="H75" s="58"/>
    </row>
    <row r="76" spans="1:29" ht="15" customHeight="1" x14ac:dyDescent="0.3">
      <c r="G76" s="58"/>
      <c r="H76" s="58"/>
    </row>
    <row r="77" spans="1:29" ht="15" customHeight="1" x14ac:dyDescent="0.3"/>
    <row r="78" spans="1:29" ht="15" customHeight="1" x14ac:dyDescent="0.3"/>
    <row r="79" spans="1:29" ht="15" customHeight="1" x14ac:dyDescent="0.3"/>
    <row r="80" spans="1:29"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9" hidden="1" x14ac:dyDescent="0.3"/>
    <row r="100" hidden="1" x14ac:dyDescent="0.3"/>
  </sheetData>
  <sheetProtection algorithmName="SHA-512" hashValue="KUhCXmrkD58fo/yQ0l7tWcUUqvPiYiYfx9bkNFCZtEwTMwuNBeqMhQuK4ctXBrLUAnPPrp18CRXqFWuaRgkYaQ==" saltValue="ubs35Uthu7bilxZj2gdpWg==" spinCount="100000" sheet="1" objects="1" scenarios="1"/>
  <protectedRanges>
    <protectedRange sqref="E60:F67 I60:L67" name="Rango2"/>
    <protectedRange sqref="E22:F43 I22:M43" name="Rango1"/>
  </protectedRanges>
  <dataConsolidate/>
  <mergeCells count="23">
    <mergeCell ref="L58:L59"/>
    <mergeCell ref="M58:M59"/>
    <mergeCell ref="F58:F59"/>
    <mergeCell ref="H58:H59"/>
    <mergeCell ref="I58:J58"/>
    <mergeCell ref="G58:G59"/>
    <mergeCell ref="K58:K59"/>
    <mergeCell ref="E70:O71"/>
    <mergeCell ref="C1:P1"/>
    <mergeCell ref="F20:F21"/>
    <mergeCell ref="E20:E21"/>
    <mergeCell ref="H20:H21"/>
    <mergeCell ref="E3:O4"/>
    <mergeCell ref="K20:K21"/>
    <mergeCell ref="L20:L21"/>
    <mergeCell ref="M20:M21"/>
    <mergeCell ref="N20:N21"/>
    <mergeCell ref="G20:G21"/>
    <mergeCell ref="I20:J20"/>
    <mergeCell ref="E46:O47"/>
    <mergeCell ref="E54:O56"/>
    <mergeCell ref="E58:E59"/>
    <mergeCell ref="E6:O7"/>
  </mergeCells>
  <phoneticPr fontId="3" type="noConversion"/>
  <conditionalFormatting sqref="L33:L43">
    <cfRule type="expression" dxfId="1234" priority="53" stopIfTrue="1">
      <formula>AND(ISTEXT(F33),L33="")</formula>
    </cfRule>
  </conditionalFormatting>
  <conditionalFormatting sqref="G22:H43">
    <cfRule type="expression" dxfId="1233" priority="55" stopIfTrue="1">
      <formula>G22=""</formula>
    </cfRule>
  </conditionalFormatting>
  <conditionalFormatting sqref="F22:F43">
    <cfRule type="expression" dxfId="1232" priority="56" stopIfTrue="1">
      <formula>AND((E22&lt;&gt;""),ISNONTEXT(F22))</formula>
    </cfRule>
  </conditionalFormatting>
  <conditionalFormatting sqref="M33:M43">
    <cfRule type="expression" dxfId="1231" priority="194" stopIfTrue="1">
      <formula>AND(ISTEXT(F33),M33="")</formula>
    </cfRule>
  </conditionalFormatting>
  <conditionalFormatting sqref="J23:J43">
    <cfRule type="expression" dxfId="1230" priority="29" stopIfTrue="1">
      <formula>AND(I23="Preparado",J23="")</formula>
    </cfRule>
  </conditionalFormatting>
  <conditionalFormatting sqref="N22:N44">
    <cfRule type="expression" dxfId="1229" priority="23" stopIfTrue="1">
      <formula>ISNUMBER(N22)</formula>
    </cfRule>
  </conditionalFormatting>
  <conditionalFormatting sqref="M22:M43">
    <cfRule type="expression" dxfId="1228" priority="19" stopIfTrue="1">
      <formula>AND(OR(E22&lt;&gt;"",ISTEXT(F22)),M22="")</formula>
    </cfRule>
  </conditionalFormatting>
  <conditionalFormatting sqref="K22:K43">
    <cfRule type="expression" dxfId="1227" priority="15" stopIfTrue="1">
      <formula>ISTEXT(K22)</formula>
    </cfRule>
    <cfRule type="expression" dxfId="1226" priority="16" stopIfTrue="1">
      <formula>OR((E22&lt;&gt;""),ISTEXT(F22))</formula>
    </cfRule>
  </conditionalFormatting>
  <conditionalFormatting sqref="L22:L43">
    <cfRule type="expression" dxfId="1225" priority="14" stopIfTrue="1">
      <formula>AND(OR(E22&lt;&gt;"",ISTEXT(F22)),L22="")</formula>
    </cfRule>
  </conditionalFormatting>
  <conditionalFormatting sqref="E22:E43">
    <cfRule type="expression" dxfId="1224" priority="13" stopIfTrue="1">
      <formula>E22=""</formula>
    </cfRule>
  </conditionalFormatting>
  <conditionalFormatting sqref="I22:I43">
    <cfRule type="expression" dxfId="1223" priority="536" stopIfTrue="1">
      <formula>AND(F22="Otro",ISBLANK(I22))</formula>
    </cfRule>
  </conditionalFormatting>
  <conditionalFormatting sqref="J22:J43">
    <cfRule type="expression" dxfId="1222" priority="537" stopIfTrue="1">
      <formula>AND($F22="Otro",ISBLANK(J22))</formula>
    </cfRule>
  </conditionalFormatting>
  <conditionalFormatting sqref="G60:H67">
    <cfRule type="expression" dxfId="1221" priority="9" stopIfTrue="1">
      <formula>G60=""</formula>
    </cfRule>
  </conditionalFormatting>
  <conditionalFormatting sqref="F60:F67">
    <cfRule type="expression" dxfId="1220" priority="10" stopIfTrue="1">
      <formula>AND((E60&lt;&gt;""),ISNONTEXT(F60))</formula>
    </cfRule>
  </conditionalFormatting>
  <conditionalFormatting sqref="J61:J67">
    <cfRule type="expression" dxfId="1219" priority="8" stopIfTrue="1">
      <formula>AND(I61="Preparado",J61="")</formula>
    </cfRule>
  </conditionalFormatting>
  <conditionalFormatting sqref="M60:M67">
    <cfRule type="expression" dxfId="1218" priority="7" stopIfTrue="1">
      <formula>ISNUMBER(M60)</formula>
    </cfRule>
  </conditionalFormatting>
  <conditionalFormatting sqref="L60:L67">
    <cfRule type="expression" dxfId="1217" priority="6" stopIfTrue="1">
      <formula>AND(OR(E60&lt;&gt;"",ISTEXT(F60)),L60="")</formula>
    </cfRule>
  </conditionalFormatting>
  <conditionalFormatting sqref="K60:K67">
    <cfRule type="expression" dxfId="1216" priority="4" stopIfTrue="1">
      <formula>ISTEXT(K60)</formula>
    </cfRule>
    <cfRule type="expression" dxfId="1215" priority="5" stopIfTrue="1">
      <formula>OR((E60&lt;&gt;""),ISTEXT(F60))</formula>
    </cfRule>
  </conditionalFormatting>
  <conditionalFormatting sqref="E60:E67">
    <cfRule type="expression" dxfId="1214" priority="2" stopIfTrue="1">
      <formula>E60=""</formula>
    </cfRule>
  </conditionalFormatting>
  <conditionalFormatting sqref="I60:I67">
    <cfRule type="expression" dxfId="1213" priority="11" stopIfTrue="1">
      <formula>AND(F60="Otro",ISBLANK(I60))</formula>
    </cfRule>
  </conditionalFormatting>
  <conditionalFormatting sqref="J60:J67">
    <cfRule type="expression" dxfId="1212" priority="12" stopIfTrue="1">
      <formula>AND($F60="Otro",ISBLANK(J60))</formula>
    </cfRule>
  </conditionalFormatting>
  <conditionalFormatting sqref="M68">
    <cfRule type="expression" dxfId="1211" priority="1" stopIfTrue="1">
      <formula>ISNUMBER(M68)</formula>
    </cfRule>
  </conditionalFormatting>
  <dataValidations count="8">
    <dataValidation type="decimal" operator="greaterThanOrEqual" allowBlank="1" showInputMessage="1" showErrorMessage="1" sqref="L22:L43 L45">
      <formula1>0</formula1>
    </dataValidation>
    <dataValidation type="decimal" allowBlank="1" showInputMessage="1" showErrorMessage="1" error="El valor ha de estar entre 0% y 100%" sqref="I68">
      <formula1>#REF!</formula1>
      <formula2>#REF!</formula2>
    </dataValidation>
    <dataValidation type="whole" operator="greaterThan" allowBlank="1" showInputMessage="1" showErrorMessage="1" sqref="J60:J67 J22:J43 I45">
      <formula1>0</formula1>
    </dataValidation>
    <dataValidation type="decimal" operator="greaterThan" allowBlank="1" showInputMessage="1" showErrorMessage="1" error="Este valor ha de ser igual o inferior al de la carga inicial del equipo." sqref="M45">
      <formula1>0</formula1>
    </dataValidation>
    <dataValidation type="list" allowBlank="1" showInputMessage="1" showErrorMessage="1" sqref="F45">
      <formula1>NombrePrep</formula1>
    </dataValidation>
    <dataValidation type="decimal" allowBlank="1" showInputMessage="1" showErrorMessage="1" error="Este valor ha de ser igual o inferior al de la carga inicial del equipo." sqref="M22:M43">
      <formula1>-0.1</formula1>
      <formula2>L22</formula2>
    </dataValidation>
    <dataValidation type="list" allowBlank="1" showInputMessage="1" showErrorMessage="1" sqref="F22:F43">
      <formula1>Refrigerante</formula1>
    </dataValidation>
    <dataValidation type="list" allowBlank="1" showInputMessage="1" showErrorMessage="1" sqref="F60:F67">
      <formula1>Fugitivas_otros</formula1>
    </dataValidation>
  </dataValidations>
  <hyperlinks>
    <hyperlink ref="E46:O47" r:id="rId1" display="(1) En caso de considerar otros gases no incluidos en el listado, puede consultar su PCA en el capítulo 8 del Quinto Informe de Evaluación del IPCC (https://www.ipcc.ch/site/assets/uploads/2018/02/WG1AR5_Chapter08_FINAL.pdf)"/>
    <hyperlink ref="E70:O71" r:id="rId2" display="(1) En caso de considerar otros gases no incluidos en el listado, puede consultar su PCA en el capítulo 8 del Quinto Informe de Evaluación del IPCC (https://www.ipcc.ch/site/assets/uploads/2018/02/WG1AR5_Chapter08_FINAL.pdf)"/>
    <hyperlink ref="A4" location="'2. Hoja de trabajo. Consumos'!A1" display="2. Hoja de trabajo. Consumos"/>
    <hyperlink ref="A5" location="'3. Instalaciones fijas'!A1" display="3. Instalaciones fijas"/>
    <hyperlink ref="A6" location="'4. Vehículos y maquinaria'!A1" display="4. Vehículos y maquinaria"/>
    <hyperlink ref="A7" location="'5. Emisiones Fugitivas'!A1" display="5. Emisiones fugitivas"/>
    <hyperlink ref="A8" location="'6. Emisiones de proceso'!A1" display="6. Emisiones de proceso"/>
    <hyperlink ref="A9" location="'7. Información adicional'!A1" display="7. Información adicional"/>
    <hyperlink ref="A13" location="'11. Revisiones calculadora'!A1" display="11. Revisiones de la calculadora"/>
    <hyperlink ref="A3" location="'1.Datos generales organización '!A1" display="1. Datos de la organización"/>
    <hyperlink ref="A11" location="'9. Informe final. Resultados'!A1" display="9. Informe final: Resultados"/>
    <hyperlink ref="A10" location="'8.Electricidad y otras energías'!A1" display="8. Indirectas por energía comprada"/>
    <hyperlink ref="A12" location="'10. Factores de emisión'!A1" display="10. Factores de emisión"/>
  </hyperlinks>
  <pageMargins left="0.75" right="0.75" top="1" bottom="1" header="0" footer="0"/>
  <pageSetup paperSize="256" scale="32" orientation="portrait" r:id="rId3"/>
  <headerFooter alignWithMargins="0"/>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2"/>
  <sheetViews>
    <sheetView showRowColHeaders="0" zoomScaleNormal="100" workbookViewId="0">
      <pane xSplit="2" ySplit="1" topLeftCell="C2" activePane="bottomRight" state="frozen"/>
      <selection activeCell="H40" sqref="H40:N40"/>
      <selection pane="topRight" activeCell="H40" sqref="H40:N40"/>
      <selection pane="bottomLeft" activeCell="H40" sqref="H40:N40"/>
      <selection pane="bottomRight"/>
    </sheetView>
  </sheetViews>
  <sheetFormatPr baseColWidth="10" defaultColWidth="11.42578125" defaultRowHeight="15" x14ac:dyDescent="0.25"/>
  <cols>
    <col min="1" max="1" width="26.85546875" style="219" customWidth="1"/>
    <col min="2" max="2" width="0.5703125" style="11" customWidth="1"/>
    <col min="3" max="3" width="1" style="29" customWidth="1"/>
    <col min="4" max="4" width="1.42578125" style="14" customWidth="1"/>
    <col min="5" max="5" width="24.7109375" style="14" customWidth="1"/>
    <col min="6" max="6" width="36.42578125" style="14" customWidth="1"/>
    <col min="7" max="7" width="13.42578125" style="14" customWidth="1"/>
    <col min="8" max="8" width="25.140625" style="14" customWidth="1"/>
    <col min="9" max="9" width="16.85546875" style="14" customWidth="1"/>
    <col min="10" max="11" width="15.28515625" style="14" customWidth="1"/>
    <col min="12" max="12" width="16.5703125" style="14" customWidth="1"/>
    <col min="13" max="13" width="12.28515625" style="14" customWidth="1"/>
    <col min="14" max="14" width="3.42578125" style="14" customWidth="1"/>
    <col min="15" max="16384" width="11.42578125" style="14"/>
  </cols>
  <sheetData>
    <row r="1" spans="1:18" s="29" customFormat="1" ht="36" customHeight="1" x14ac:dyDescent="0.25">
      <c r="A1" s="218"/>
      <c r="B1" s="11"/>
      <c r="C1" s="966" t="s">
        <v>793</v>
      </c>
      <c r="D1" s="966"/>
      <c r="E1" s="966"/>
      <c r="F1" s="966"/>
      <c r="G1" s="966"/>
      <c r="H1" s="966"/>
      <c r="I1" s="966"/>
      <c r="J1" s="966"/>
      <c r="K1" s="966"/>
      <c r="L1" s="966"/>
      <c r="M1" s="966"/>
      <c r="N1" s="966"/>
    </row>
    <row r="2" spans="1:18" ht="36" customHeight="1" x14ac:dyDescent="0.25">
      <c r="A2" s="70"/>
      <c r="B2" s="5"/>
    </row>
    <row r="3" spans="1:18" ht="15" customHeight="1" x14ac:dyDescent="0.25">
      <c r="A3" s="17" t="s">
        <v>50</v>
      </c>
      <c r="B3" s="81"/>
      <c r="E3" s="1083" t="s">
        <v>1175</v>
      </c>
      <c r="F3" s="1083"/>
      <c r="G3" s="1083"/>
      <c r="H3" s="1083"/>
      <c r="I3" s="1083"/>
      <c r="J3" s="1083"/>
      <c r="K3" s="1083"/>
      <c r="L3" s="1083"/>
      <c r="M3" s="1083"/>
      <c r="N3" s="220"/>
    </row>
    <row r="4" spans="1:18" ht="15" customHeight="1" x14ac:dyDescent="0.25">
      <c r="A4" s="17" t="s">
        <v>1180</v>
      </c>
      <c r="B4" s="81"/>
      <c r="E4" s="1083"/>
      <c r="F4" s="1083"/>
      <c r="G4" s="1083"/>
      <c r="H4" s="1083"/>
      <c r="I4" s="1083"/>
      <c r="J4" s="1083"/>
      <c r="K4" s="1083"/>
      <c r="L4" s="1083"/>
      <c r="M4" s="1083"/>
      <c r="N4" s="220"/>
    </row>
    <row r="5" spans="1:18" ht="15" customHeight="1" x14ac:dyDescent="0.25">
      <c r="A5" s="17" t="s">
        <v>1181</v>
      </c>
      <c r="B5" s="81"/>
      <c r="E5" s="1083"/>
      <c r="F5" s="1083"/>
      <c r="G5" s="1083"/>
      <c r="H5" s="1083"/>
      <c r="I5" s="1083"/>
      <c r="J5" s="1083"/>
      <c r="K5" s="1083"/>
      <c r="L5" s="1083"/>
      <c r="M5" s="1083"/>
      <c r="N5" s="220"/>
    </row>
    <row r="6" spans="1:18" ht="15" customHeight="1" x14ac:dyDescent="0.25">
      <c r="A6" s="17" t="s">
        <v>1182</v>
      </c>
      <c r="B6" s="81"/>
      <c r="E6" s="1083"/>
      <c r="F6" s="1083"/>
      <c r="G6" s="1083"/>
      <c r="H6" s="1083"/>
      <c r="I6" s="1083"/>
      <c r="J6" s="1083"/>
      <c r="K6" s="1083"/>
      <c r="L6" s="1083"/>
      <c r="M6" s="1083"/>
      <c r="N6" s="220"/>
    </row>
    <row r="7" spans="1:18" ht="15" customHeight="1" x14ac:dyDescent="0.25">
      <c r="A7" s="17" t="s">
        <v>1183</v>
      </c>
      <c r="B7" s="81"/>
      <c r="E7" s="1083"/>
      <c r="F7" s="1083"/>
      <c r="G7" s="1083"/>
      <c r="H7" s="1083"/>
      <c r="I7" s="1083"/>
      <c r="J7" s="1083"/>
      <c r="K7" s="1083"/>
      <c r="L7" s="1083"/>
      <c r="M7" s="1083"/>
      <c r="N7" s="220"/>
    </row>
    <row r="8" spans="1:18" ht="15" customHeight="1" x14ac:dyDescent="0.25">
      <c r="A8" s="4" t="s">
        <v>1184</v>
      </c>
      <c r="B8" s="81"/>
      <c r="E8" s="1083"/>
      <c r="F8" s="1083"/>
      <c r="G8" s="1083"/>
      <c r="H8" s="1083"/>
      <c r="I8" s="1083"/>
      <c r="J8" s="1083"/>
      <c r="K8" s="1083"/>
      <c r="L8" s="1083"/>
      <c r="M8" s="1083"/>
      <c r="N8" s="220"/>
    </row>
    <row r="9" spans="1:18" ht="15" customHeight="1" x14ac:dyDescent="0.3">
      <c r="A9" s="17" t="s">
        <v>1185</v>
      </c>
      <c r="B9" s="81"/>
      <c r="E9" s="699"/>
      <c r="F9" s="700"/>
      <c r="G9" s="700"/>
      <c r="H9" s="700"/>
      <c r="I9" s="700"/>
      <c r="J9" s="700"/>
      <c r="K9" s="700"/>
      <c r="L9" s="700"/>
      <c r="M9" s="700"/>
      <c r="N9" s="220"/>
    </row>
    <row r="10" spans="1:18" ht="16.5" x14ac:dyDescent="0.25">
      <c r="A10" s="17" t="s">
        <v>1390</v>
      </c>
      <c r="B10" s="81"/>
      <c r="E10" s="993" t="s">
        <v>795</v>
      </c>
      <c r="F10" s="993"/>
      <c r="G10" s="993"/>
      <c r="H10" s="993"/>
      <c r="I10" s="993"/>
      <c r="J10" s="993"/>
      <c r="K10" s="993"/>
      <c r="L10" s="993"/>
      <c r="M10" s="993"/>
      <c r="N10" s="220"/>
    </row>
    <row r="11" spans="1:18" ht="15" customHeight="1" x14ac:dyDescent="0.3">
      <c r="A11" s="17" t="s">
        <v>1186</v>
      </c>
      <c r="B11" s="81"/>
      <c r="E11" s="694"/>
      <c r="F11" s="700"/>
      <c r="G11" s="700"/>
      <c r="H11" s="700"/>
      <c r="I11" s="700"/>
      <c r="J11" s="700"/>
      <c r="K11" s="700"/>
      <c r="L11" s="700"/>
      <c r="M11" s="700"/>
      <c r="N11" s="220"/>
    </row>
    <row r="12" spans="1:18" ht="15" customHeight="1" x14ac:dyDescent="0.25">
      <c r="A12" s="17" t="s">
        <v>1187</v>
      </c>
      <c r="E12" s="692" t="s">
        <v>1176</v>
      </c>
      <c r="F12" s="690"/>
      <c r="G12" s="690"/>
      <c r="H12" s="690"/>
      <c r="I12" s="690"/>
      <c r="J12" s="690"/>
      <c r="K12" s="690"/>
      <c r="L12" s="690"/>
      <c r="M12" s="690"/>
      <c r="N12" s="286"/>
      <c r="O12" s="286"/>
      <c r="P12" s="286"/>
      <c r="Q12" s="286"/>
      <c r="R12" s="286"/>
    </row>
    <row r="13" spans="1:18" ht="15" customHeight="1" x14ac:dyDescent="0.25">
      <c r="A13" s="17" t="s">
        <v>1188</v>
      </c>
      <c r="J13" s="286"/>
      <c r="K13" s="286"/>
      <c r="L13" s="286"/>
      <c r="M13" s="286"/>
      <c r="N13" s="286"/>
      <c r="O13" s="286"/>
    </row>
    <row r="14" spans="1:18" ht="15" customHeight="1" x14ac:dyDescent="0.25">
      <c r="A14" s="70"/>
      <c r="E14" s="1024" t="s">
        <v>797</v>
      </c>
      <c r="F14" s="1080" t="s">
        <v>794</v>
      </c>
      <c r="G14" s="1082" t="s">
        <v>798</v>
      </c>
      <c r="H14" s="1082"/>
      <c r="I14" s="1084" t="s">
        <v>701</v>
      </c>
      <c r="J14" s="1085"/>
      <c r="K14" s="1085"/>
      <c r="L14" s="1086" t="s">
        <v>1042</v>
      </c>
      <c r="M14" s="286"/>
    </row>
    <row r="15" spans="1:18" ht="15" customHeight="1" x14ac:dyDescent="0.25">
      <c r="A15" s="70"/>
      <c r="E15" s="1079"/>
      <c r="F15" s="1081"/>
      <c r="G15" s="300" t="s">
        <v>799</v>
      </c>
      <c r="H15" s="300" t="s">
        <v>800</v>
      </c>
      <c r="I15" s="301" t="s">
        <v>759</v>
      </c>
      <c r="J15" s="301" t="s">
        <v>760</v>
      </c>
      <c r="K15" s="915" t="s">
        <v>761</v>
      </c>
      <c r="L15" s="1087"/>
      <c r="M15" s="286"/>
    </row>
    <row r="16" spans="1:18" ht="15" customHeight="1" x14ac:dyDescent="0.25">
      <c r="A16" s="70"/>
      <c r="E16" s="223"/>
      <c r="F16" s="299"/>
      <c r="G16" s="224"/>
      <c r="H16" s="602"/>
      <c r="I16" s="704"/>
      <c r="J16" s="704"/>
      <c r="K16" s="704"/>
      <c r="L16" s="705" t="str">
        <f>Datos!J798</f>
        <v/>
      </c>
      <c r="M16" s="286"/>
    </row>
    <row r="17" spans="1:13" ht="15" customHeight="1" x14ac:dyDescent="0.25">
      <c r="A17" s="70"/>
      <c r="E17" s="223"/>
      <c r="F17" s="299"/>
      <c r="G17" s="224"/>
      <c r="H17" s="602"/>
      <c r="I17" s="706"/>
      <c r="J17" s="706"/>
      <c r="K17" s="706"/>
      <c r="L17" s="705" t="str">
        <f>Datos!J799</f>
        <v/>
      </c>
      <c r="M17" s="286"/>
    </row>
    <row r="18" spans="1:13" ht="15" customHeight="1" x14ac:dyDescent="0.25">
      <c r="A18" s="70"/>
      <c r="E18" s="223"/>
      <c r="F18" s="299"/>
      <c r="G18" s="224"/>
      <c r="H18" s="602"/>
      <c r="I18" s="706"/>
      <c r="J18" s="706"/>
      <c r="K18" s="706"/>
      <c r="L18" s="705" t="str">
        <f>Datos!J800</f>
        <v/>
      </c>
      <c r="M18" s="286"/>
    </row>
    <row r="19" spans="1:13" ht="15" customHeight="1" x14ac:dyDescent="0.25">
      <c r="A19" s="70"/>
      <c r="E19" s="223"/>
      <c r="F19" s="299"/>
      <c r="G19" s="224"/>
      <c r="H19" s="602"/>
      <c r="I19" s="706"/>
      <c r="J19" s="706"/>
      <c r="K19" s="706"/>
      <c r="L19" s="705" t="str">
        <f>Datos!J801</f>
        <v/>
      </c>
      <c r="M19" s="286"/>
    </row>
    <row r="20" spans="1:13" ht="15" customHeight="1" x14ac:dyDescent="0.25">
      <c r="A20" s="70"/>
      <c r="E20" s="223"/>
      <c r="F20" s="299"/>
      <c r="G20" s="224"/>
      <c r="H20" s="602"/>
      <c r="I20" s="706"/>
      <c r="J20" s="706"/>
      <c r="K20" s="706"/>
      <c r="L20" s="705" t="str">
        <f>Datos!J802</f>
        <v/>
      </c>
      <c r="M20" s="286"/>
    </row>
    <row r="21" spans="1:13" ht="15" customHeight="1" x14ac:dyDescent="0.25">
      <c r="A21" s="19"/>
      <c r="E21" s="223"/>
      <c r="F21" s="299"/>
      <c r="G21" s="224"/>
      <c r="H21" s="602"/>
      <c r="I21" s="706"/>
      <c r="J21" s="706"/>
      <c r="K21" s="706"/>
      <c r="L21" s="705" t="str">
        <f>Datos!J803</f>
        <v/>
      </c>
      <c r="M21" s="286"/>
    </row>
    <row r="22" spans="1:13" ht="15" customHeight="1" x14ac:dyDescent="0.25">
      <c r="A22" s="19"/>
      <c r="E22" s="223"/>
      <c r="F22" s="299"/>
      <c r="G22" s="224"/>
      <c r="H22" s="602"/>
      <c r="I22" s="706"/>
      <c r="J22" s="706"/>
      <c r="K22" s="706"/>
      <c r="L22" s="705" t="str">
        <f>Datos!J804</f>
        <v/>
      </c>
      <c r="M22" s="286"/>
    </row>
    <row r="23" spans="1:13" ht="15" customHeight="1" x14ac:dyDescent="0.25">
      <c r="A23" s="19"/>
      <c r="E23" s="223"/>
      <c r="F23" s="299"/>
      <c r="G23" s="224"/>
      <c r="H23" s="602"/>
      <c r="I23" s="706"/>
      <c r="J23" s="706"/>
      <c r="K23" s="706"/>
      <c r="L23" s="705" t="str">
        <f>Datos!J805</f>
        <v/>
      </c>
      <c r="M23" s="286"/>
    </row>
    <row r="24" spans="1:13" ht="15" customHeight="1" x14ac:dyDescent="0.25">
      <c r="A24" s="19"/>
      <c r="E24" s="223"/>
      <c r="F24" s="299"/>
      <c r="G24" s="224"/>
      <c r="H24" s="602"/>
      <c r="I24" s="706"/>
      <c r="J24" s="706"/>
      <c r="K24" s="706"/>
      <c r="L24" s="705" t="str">
        <f>Datos!J806</f>
        <v/>
      </c>
    </row>
    <row r="25" spans="1:13" ht="15" customHeight="1" x14ac:dyDescent="0.25">
      <c r="A25" s="19"/>
      <c r="E25" s="223"/>
      <c r="F25" s="299"/>
      <c r="G25" s="224"/>
      <c r="H25" s="602"/>
      <c r="I25" s="706"/>
      <c r="J25" s="706"/>
      <c r="K25" s="706"/>
      <c r="L25" s="705" t="str">
        <f>Datos!J807</f>
        <v/>
      </c>
    </row>
    <row r="26" spans="1:13" ht="15" customHeight="1" x14ac:dyDescent="0.25">
      <c r="A26" s="19"/>
      <c r="E26" s="223"/>
      <c r="F26" s="299"/>
      <c r="G26" s="224"/>
      <c r="H26" s="602"/>
      <c r="I26" s="706"/>
      <c r="J26" s="706"/>
      <c r="K26" s="706"/>
      <c r="L26" s="705" t="str">
        <f>Datos!J808</f>
        <v/>
      </c>
    </row>
    <row r="27" spans="1:13" ht="15" customHeight="1" x14ac:dyDescent="0.25">
      <c r="A27" s="19"/>
      <c r="E27" s="223"/>
      <c r="F27" s="299"/>
      <c r="G27" s="224"/>
      <c r="H27" s="602"/>
      <c r="I27" s="706"/>
      <c r="J27" s="706"/>
      <c r="K27" s="706"/>
      <c r="L27" s="705" t="str">
        <f>Datos!J809</f>
        <v/>
      </c>
    </row>
    <row r="28" spans="1:13" ht="15" customHeight="1" x14ac:dyDescent="0.25">
      <c r="A28" s="19"/>
      <c r="E28" s="223"/>
      <c r="F28" s="299"/>
      <c r="G28" s="224"/>
      <c r="H28" s="602"/>
      <c r="I28" s="706"/>
      <c r="J28" s="706"/>
      <c r="K28" s="706"/>
      <c r="L28" s="705" t="str">
        <f>Datos!J810</f>
        <v/>
      </c>
    </row>
    <row r="29" spans="1:13" ht="15" customHeight="1" x14ac:dyDescent="0.25">
      <c r="A29" s="19"/>
      <c r="E29" s="223"/>
      <c r="F29" s="299"/>
      <c r="G29" s="224"/>
      <c r="H29" s="602"/>
      <c r="I29" s="706"/>
      <c r="J29" s="706"/>
      <c r="K29" s="706"/>
      <c r="L29" s="705" t="str">
        <f>Datos!J811</f>
        <v/>
      </c>
    </row>
    <row r="30" spans="1:13" ht="15" customHeight="1" x14ac:dyDescent="0.25">
      <c r="A30" s="19"/>
      <c r="E30" s="223"/>
      <c r="F30" s="299"/>
      <c r="G30" s="224"/>
      <c r="H30" s="602"/>
      <c r="I30" s="706"/>
      <c r="J30" s="706"/>
      <c r="K30" s="706"/>
      <c r="L30" s="705" t="str">
        <f>Datos!J812</f>
        <v/>
      </c>
    </row>
    <row r="31" spans="1:13" ht="15" customHeight="1" x14ac:dyDescent="0.25">
      <c r="A31" s="19"/>
      <c r="C31" s="14"/>
      <c r="E31" s="298"/>
      <c r="F31" s="298"/>
      <c r="G31" s="298"/>
      <c r="H31" s="298"/>
      <c r="I31" s="706">
        <f>SUM(I16:I30)</f>
        <v>0</v>
      </c>
      <c r="J31" s="706">
        <f>SUM(J16:J30)</f>
        <v>0</v>
      </c>
      <c r="K31" s="706">
        <f>SUM(K16:K30)</f>
        <v>0</v>
      </c>
      <c r="L31" s="707">
        <f>SUM(L16:L30)</f>
        <v>0</v>
      </c>
      <c r="M31" s="298"/>
    </row>
    <row r="32" spans="1:13" ht="15" customHeight="1" x14ac:dyDescent="0.25">
      <c r="A32" s="19"/>
      <c r="C32" s="14"/>
      <c r="E32" s="284"/>
      <c r="F32" s="284"/>
      <c r="G32" s="284"/>
      <c r="H32" s="284"/>
      <c r="I32" s="284"/>
      <c r="J32" s="284"/>
      <c r="K32" s="284"/>
      <c r="L32" s="284"/>
      <c r="M32" s="284"/>
    </row>
    <row r="33" spans="1:15" s="624" customFormat="1" ht="15" customHeight="1" x14ac:dyDescent="0.25">
      <c r="A33" s="19"/>
      <c r="B33" s="11"/>
      <c r="C33" s="623"/>
      <c r="D33" s="623"/>
      <c r="E33" s="623"/>
      <c r="F33" s="623"/>
      <c r="G33" s="623"/>
      <c r="H33" s="623"/>
      <c r="I33" s="623"/>
      <c r="J33" s="623"/>
      <c r="K33" s="623"/>
      <c r="L33" s="623"/>
      <c r="M33" s="623"/>
      <c r="N33" s="623"/>
      <c r="O33" s="623"/>
    </row>
    <row r="34" spans="1:15" s="624" customFormat="1" ht="15" customHeight="1" x14ac:dyDescent="0.25">
      <c r="A34" s="19"/>
      <c r="B34" s="11"/>
      <c r="C34" s="623"/>
      <c r="D34" s="623"/>
      <c r="E34" s="623"/>
      <c r="F34" s="623"/>
      <c r="G34" s="623"/>
      <c r="H34" s="623"/>
      <c r="I34" s="623"/>
      <c r="J34" s="623"/>
      <c r="K34" s="623"/>
      <c r="L34" s="623"/>
      <c r="M34" s="623"/>
      <c r="N34" s="623"/>
      <c r="O34" s="623"/>
    </row>
    <row r="35" spans="1:15" s="624" customFormat="1" ht="15" customHeight="1" x14ac:dyDescent="0.25">
      <c r="A35" s="19"/>
      <c r="B35" s="11"/>
      <c r="C35" s="623"/>
      <c r="D35" s="623"/>
      <c r="E35" s="623"/>
      <c r="F35" s="623"/>
      <c r="G35" s="623"/>
      <c r="H35" s="623"/>
      <c r="I35" s="623"/>
      <c r="J35" s="623"/>
      <c r="K35" s="623"/>
      <c r="L35" s="623"/>
      <c r="M35" s="623"/>
      <c r="N35" s="623"/>
      <c r="O35" s="623"/>
    </row>
    <row r="36" spans="1:15" s="624" customFormat="1" ht="15" customHeight="1" x14ac:dyDescent="0.25">
      <c r="A36" s="19"/>
      <c r="B36" s="11"/>
      <c r="C36" s="623"/>
      <c r="D36" s="623"/>
      <c r="E36" s="623"/>
      <c r="F36" s="623"/>
      <c r="G36" s="623"/>
      <c r="H36" s="623"/>
      <c r="I36" s="623"/>
      <c r="J36" s="623"/>
      <c r="K36" s="623"/>
      <c r="L36" s="623"/>
      <c r="M36" s="623"/>
      <c r="N36" s="623"/>
      <c r="O36" s="623"/>
    </row>
    <row r="37" spans="1:15" s="624" customFormat="1" ht="15" customHeight="1" x14ac:dyDescent="0.25">
      <c r="A37" s="19"/>
      <c r="B37" s="11"/>
      <c r="C37" s="623"/>
      <c r="D37" s="623"/>
      <c r="E37" s="623"/>
      <c r="F37" s="623"/>
      <c r="G37" s="623"/>
      <c r="H37" s="623"/>
      <c r="I37" s="623"/>
      <c r="J37" s="623"/>
      <c r="K37" s="623"/>
      <c r="L37" s="623"/>
      <c r="M37" s="623"/>
      <c r="N37" s="623"/>
      <c r="O37" s="623"/>
    </row>
    <row r="38" spans="1:15" s="624" customFormat="1" ht="15" customHeight="1" x14ac:dyDescent="0.25">
      <c r="A38" s="19"/>
      <c r="B38" s="11"/>
      <c r="C38" s="623"/>
      <c r="D38" s="623"/>
      <c r="E38" s="623"/>
      <c r="F38" s="623"/>
      <c r="G38" s="623"/>
      <c r="H38" s="623"/>
      <c r="I38" s="623"/>
      <c r="J38" s="623"/>
      <c r="K38" s="623"/>
      <c r="L38" s="623"/>
      <c r="M38" s="623"/>
      <c r="N38" s="623"/>
      <c r="O38" s="623"/>
    </row>
    <row r="39" spans="1:15" s="624" customFormat="1" ht="15" customHeight="1" x14ac:dyDescent="0.25">
      <c r="A39" s="19"/>
      <c r="B39" s="11"/>
      <c r="C39" s="623"/>
      <c r="D39" s="623"/>
      <c r="E39" s="623"/>
      <c r="F39" s="623"/>
      <c r="G39" s="623"/>
      <c r="H39" s="623"/>
      <c r="I39" s="623"/>
      <c r="J39" s="623"/>
      <c r="K39" s="623"/>
      <c r="L39" s="623"/>
      <c r="M39" s="623"/>
      <c r="N39" s="623"/>
      <c r="O39" s="623"/>
    </row>
    <row r="40" spans="1:15" s="624" customFormat="1" ht="15" customHeight="1" x14ac:dyDescent="0.25">
      <c r="A40" s="19"/>
      <c r="B40" s="11"/>
      <c r="C40" s="623"/>
      <c r="D40" s="623"/>
      <c r="E40" s="623"/>
      <c r="F40" s="623"/>
      <c r="G40" s="623"/>
      <c r="H40" s="623"/>
      <c r="I40" s="623"/>
      <c r="J40" s="623"/>
      <c r="K40" s="623"/>
      <c r="L40" s="623"/>
      <c r="M40" s="623"/>
      <c r="N40" s="623"/>
      <c r="O40" s="623"/>
    </row>
    <row r="41" spans="1:15" s="624" customFormat="1" ht="15" customHeight="1" x14ac:dyDescent="0.25">
      <c r="A41" s="19"/>
      <c r="B41" s="11"/>
      <c r="C41" s="623"/>
      <c r="D41" s="623"/>
      <c r="E41" s="623"/>
      <c r="F41" s="623"/>
      <c r="G41" s="623"/>
      <c r="H41" s="623"/>
      <c r="I41" s="623"/>
      <c r="J41" s="623"/>
      <c r="K41" s="623"/>
      <c r="L41" s="623"/>
      <c r="M41" s="623"/>
      <c r="N41" s="623"/>
      <c r="O41" s="623"/>
    </row>
    <row r="42" spans="1:15" s="624" customFormat="1" ht="15" customHeight="1" x14ac:dyDescent="0.25">
      <c r="A42" s="19"/>
      <c r="B42" s="11"/>
      <c r="C42" s="623"/>
      <c r="D42" s="623"/>
      <c r="E42" s="623"/>
      <c r="F42" s="623"/>
      <c r="G42" s="623"/>
      <c r="H42" s="623"/>
      <c r="I42" s="623"/>
      <c r="J42" s="623"/>
      <c r="K42" s="623"/>
      <c r="L42" s="623"/>
      <c r="M42" s="623"/>
      <c r="N42" s="623"/>
      <c r="O42" s="623"/>
    </row>
    <row r="43" spans="1:15" s="624" customFormat="1" ht="15" customHeight="1" x14ac:dyDescent="0.25">
      <c r="A43" s="19"/>
      <c r="B43" s="11"/>
      <c r="C43" s="623"/>
      <c r="D43" s="623"/>
      <c r="E43" s="623"/>
      <c r="F43" s="623"/>
      <c r="G43" s="623"/>
      <c r="H43" s="623"/>
      <c r="I43" s="623"/>
      <c r="J43" s="623"/>
      <c r="K43" s="623"/>
      <c r="L43" s="623"/>
      <c r="M43" s="623"/>
      <c r="N43" s="623"/>
      <c r="O43" s="623"/>
    </row>
    <row r="44" spans="1:15" s="624" customFormat="1" ht="15" customHeight="1" x14ac:dyDescent="0.25">
      <c r="A44" s="19"/>
      <c r="B44" s="11"/>
      <c r="C44" s="623"/>
      <c r="D44" s="623"/>
      <c r="E44" s="623"/>
      <c r="F44" s="623"/>
      <c r="G44" s="623"/>
      <c r="H44" s="623"/>
      <c r="I44" s="623"/>
      <c r="J44" s="623"/>
      <c r="K44" s="623"/>
      <c r="L44" s="623"/>
      <c r="M44" s="623"/>
      <c r="N44" s="623"/>
      <c r="O44" s="623"/>
    </row>
    <row r="45" spans="1:15" s="624" customFormat="1" ht="15" customHeight="1" x14ac:dyDescent="0.25">
      <c r="A45" s="19"/>
      <c r="B45" s="11"/>
      <c r="C45" s="623"/>
      <c r="D45" s="623"/>
      <c r="E45" s="623"/>
      <c r="F45" s="623"/>
      <c r="G45" s="623"/>
      <c r="H45" s="623"/>
      <c r="I45" s="623"/>
      <c r="J45" s="623"/>
      <c r="K45" s="623"/>
      <c r="L45" s="623"/>
      <c r="M45" s="623"/>
      <c r="N45" s="623"/>
      <c r="O45" s="623"/>
    </row>
    <row r="46" spans="1:15" s="624" customFormat="1" ht="15" customHeight="1" x14ac:dyDescent="0.25">
      <c r="A46" s="19"/>
      <c r="B46" s="11"/>
      <c r="C46" s="623"/>
      <c r="D46" s="623"/>
      <c r="E46" s="623"/>
      <c r="F46" s="623"/>
      <c r="G46" s="623"/>
      <c r="H46" s="623"/>
      <c r="I46" s="623"/>
      <c r="J46" s="623"/>
      <c r="K46" s="623"/>
      <c r="L46" s="623"/>
      <c r="M46" s="623"/>
      <c r="N46" s="623"/>
      <c r="O46" s="623"/>
    </row>
    <row r="47" spans="1:15" s="624" customFormat="1" ht="15" customHeight="1" x14ac:dyDescent="0.25">
      <c r="A47" s="19"/>
      <c r="B47" s="11"/>
      <c r="C47" s="623"/>
      <c r="D47" s="623"/>
      <c r="E47" s="623"/>
      <c r="F47" s="623"/>
      <c r="G47" s="623"/>
      <c r="H47" s="623"/>
      <c r="I47" s="623"/>
      <c r="J47" s="623"/>
      <c r="K47" s="623"/>
      <c r="L47" s="623"/>
      <c r="M47" s="623"/>
      <c r="N47" s="623"/>
      <c r="O47" s="623"/>
    </row>
    <row r="48" spans="1:15" s="624" customFormat="1" ht="15" customHeight="1" x14ac:dyDescent="0.25">
      <c r="A48" s="19"/>
      <c r="B48" s="11"/>
      <c r="C48" s="623"/>
      <c r="D48" s="623"/>
      <c r="E48" s="623"/>
      <c r="F48" s="623"/>
      <c r="G48" s="623"/>
      <c r="H48" s="623"/>
      <c r="I48" s="623"/>
      <c r="J48" s="623"/>
      <c r="K48" s="623"/>
      <c r="L48" s="623"/>
      <c r="M48" s="623"/>
      <c r="N48" s="623"/>
      <c r="O48" s="623"/>
    </row>
    <row r="49" spans="1:15" s="624" customFormat="1" ht="15" customHeight="1" x14ac:dyDescent="0.25">
      <c r="A49" s="19"/>
      <c r="B49" s="11"/>
      <c r="C49" s="623"/>
      <c r="D49" s="623"/>
      <c r="E49" s="623"/>
      <c r="F49" s="623"/>
      <c r="G49" s="623"/>
      <c r="H49" s="623"/>
      <c r="I49" s="623"/>
      <c r="J49" s="623"/>
      <c r="K49" s="623"/>
      <c r="L49" s="623"/>
      <c r="M49" s="623"/>
      <c r="N49" s="623"/>
      <c r="O49" s="623"/>
    </row>
    <row r="50" spans="1:15" s="624" customFormat="1" ht="15" customHeight="1" x14ac:dyDescent="0.25">
      <c r="A50" s="19"/>
      <c r="B50" s="11"/>
      <c r="C50" s="623"/>
      <c r="D50" s="623"/>
      <c r="E50" s="623"/>
      <c r="F50" s="623"/>
      <c r="G50" s="623"/>
      <c r="H50" s="623"/>
      <c r="I50" s="623"/>
      <c r="J50" s="623"/>
      <c r="K50" s="623"/>
      <c r="L50" s="623"/>
      <c r="M50" s="623"/>
      <c r="N50" s="623"/>
      <c r="O50" s="623"/>
    </row>
    <row r="51" spans="1:15" s="624" customFormat="1" ht="15" customHeight="1" x14ac:dyDescent="0.25">
      <c r="A51" s="19"/>
      <c r="B51" s="11"/>
      <c r="C51" s="623"/>
      <c r="D51" s="623"/>
      <c r="E51" s="623"/>
      <c r="F51" s="623"/>
      <c r="G51" s="623"/>
      <c r="H51" s="623"/>
      <c r="I51" s="623"/>
      <c r="J51" s="623"/>
      <c r="K51" s="623"/>
      <c r="L51" s="623"/>
      <c r="M51" s="623"/>
      <c r="N51" s="623"/>
      <c r="O51" s="623"/>
    </row>
    <row r="52" spans="1:15" s="624" customFormat="1" ht="15" customHeight="1" x14ac:dyDescent="0.25">
      <c r="A52" s="19"/>
      <c r="B52" s="11"/>
      <c r="C52" s="623"/>
      <c r="D52" s="623"/>
      <c r="E52" s="623"/>
      <c r="F52" s="623"/>
      <c r="G52" s="623"/>
      <c r="H52" s="623"/>
      <c r="I52" s="623"/>
      <c r="J52" s="623"/>
      <c r="K52" s="623"/>
      <c r="L52" s="623"/>
      <c r="M52" s="623"/>
      <c r="N52" s="623"/>
      <c r="O52" s="623"/>
    </row>
    <row r="53" spans="1:15" s="624" customFormat="1" ht="15" customHeight="1" x14ac:dyDescent="0.25">
      <c r="A53" s="19"/>
      <c r="B53" s="11"/>
      <c r="C53" s="623"/>
      <c r="D53" s="623"/>
      <c r="E53" s="623"/>
      <c r="F53" s="623"/>
      <c r="G53" s="623"/>
      <c r="H53" s="623"/>
      <c r="I53" s="623"/>
      <c r="J53" s="623"/>
      <c r="K53" s="623"/>
      <c r="L53" s="623"/>
      <c r="M53" s="623"/>
      <c r="N53" s="623"/>
      <c r="O53" s="623"/>
    </row>
    <row r="54" spans="1:15" s="624" customFormat="1" ht="15" customHeight="1" x14ac:dyDescent="0.25">
      <c r="A54" s="19"/>
      <c r="B54" s="11"/>
      <c r="C54" s="623"/>
      <c r="D54" s="623"/>
      <c r="E54" s="623"/>
      <c r="F54" s="623"/>
      <c r="G54" s="623"/>
      <c r="H54" s="623"/>
      <c r="I54" s="623"/>
      <c r="J54" s="623"/>
      <c r="K54" s="623"/>
      <c r="L54" s="623"/>
      <c r="M54" s="623"/>
      <c r="N54" s="623"/>
      <c r="O54" s="623"/>
    </row>
    <row r="55" spans="1:15" s="624" customFormat="1" ht="15" customHeight="1" x14ac:dyDescent="0.25">
      <c r="A55" s="19"/>
      <c r="B55" s="11"/>
      <c r="C55" s="623"/>
      <c r="D55" s="623"/>
      <c r="E55" s="623"/>
      <c r="F55" s="623"/>
      <c r="G55" s="623"/>
      <c r="H55" s="623"/>
      <c r="I55" s="623"/>
      <c r="J55" s="623"/>
      <c r="K55" s="623"/>
      <c r="L55" s="623"/>
      <c r="M55" s="623"/>
      <c r="N55" s="623"/>
      <c r="O55" s="623"/>
    </row>
    <row r="56" spans="1:15" s="624" customFormat="1" ht="15" customHeight="1" x14ac:dyDescent="0.25">
      <c r="A56" s="19"/>
      <c r="B56" s="11"/>
      <c r="C56" s="623"/>
      <c r="D56" s="623"/>
      <c r="E56" s="623"/>
      <c r="F56" s="623"/>
      <c r="G56" s="623"/>
      <c r="H56" s="623"/>
      <c r="I56" s="623"/>
      <c r="J56" s="623"/>
      <c r="K56" s="623"/>
      <c r="L56" s="623"/>
      <c r="M56" s="623"/>
      <c r="N56" s="623"/>
      <c r="O56" s="623"/>
    </row>
    <row r="57" spans="1:15" s="624" customFormat="1" ht="15" customHeight="1" x14ac:dyDescent="0.25">
      <c r="A57" s="19"/>
      <c r="B57" s="11"/>
      <c r="C57" s="623"/>
      <c r="D57" s="623"/>
      <c r="E57" s="623"/>
      <c r="F57" s="623"/>
      <c r="G57" s="623"/>
      <c r="H57" s="623"/>
      <c r="I57" s="623"/>
      <c r="J57" s="623"/>
      <c r="K57" s="623"/>
      <c r="L57" s="623"/>
      <c r="M57" s="623"/>
      <c r="N57" s="623"/>
      <c r="O57" s="623"/>
    </row>
    <row r="58" spans="1:15" s="624" customFormat="1" ht="15" customHeight="1" x14ac:dyDescent="0.25">
      <c r="A58" s="19"/>
      <c r="B58" s="11"/>
      <c r="C58" s="623"/>
      <c r="D58" s="623"/>
      <c r="E58" s="623"/>
      <c r="F58" s="623"/>
      <c r="G58" s="623"/>
      <c r="H58" s="623"/>
      <c r="I58" s="623"/>
      <c r="J58" s="623"/>
      <c r="K58" s="623"/>
      <c r="L58" s="623"/>
      <c r="M58" s="623"/>
      <c r="N58" s="623"/>
      <c r="O58" s="623"/>
    </row>
    <row r="59" spans="1:15" s="624" customFormat="1" ht="15" customHeight="1" x14ac:dyDescent="0.25">
      <c r="A59" s="19"/>
      <c r="B59" s="11"/>
      <c r="C59" s="623"/>
      <c r="D59" s="623"/>
      <c r="E59" s="623"/>
      <c r="F59" s="623"/>
      <c r="G59" s="623"/>
      <c r="H59" s="623"/>
      <c r="I59" s="623"/>
      <c r="J59" s="623"/>
      <c r="K59" s="623"/>
      <c r="L59" s="623"/>
      <c r="M59" s="623"/>
      <c r="N59" s="623"/>
      <c r="O59" s="623"/>
    </row>
    <row r="60" spans="1:15" s="624" customFormat="1" ht="15" customHeight="1" x14ac:dyDescent="0.25">
      <c r="A60" s="19"/>
      <c r="B60" s="11"/>
      <c r="C60" s="623"/>
      <c r="D60" s="623"/>
      <c r="E60" s="623"/>
      <c r="F60" s="623"/>
      <c r="G60" s="623"/>
      <c r="H60" s="623"/>
      <c r="I60" s="623"/>
      <c r="J60" s="623"/>
      <c r="K60" s="623"/>
      <c r="L60" s="623"/>
      <c r="M60" s="623"/>
      <c r="N60" s="623"/>
      <c r="O60" s="623"/>
    </row>
    <row r="61" spans="1:15" s="624" customFormat="1" ht="15" customHeight="1" x14ac:dyDescent="0.25">
      <c r="A61" s="19"/>
      <c r="B61" s="11"/>
      <c r="C61" s="623"/>
      <c r="D61" s="623"/>
      <c r="E61" s="623"/>
      <c r="F61" s="623"/>
      <c r="G61" s="623"/>
      <c r="H61" s="623"/>
      <c r="I61" s="623"/>
      <c r="J61" s="623"/>
      <c r="K61" s="623"/>
      <c r="L61" s="623"/>
      <c r="M61" s="623"/>
      <c r="N61" s="623"/>
      <c r="O61" s="623"/>
    </row>
    <row r="62" spans="1:15" s="624" customFormat="1" ht="15" customHeight="1" x14ac:dyDescent="0.25">
      <c r="A62" s="19"/>
      <c r="B62" s="11"/>
      <c r="C62" s="623"/>
      <c r="D62" s="623"/>
      <c r="E62" s="623"/>
      <c r="F62" s="623"/>
      <c r="G62" s="623"/>
      <c r="H62" s="623"/>
      <c r="I62" s="623"/>
      <c r="J62" s="623"/>
      <c r="K62" s="623"/>
      <c r="L62" s="623"/>
      <c r="M62" s="623"/>
      <c r="N62" s="623"/>
      <c r="O62" s="623"/>
    </row>
    <row r="63" spans="1:15" s="624" customFormat="1" ht="15" customHeight="1" x14ac:dyDescent="0.25">
      <c r="A63" s="19"/>
      <c r="B63" s="11"/>
      <c r="C63" s="623"/>
      <c r="D63" s="623"/>
      <c r="E63" s="623"/>
      <c r="F63" s="623"/>
      <c r="G63" s="623"/>
      <c r="H63" s="623"/>
      <c r="I63" s="623"/>
      <c r="J63" s="623"/>
      <c r="K63" s="623"/>
      <c r="L63" s="623"/>
      <c r="M63" s="623"/>
      <c r="N63" s="623"/>
      <c r="O63" s="623"/>
    </row>
    <row r="64" spans="1:15" s="624" customFormat="1" ht="15" customHeight="1" x14ac:dyDescent="0.25">
      <c r="A64" s="19"/>
      <c r="B64" s="11"/>
      <c r="C64" s="623"/>
      <c r="D64" s="623"/>
      <c r="E64" s="623"/>
      <c r="F64" s="623"/>
      <c r="G64" s="623"/>
      <c r="H64" s="623"/>
      <c r="I64" s="623"/>
      <c r="J64" s="623"/>
      <c r="K64" s="623"/>
      <c r="L64" s="623"/>
      <c r="M64" s="623"/>
      <c r="N64" s="623"/>
      <c r="O64" s="623"/>
    </row>
    <row r="65" spans="1:15" s="624" customFormat="1" ht="15" customHeight="1" x14ac:dyDescent="0.25">
      <c r="A65" s="19"/>
      <c r="B65" s="11"/>
      <c r="C65" s="623"/>
      <c r="D65" s="623"/>
      <c r="E65" s="623"/>
      <c r="F65" s="623"/>
      <c r="G65" s="623"/>
      <c r="H65" s="623"/>
      <c r="I65" s="623"/>
      <c r="J65" s="623"/>
      <c r="K65" s="623"/>
      <c r="L65" s="623"/>
      <c r="M65" s="623"/>
      <c r="N65" s="623"/>
      <c r="O65" s="623"/>
    </row>
    <row r="66" spans="1:15" s="624" customFormat="1" ht="15" customHeight="1" x14ac:dyDescent="0.25">
      <c r="A66" s="19"/>
      <c r="B66" s="11"/>
      <c r="C66" s="623"/>
      <c r="D66" s="623"/>
      <c r="E66" s="623"/>
      <c r="F66" s="623"/>
      <c r="G66" s="623"/>
      <c r="H66" s="623"/>
      <c r="I66" s="623"/>
      <c r="J66" s="623"/>
      <c r="K66" s="623"/>
      <c r="L66" s="623"/>
      <c r="M66" s="623"/>
      <c r="N66" s="623"/>
      <c r="O66" s="623"/>
    </row>
    <row r="67" spans="1:15" s="624" customFormat="1" ht="15" customHeight="1" x14ac:dyDescent="0.25">
      <c r="A67" s="19"/>
      <c r="B67" s="11"/>
      <c r="C67" s="623"/>
      <c r="D67" s="623"/>
      <c r="E67" s="623"/>
      <c r="F67" s="623"/>
      <c r="G67" s="623"/>
      <c r="H67" s="623"/>
      <c r="I67" s="623"/>
      <c r="J67" s="623"/>
      <c r="K67" s="623"/>
      <c r="L67" s="623"/>
      <c r="M67" s="623"/>
      <c r="N67" s="623"/>
      <c r="O67" s="623"/>
    </row>
    <row r="68" spans="1:15" s="624" customFormat="1" ht="15" customHeight="1" x14ac:dyDescent="0.25">
      <c r="A68" s="19"/>
      <c r="B68" s="11"/>
      <c r="C68" s="623"/>
      <c r="D68" s="623"/>
      <c r="E68" s="623"/>
      <c r="F68" s="623"/>
      <c r="G68" s="623"/>
      <c r="H68" s="623"/>
      <c r="I68" s="623"/>
      <c r="J68" s="623"/>
      <c r="K68" s="623"/>
      <c r="L68" s="623"/>
      <c r="M68" s="623"/>
      <c r="N68" s="623"/>
      <c r="O68" s="623"/>
    </row>
    <row r="69" spans="1:15" s="624" customFormat="1" ht="15" customHeight="1" x14ac:dyDescent="0.25">
      <c r="A69" s="19"/>
      <c r="B69" s="11"/>
      <c r="C69" s="623"/>
      <c r="D69" s="623"/>
      <c r="E69" s="623"/>
      <c r="F69" s="623"/>
      <c r="G69" s="623"/>
      <c r="H69" s="623"/>
      <c r="I69" s="623"/>
      <c r="J69" s="623"/>
      <c r="K69" s="623"/>
      <c r="L69" s="623"/>
      <c r="M69" s="623"/>
      <c r="N69" s="623"/>
      <c r="O69" s="623"/>
    </row>
    <row r="70" spans="1:15" s="624" customFormat="1" ht="15" customHeight="1" x14ac:dyDescent="0.25">
      <c r="A70" s="19"/>
      <c r="B70" s="11"/>
      <c r="C70" s="623"/>
      <c r="D70" s="623"/>
      <c r="E70" s="623"/>
      <c r="F70" s="623"/>
      <c r="G70" s="623"/>
      <c r="H70" s="623"/>
      <c r="I70" s="623"/>
      <c r="J70" s="623"/>
      <c r="K70" s="623"/>
      <c r="L70" s="623"/>
      <c r="M70" s="623"/>
      <c r="N70" s="623"/>
      <c r="O70" s="623"/>
    </row>
    <row r="71" spans="1:15" s="624" customFormat="1" ht="15" customHeight="1" x14ac:dyDescent="0.25">
      <c r="A71" s="19"/>
      <c r="B71" s="11"/>
      <c r="C71" s="623"/>
      <c r="D71" s="623"/>
      <c r="E71" s="623"/>
      <c r="F71" s="623"/>
      <c r="G71" s="623"/>
      <c r="H71" s="623"/>
      <c r="I71" s="623"/>
      <c r="J71" s="623"/>
      <c r="K71" s="623"/>
      <c r="L71" s="623"/>
      <c r="M71" s="623"/>
      <c r="N71" s="623"/>
      <c r="O71" s="623"/>
    </row>
    <row r="72" spans="1:15" s="624" customFormat="1" ht="15" customHeight="1" x14ac:dyDescent="0.25">
      <c r="A72" s="19"/>
      <c r="B72" s="11"/>
      <c r="C72" s="623"/>
      <c r="D72" s="623"/>
      <c r="E72" s="623"/>
      <c r="F72" s="623"/>
      <c r="G72" s="623"/>
      <c r="H72" s="623"/>
      <c r="I72" s="623"/>
      <c r="J72" s="623"/>
      <c r="K72" s="623"/>
      <c r="L72" s="623"/>
      <c r="M72" s="623"/>
      <c r="N72" s="623"/>
      <c r="O72" s="623"/>
    </row>
    <row r="73" spans="1:15" s="624" customFormat="1" ht="15" customHeight="1" x14ac:dyDescent="0.25">
      <c r="A73" s="19"/>
      <c r="B73" s="11"/>
      <c r="C73" s="623"/>
      <c r="D73" s="623"/>
      <c r="E73" s="623"/>
      <c r="F73" s="623"/>
      <c r="G73" s="623"/>
      <c r="H73" s="623"/>
      <c r="I73" s="623"/>
      <c r="J73" s="623"/>
      <c r="K73" s="623"/>
      <c r="L73" s="623"/>
      <c r="M73" s="623"/>
      <c r="N73" s="623"/>
      <c r="O73" s="623"/>
    </row>
    <row r="74" spans="1:15" s="624" customFormat="1" ht="15" customHeight="1" x14ac:dyDescent="0.25">
      <c r="A74" s="19"/>
      <c r="B74" s="11"/>
      <c r="C74" s="623"/>
      <c r="D74" s="623"/>
      <c r="E74" s="623"/>
      <c r="F74" s="623"/>
      <c r="G74" s="623"/>
      <c r="H74" s="623"/>
      <c r="I74" s="623"/>
      <c r="J74" s="623"/>
      <c r="K74" s="623"/>
      <c r="L74" s="623"/>
      <c r="M74" s="623"/>
      <c r="N74" s="623"/>
      <c r="O74" s="623"/>
    </row>
    <row r="75" spans="1:15" s="624" customFormat="1" ht="15" customHeight="1" x14ac:dyDescent="0.25">
      <c r="A75" s="19"/>
      <c r="B75" s="11"/>
      <c r="C75" s="623"/>
      <c r="D75" s="623"/>
      <c r="E75" s="623"/>
      <c r="F75" s="623"/>
      <c r="G75" s="623"/>
      <c r="H75" s="623"/>
      <c r="I75" s="623"/>
      <c r="J75" s="623"/>
      <c r="K75" s="623"/>
      <c r="L75" s="623"/>
      <c r="M75" s="623"/>
      <c r="N75" s="623"/>
      <c r="O75" s="623"/>
    </row>
    <row r="76" spans="1:15" s="624" customFormat="1" ht="15" customHeight="1" x14ac:dyDescent="0.25">
      <c r="A76" s="19"/>
      <c r="B76" s="11"/>
      <c r="C76" s="623"/>
      <c r="D76" s="623"/>
      <c r="E76" s="623"/>
      <c r="F76" s="623"/>
      <c r="G76" s="623"/>
      <c r="H76" s="623"/>
      <c r="I76" s="623"/>
      <c r="J76" s="623"/>
      <c r="K76" s="623"/>
      <c r="L76" s="623"/>
      <c r="M76" s="623"/>
      <c r="N76" s="623"/>
      <c r="O76" s="623"/>
    </row>
    <row r="77" spans="1:15" s="624" customFormat="1" ht="15" customHeight="1" x14ac:dyDescent="0.25">
      <c r="A77" s="19"/>
      <c r="B77" s="11"/>
      <c r="C77" s="623"/>
      <c r="D77" s="623"/>
      <c r="E77" s="623"/>
      <c r="F77" s="623"/>
      <c r="G77" s="623"/>
      <c r="H77" s="623"/>
      <c r="I77" s="623"/>
      <c r="J77" s="623"/>
      <c r="K77" s="623"/>
      <c r="L77" s="623"/>
      <c r="M77" s="623"/>
      <c r="N77" s="623"/>
      <c r="O77" s="623"/>
    </row>
    <row r="78" spans="1:15" s="624" customFormat="1" ht="15" customHeight="1" x14ac:dyDescent="0.25">
      <c r="A78" s="19"/>
      <c r="B78" s="11"/>
      <c r="C78" s="623"/>
      <c r="D78" s="623"/>
      <c r="E78" s="623"/>
      <c r="F78" s="623"/>
      <c r="G78" s="623"/>
      <c r="H78" s="623"/>
      <c r="I78" s="623"/>
      <c r="J78" s="623"/>
      <c r="K78" s="623"/>
      <c r="L78" s="623"/>
      <c r="M78" s="623"/>
      <c r="N78" s="623"/>
      <c r="O78" s="623"/>
    </row>
    <row r="79" spans="1:15" s="624" customFormat="1" ht="15" customHeight="1" x14ac:dyDescent="0.25">
      <c r="A79" s="19"/>
      <c r="B79" s="11"/>
      <c r="C79" s="623"/>
      <c r="D79" s="623"/>
      <c r="E79" s="623"/>
      <c r="F79" s="623"/>
      <c r="G79" s="623"/>
      <c r="H79" s="623"/>
      <c r="I79" s="623"/>
      <c r="J79" s="623"/>
      <c r="K79" s="623"/>
      <c r="L79" s="623"/>
      <c r="M79" s="623"/>
      <c r="N79" s="623"/>
      <c r="O79" s="623"/>
    </row>
    <row r="80" spans="1:15" s="624" customFormat="1" ht="15" customHeight="1" x14ac:dyDescent="0.25">
      <c r="A80" s="19"/>
      <c r="B80" s="11"/>
      <c r="C80" s="623"/>
      <c r="D80" s="623"/>
      <c r="E80" s="623"/>
      <c r="F80" s="623"/>
      <c r="G80" s="623"/>
      <c r="H80" s="623"/>
      <c r="I80" s="623"/>
      <c r="J80" s="623"/>
      <c r="K80" s="623"/>
      <c r="L80" s="623"/>
      <c r="M80" s="623"/>
      <c r="N80" s="623"/>
      <c r="O80" s="623"/>
    </row>
    <row r="81" spans="1:15" s="624" customFormat="1" ht="15" customHeight="1" x14ac:dyDescent="0.25">
      <c r="A81" s="19"/>
      <c r="B81" s="11"/>
      <c r="C81" s="623"/>
      <c r="D81" s="623"/>
      <c r="E81" s="623"/>
      <c r="F81" s="623"/>
      <c r="G81" s="623"/>
      <c r="H81" s="623"/>
      <c r="I81" s="623"/>
      <c r="J81" s="623"/>
      <c r="K81" s="623"/>
      <c r="L81" s="623"/>
      <c r="M81" s="623"/>
      <c r="N81" s="623"/>
      <c r="O81" s="623"/>
    </row>
    <row r="82" spans="1:15" s="624" customFormat="1" ht="15" customHeight="1" x14ac:dyDescent="0.25">
      <c r="A82" s="19"/>
      <c r="B82" s="11"/>
      <c r="C82" s="623"/>
      <c r="D82" s="623"/>
      <c r="E82" s="623"/>
      <c r="F82" s="623"/>
      <c r="G82" s="623"/>
      <c r="H82" s="623"/>
      <c r="I82" s="623"/>
      <c r="J82" s="623"/>
      <c r="K82" s="623"/>
      <c r="L82" s="623"/>
      <c r="M82" s="623"/>
      <c r="N82" s="623"/>
      <c r="O82" s="623"/>
    </row>
    <row r="83" spans="1:15" s="624" customFormat="1" ht="15" customHeight="1" x14ac:dyDescent="0.25">
      <c r="A83" s="19"/>
      <c r="B83" s="11"/>
      <c r="C83" s="623"/>
      <c r="D83" s="623"/>
      <c r="E83" s="623"/>
      <c r="F83" s="623"/>
      <c r="G83" s="623"/>
      <c r="H83" s="623"/>
      <c r="I83" s="623"/>
      <c r="J83" s="623"/>
      <c r="K83" s="623"/>
      <c r="L83" s="623"/>
      <c r="M83" s="623"/>
      <c r="N83" s="623"/>
      <c r="O83" s="623"/>
    </row>
    <row r="84" spans="1:15" s="624" customFormat="1" ht="15" customHeight="1" x14ac:dyDescent="0.25">
      <c r="A84" s="19"/>
      <c r="B84" s="11"/>
      <c r="C84" s="623"/>
      <c r="D84" s="623"/>
      <c r="E84" s="623"/>
      <c r="F84" s="623"/>
      <c r="G84" s="623"/>
      <c r="H84" s="623"/>
      <c r="I84" s="623"/>
      <c r="J84" s="623"/>
      <c r="K84" s="623"/>
      <c r="L84" s="623"/>
      <c r="M84" s="623"/>
      <c r="N84" s="623"/>
      <c r="O84" s="623"/>
    </row>
    <row r="85" spans="1:15" s="624" customFormat="1" ht="15" customHeight="1" x14ac:dyDescent="0.25">
      <c r="A85" s="19"/>
      <c r="B85" s="11"/>
      <c r="C85" s="623"/>
      <c r="D85" s="623"/>
      <c r="E85" s="623"/>
      <c r="F85" s="623"/>
      <c r="G85" s="623"/>
      <c r="H85" s="623"/>
      <c r="I85" s="623"/>
      <c r="J85" s="623"/>
      <c r="K85" s="623"/>
      <c r="L85" s="623"/>
      <c r="M85" s="623"/>
      <c r="N85" s="623"/>
      <c r="O85" s="623"/>
    </row>
    <row r="86" spans="1:15" s="624" customFormat="1" ht="15" customHeight="1" x14ac:dyDescent="0.25">
      <c r="A86" s="19"/>
      <c r="B86" s="11"/>
      <c r="C86" s="623"/>
      <c r="D86" s="623"/>
      <c r="E86" s="623"/>
      <c r="F86" s="623"/>
      <c r="G86" s="623"/>
      <c r="H86" s="623"/>
      <c r="I86" s="623"/>
      <c r="J86" s="623"/>
      <c r="K86" s="623"/>
      <c r="L86" s="623"/>
      <c r="M86" s="623"/>
      <c r="N86" s="623"/>
      <c r="O86" s="623"/>
    </row>
    <row r="87" spans="1:15" s="624" customFormat="1" ht="15" customHeight="1" x14ac:dyDescent="0.25">
      <c r="A87" s="19"/>
      <c r="B87" s="11"/>
      <c r="C87" s="623"/>
      <c r="D87" s="623"/>
      <c r="E87" s="623"/>
      <c r="F87" s="623"/>
      <c r="G87" s="623"/>
      <c r="H87" s="623"/>
      <c r="I87" s="623"/>
      <c r="J87" s="623"/>
      <c r="K87" s="623"/>
      <c r="L87" s="623"/>
      <c r="M87" s="623"/>
      <c r="N87" s="623"/>
      <c r="O87" s="623"/>
    </row>
    <row r="88" spans="1:15" s="624" customFormat="1" ht="15" customHeight="1" x14ac:dyDescent="0.25">
      <c r="A88" s="19"/>
      <c r="B88" s="11"/>
      <c r="C88" s="623"/>
      <c r="D88" s="623"/>
      <c r="E88" s="623"/>
      <c r="F88" s="623"/>
      <c r="G88" s="623"/>
      <c r="H88" s="623"/>
      <c r="I88" s="623"/>
      <c r="J88" s="623"/>
      <c r="K88" s="623"/>
      <c r="L88" s="623"/>
      <c r="M88" s="623"/>
      <c r="N88" s="623"/>
      <c r="O88" s="623"/>
    </row>
    <row r="89" spans="1:15" s="624" customFormat="1" ht="15" customHeight="1" x14ac:dyDescent="0.25">
      <c r="A89" s="19"/>
      <c r="B89" s="11"/>
      <c r="C89" s="623"/>
      <c r="D89" s="623"/>
      <c r="E89" s="623"/>
      <c r="F89" s="623"/>
      <c r="G89" s="623"/>
      <c r="H89" s="623"/>
      <c r="I89" s="623"/>
      <c r="J89" s="623"/>
      <c r="K89" s="623"/>
      <c r="L89" s="623"/>
      <c r="M89" s="623"/>
      <c r="N89" s="623"/>
      <c r="O89" s="623"/>
    </row>
    <row r="90" spans="1:15" s="624" customFormat="1" ht="15" customHeight="1" x14ac:dyDescent="0.25">
      <c r="A90" s="19"/>
      <c r="B90" s="11"/>
      <c r="C90" s="623"/>
      <c r="D90" s="623"/>
      <c r="E90" s="623"/>
      <c r="F90" s="623"/>
      <c r="G90" s="623"/>
      <c r="H90" s="623"/>
      <c r="I90" s="623"/>
      <c r="J90" s="623"/>
      <c r="K90" s="623"/>
      <c r="L90" s="623"/>
      <c r="M90" s="623"/>
      <c r="N90" s="623"/>
      <c r="O90" s="623"/>
    </row>
    <row r="91" spans="1:15" s="624" customFormat="1" ht="15" customHeight="1" x14ac:dyDescent="0.25">
      <c r="A91" s="19"/>
      <c r="B91" s="11"/>
      <c r="C91" s="623"/>
      <c r="D91" s="623"/>
      <c r="E91" s="623"/>
      <c r="F91" s="623"/>
      <c r="G91" s="623"/>
      <c r="H91" s="623"/>
      <c r="I91" s="623"/>
      <c r="J91" s="623"/>
      <c r="K91" s="623"/>
      <c r="L91" s="623"/>
      <c r="M91" s="623"/>
      <c r="N91" s="623"/>
      <c r="O91" s="623"/>
    </row>
    <row r="92" spans="1:15" s="624" customFormat="1" ht="15" customHeight="1" x14ac:dyDescent="0.25">
      <c r="A92" s="19"/>
      <c r="B92" s="11"/>
      <c r="C92" s="623"/>
      <c r="D92" s="623"/>
      <c r="E92" s="623"/>
      <c r="F92" s="623"/>
      <c r="G92" s="623"/>
      <c r="H92" s="623"/>
      <c r="I92" s="623"/>
      <c r="J92" s="623"/>
      <c r="K92" s="623"/>
      <c r="L92" s="623"/>
      <c r="M92" s="623"/>
      <c r="N92" s="623"/>
      <c r="O92" s="623"/>
    </row>
    <row r="93" spans="1:15" s="624" customFormat="1" ht="15" customHeight="1" x14ac:dyDescent="0.25">
      <c r="A93" s="19"/>
      <c r="B93" s="11"/>
      <c r="C93" s="623"/>
      <c r="D93" s="623"/>
      <c r="E93" s="623"/>
      <c r="F93" s="623"/>
      <c r="G93" s="623"/>
      <c r="H93" s="623"/>
      <c r="I93" s="623"/>
      <c r="J93" s="623"/>
      <c r="K93" s="623"/>
      <c r="L93" s="623"/>
      <c r="M93" s="623"/>
      <c r="N93" s="623"/>
      <c r="O93" s="623"/>
    </row>
    <row r="94" spans="1:15" s="624" customFormat="1" ht="15" customHeight="1" x14ac:dyDescent="0.25">
      <c r="A94" s="19"/>
      <c r="B94" s="11"/>
      <c r="C94" s="623"/>
      <c r="D94" s="623"/>
      <c r="E94" s="623"/>
      <c r="F94" s="623"/>
      <c r="G94" s="623"/>
      <c r="H94" s="623"/>
      <c r="I94" s="623"/>
      <c r="J94" s="623"/>
      <c r="K94" s="623"/>
      <c r="L94" s="623"/>
      <c r="M94" s="623"/>
      <c r="N94" s="623"/>
      <c r="O94" s="623"/>
    </row>
    <row r="95" spans="1:15" s="624" customFormat="1" ht="15" customHeight="1" x14ac:dyDescent="0.25">
      <c r="A95" s="19"/>
      <c r="B95" s="11"/>
      <c r="C95" s="623"/>
      <c r="D95" s="623"/>
      <c r="E95" s="623"/>
      <c r="F95" s="623"/>
      <c r="G95" s="623"/>
      <c r="H95" s="623"/>
      <c r="I95" s="623"/>
      <c r="J95" s="623"/>
      <c r="K95" s="623"/>
      <c r="L95" s="623"/>
      <c r="M95" s="623"/>
      <c r="N95" s="623"/>
      <c r="O95" s="623"/>
    </row>
    <row r="96" spans="1:15" s="624" customFormat="1" ht="15" customHeight="1" x14ac:dyDescent="0.25">
      <c r="A96" s="19"/>
      <c r="B96" s="11"/>
      <c r="C96" s="623"/>
      <c r="D96" s="623"/>
      <c r="E96" s="623"/>
      <c r="F96" s="623"/>
      <c r="G96" s="623"/>
      <c r="H96" s="623"/>
      <c r="I96" s="623"/>
      <c r="J96" s="623"/>
      <c r="K96" s="623"/>
      <c r="L96" s="623"/>
      <c r="M96" s="623"/>
      <c r="N96" s="623"/>
      <c r="O96" s="623"/>
    </row>
    <row r="97" spans="1:15" s="624" customFormat="1" ht="15" customHeight="1" x14ac:dyDescent="0.25">
      <c r="A97" s="19"/>
      <c r="B97" s="11"/>
      <c r="C97" s="623"/>
      <c r="D97" s="623"/>
      <c r="E97" s="623"/>
      <c r="F97" s="623"/>
      <c r="G97" s="623"/>
      <c r="H97" s="623"/>
      <c r="I97" s="623"/>
      <c r="J97" s="623"/>
      <c r="K97" s="623"/>
      <c r="L97" s="623"/>
      <c r="M97" s="623"/>
      <c r="N97" s="623"/>
      <c r="O97" s="623"/>
    </row>
    <row r="98" spans="1:15" s="624" customFormat="1" ht="15" customHeight="1" x14ac:dyDescent="0.25">
      <c r="A98" s="19"/>
      <c r="B98" s="11"/>
      <c r="C98" s="623"/>
      <c r="D98" s="623"/>
      <c r="E98" s="623"/>
      <c r="F98" s="623"/>
      <c r="G98" s="623"/>
      <c r="H98" s="623"/>
      <c r="I98" s="623"/>
      <c r="J98" s="623"/>
      <c r="K98" s="623"/>
      <c r="L98" s="623"/>
      <c r="M98" s="623"/>
      <c r="N98" s="623"/>
      <c r="O98" s="623"/>
    </row>
    <row r="99" spans="1:15" s="624" customFormat="1" ht="15" customHeight="1" x14ac:dyDescent="0.25">
      <c r="A99" s="19"/>
      <c r="B99" s="11"/>
      <c r="C99" s="623"/>
      <c r="D99" s="623"/>
      <c r="E99" s="623"/>
      <c r="F99" s="623"/>
      <c r="G99" s="623"/>
      <c r="H99" s="623"/>
      <c r="I99" s="623"/>
      <c r="J99" s="623"/>
      <c r="K99" s="623"/>
      <c r="L99" s="623"/>
      <c r="M99" s="623"/>
      <c r="N99" s="623"/>
      <c r="O99" s="623"/>
    </row>
    <row r="100" spans="1:15" s="624" customFormat="1" ht="15" customHeight="1" x14ac:dyDescent="0.25">
      <c r="A100" s="19"/>
      <c r="B100" s="11"/>
      <c r="C100" s="623"/>
      <c r="D100" s="623"/>
      <c r="E100" s="623"/>
      <c r="F100" s="623"/>
      <c r="G100" s="623"/>
      <c r="H100" s="623"/>
      <c r="I100" s="623"/>
      <c r="J100" s="623"/>
      <c r="K100" s="623"/>
      <c r="L100" s="623"/>
      <c r="M100" s="623"/>
      <c r="N100" s="623"/>
      <c r="O100" s="623"/>
    </row>
    <row r="101" spans="1:15" s="624" customFormat="1" ht="15" customHeight="1" x14ac:dyDescent="0.25">
      <c r="A101" s="19"/>
      <c r="B101" s="11"/>
      <c r="C101" s="623"/>
      <c r="D101" s="623"/>
      <c r="E101" s="623"/>
      <c r="F101" s="623"/>
      <c r="G101" s="623"/>
      <c r="H101" s="623"/>
      <c r="I101" s="623"/>
      <c r="J101" s="623"/>
      <c r="K101" s="623"/>
      <c r="L101" s="623"/>
      <c r="M101" s="623"/>
      <c r="N101" s="623"/>
      <c r="O101" s="623"/>
    </row>
    <row r="102" spans="1:15" s="624" customFormat="1" ht="15" customHeight="1" x14ac:dyDescent="0.25">
      <c r="A102" s="19"/>
      <c r="B102" s="11"/>
      <c r="C102" s="623"/>
      <c r="D102" s="623"/>
      <c r="E102" s="623"/>
      <c r="F102" s="623"/>
      <c r="G102" s="623"/>
      <c r="H102" s="623"/>
      <c r="I102" s="623"/>
      <c r="J102" s="623"/>
      <c r="K102" s="623"/>
      <c r="L102" s="623"/>
      <c r="M102" s="623"/>
      <c r="N102" s="623"/>
      <c r="O102" s="623"/>
    </row>
    <row r="103" spans="1:15" s="624" customFormat="1" ht="15" customHeight="1" x14ac:dyDescent="0.25">
      <c r="A103" s="19"/>
      <c r="B103" s="11"/>
      <c r="C103" s="623"/>
      <c r="D103" s="623"/>
      <c r="E103" s="623"/>
      <c r="F103" s="623"/>
      <c r="G103" s="623"/>
      <c r="H103" s="623"/>
      <c r="I103" s="623"/>
      <c r="J103" s="623"/>
      <c r="K103" s="623"/>
      <c r="L103" s="623"/>
      <c r="M103" s="623"/>
      <c r="N103" s="623"/>
      <c r="O103" s="623"/>
    </row>
    <row r="104" spans="1:15" s="624" customFormat="1" ht="15" customHeight="1" x14ac:dyDescent="0.25">
      <c r="A104" s="19"/>
      <c r="B104" s="11"/>
      <c r="C104" s="623"/>
      <c r="D104" s="623"/>
      <c r="E104" s="623"/>
      <c r="F104" s="623"/>
      <c r="G104" s="623"/>
      <c r="H104" s="623"/>
      <c r="I104" s="623"/>
      <c r="J104" s="623"/>
      <c r="K104" s="623"/>
      <c r="L104" s="623"/>
      <c r="M104" s="623"/>
      <c r="N104" s="623"/>
      <c r="O104" s="623"/>
    </row>
    <row r="105" spans="1:15" s="624" customFormat="1" ht="15" customHeight="1" x14ac:dyDescent="0.25">
      <c r="A105" s="19"/>
      <c r="B105" s="11"/>
      <c r="C105" s="623"/>
      <c r="D105" s="623"/>
      <c r="E105" s="623"/>
      <c r="F105" s="623"/>
      <c r="G105" s="623"/>
      <c r="H105" s="623"/>
      <c r="I105" s="623"/>
      <c r="J105" s="623"/>
      <c r="K105" s="623"/>
      <c r="L105" s="623"/>
      <c r="M105" s="623"/>
      <c r="N105" s="623"/>
      <c r="O105" s="623"/>
    </row>
    <row r="106" spans="1:15" s="624" customFormat="1" ht="15.75" customHeight="1" x14ac:dyDescent="0.25">
      <c r="A106" s="19"/>
      <c r="B106" s="11"/>
      <c r="C106" s="623"/>
      <c r="D106" s="623"/>
      <c r="E106" s="623"/>
      <c r="F106" s="623"/>
      <c r="G106" s="623"/>
      <c r="H106" s="623"/>
      <c r="I106" s="623"/>
      <c r="J106" s="623"/>
      <c r="K106" s="623"/>
      <c r="L106" s="623"/>
      <c r="M106" s="623"/>
      <c r="N106" s="623"/>
      <c r="O106" s="623"/>
    </row>
    <row r="107" spans="1:15" s="624" customFormat="1" ht="15.75" customHeight="1" x14ac:dyDescent="0.25">
      <c r="A107" s="19"/>
      <c r="B107" s="11"/>
      <c r="C107" s="623"/>
      <c r="D107" s="623"/>
      <c r="E107" s="623"/>
      <c r="F107" s="623"/>
      <c r="G107" s="623"/>
      <c r="H107" s="623"/>
      <c r="I107" s="623"/>
      <c r="J107" s="623"/>
      <c r="K107" s="623"/>
      <c r="L107" s="623"/>
      <c r="M107" s="623"/>
      <c r="N107" s="623"/>
      <c r="O107" s="623"/>
    </row>
    <row r="108" spans="1:15" s="624" customFormat="1" ht="15.75" customHeight="1" x14ac:dyDescent="0.25">
      <c r="A108" s="19"/>
      <c r="B108" s="11"/>
      <c r="C108" s="623"/>
      <c r="D108" s="623"/>
      <c r="E108" s="623"/>
      <c r="F108" s="623"/>
      <c r="G108" s="623"/>
      <c r="H108" s="623"/>
      <c r="I108" s="623"/>
      <c r="J108" s="623"/>
      <c r="K108" s="623"/>
      <c r="L108" s="623"/>
      <c r="M108" s="623"/>
      <c r="N108" s="623"/>
      <c r="O108" s="623"/>
    </row>
    <row r="109" spans="1:15" s="624" customFormat="1" ht="15.75" customHeight="1" x14ac:dyDescent="0.25">
      <c r="A109" s="19"/>
      <c r="B109" s="11"/>
      <c r="C109" s="623"/>
      <c r="D109" s="623"/>
      <c r="E109" s="623"/>
      <c r="F109" s="623"/>
      <c r="G109" s="623"/>
      <c r="H109" s="623"/>
      <c r="I109" s="623"/>
      <c r="J109" s="623"/>
      <c r="K109" s="623"/>
      <c r="L109" s="623"/>
      <c r="M109" s="623"/>
      <c r="N109" s="623"/>
      <c r="O109" s="623"/>
    </row>
    <row r="110" spans="1:15" s="624" customFormat="1" ht="15.75" customHeight="1" x14ac:dyDescent="0.25">
      <c r="A110" s="19"/>
      <c r="B110" s="11"/>
      <c r="C110" s="623"/>
      <c r="D110" s="623"/>
      <c r="E110" s="623"/>
      <c r="F110" s="623"/>
      <c r="G110" s="623"/>
      <c r="H110" s="623"/>
      <c r="I110" s="623"/>
      <c r="J110" s="623"/>
      <c r="K110" s="623"/>
      <c r="L110" s="623"/>
      <c r="M110" s="623"/>
      <c r="N110" s="623"/>
      <c r="O110" s="623"/>
    </row>
    <row r="111" spans="1:15" s="624" customFormat="1" ht="15.75" customHeight="1" x14ac:dyDescent="0.25">
      <c r="A111" s="19"/>
      <c r="B111" s="11"/>
      <c r="C111" s="623"/>
      <c r="D111" s="623"/>
      <c r="E111" s="623"/>
      <c r="F111" s="623"/>
      <c r="G111" s="623"/>
      <c r="H111" s="623"/>
      <c r="I111" s="623"/>
      <c r="J111" s="623"/>
      <c r="K111" s="623"/>
      <c r="L111" s="623"/>
      <c r="M111" s="623"/>
      <c r="N111" s="623"/>
      <c r="O111" s="623"/>
    </row>
    <row r="112" spans="1:15" s="623" customFormat="1" x14ac:dyDescent="0.25">
      <c r="A112" s="19"/>
      <c r="B112" s="11"/>
      <c r="C112" s="625"/>
    </row>
    <row r="113" spans="1:3" s="623" customFormat="1" x14ac:dyDescent="0.25">
      <c r="A113" s="19"/>
      <c r="B113" s="11"/>
      <c r="C113" s="625"/>
    </row>
    <row r="114" spans="1:3" s="623" customFormat="1" x14ac:dyDescent="0.25">
      <c r="A114" s="19"/>
      <c r="B114" s="11"/>
      <c r="C114" s="625"/>
    </row>
    <row r="115" spans="1:3" s="623" customFormat="1" x14ac:dyDescent="0.25">
      <c r="A115" s="19"/>
      <c r="B115" s="11"/>
      <c r="C115" s="625"/>
    </row>
    <row r="116" spans="1:3" s="623" customFormat="1" x14ac:dyDescent="0.25">
      <c r="A116" s="19"/>
      <c r="B116" s="11"/>
      <c r="C116" s="625"/>
    </row>
    <row r="117" spans="1:3" s="623" customFormat="1" x14ac:dyDescent="0.25">
      <c r="A117" s="19"/>
      <c r="B117" s="11"/>
      <c r="C117" s="625"/>
    </row>
    <row r="118" spans="1:3" s="623" customFormat="1" x14ac:dyDescent="0.25">
      <c r="A118" s="19"/>
      <c r="B118" s="11"/>
      <c r="C118" s="625"/>
    </row>
    <row r="119" spans="1:3" s="623" customFormat="1" x14ac:dyDescent="0.25">
      <c r="A119" s="19"/>
      <c r="B119" s="11"/>
      <c r="C119" s="625"/>
    </row>
    <row r="120" spans="1:3" s="623" customFormat="1" x14ac:dyDescent="0.25">
      <c r="A120" s="19"/>
      <c r="B120" s="11"/>
      <c r="C120" s="625"/>
    </row>
    <row r="121" spans="1:3" s="623" customFormat="1" x14ac:dyDescent="0.25">
      <c r="A121" s="19"/>
      <c r="B121" s="11"/>
      <c r="C121" s="625"/>
    </row>
    <row r="122" spans="1:3" s="623" customFormat="1" x14ac:dyDescent="0.25">
      <c r="A122" s="19"/>
      <c r="B122" s="11"/>
      <c r="C122" s="625"/>
    </row>
    <row r="123" spans="1:3" s="623" customFormat="1" x14ac:dyDescent="0.25">
      <c r="A123" s="19"/>
      <c r="B123" s="11"/>
      <c r="C123" s="625"/>
    </row>
    <row r="124" spans="1:3" s="623" customFormat="1" x14ac:dyDescent="0.25">
      <c r="A124" s="19"/>
      <c r="B124" s="11"/>
      <c r="C124" s="625"/>
    </row>
    <row r="125" spans="1:3" s="623" customFormat="1" x14ac:dyDescent="0.25">
      <c r="A125" s="19"/>
      <c r="B125" s="11"/>
      <c r="C125" s="625"/>
    </row>
    <row r="126" spans="1:3" s="623" customFormat="1" x14ac:dyDescent="0.25">
      <c r="A126" s="19"/>
      <c r="B126" s="11"/>
      <c r="C126" s="625"/>
    </row>
    <row r="127" spans="1:3" s="623" customFormat="1" x14ac:dyDescent="0.25">
      <c r="A127" s="19"/>
      <c r="B127" s="11"/>
      <c r="C127" s="625"/>
    </row>
    <row r="128" spans="1:3" s="623" customFormat="1" x14ac:dyDescent="0.25">
      <c r="A128" s="19"/>
      <c r="B128" s="11"/>
      <c r="C128" s="625"/>
    </row>
    <row r="129" spans="1:3" s="623" customFormat="1" x14ac:dyDescent="0.25">
      <c r="A129" s="19"/>
      <c r="B129" s="11"/>
      <c r="C129" s="625"/>
    </row>
    <row r="130" spans="1:3" s="623" customFormat="1" x14ac:dyDescent="0.25">
      <c r="A130" s="19"/>
      <c r="B130" s="11"/>
      <c r="C130" s="625"/>
    </row>
    <row r="131" spans="1:3" s="623" customFormat="1" x14ac:dyDescent="0.25">
      <c r="A131" s="19"/>
      <c r="B131" s="11"/>
      <c r="C131" s="625"/>
    </row>
    <row r="132" spans="1:3" s="623" customFormat="1" x14ac:dyDescent="0.25">
      <c r="A132" s="19"/>
      <c r="B132" s="11"/>
      <c r="C132" s="625"/>
    </row>
    <row r="133" spans="1:3" s="623" customFormat="1" x14ac:dyDescent="0.25">
      <c r="A133" s="19"/>
      <c r="B133" s="11"/>
      <c r="C133" s="625"/>
    </row>
    <row r="134" spans="1:3" s="623" customFormat="1" x14ac:dyDescent="0.25">
      <c r="A134" s="19"/>
      <c r="B134" s="11"/>
      <c r="C134" s="625"/>
    </row>
    <row r="135" spans="1:3" s="623" customFormat="1" x14ac:dyDescent="0.25">
      <c r="A135" s="19"/>
      <c r="B135" s="11"/>
      <c r="C135" s="625"/>
    </row>
    <row r="136" spans="1:3" s="623" customFormat="1" x14ac:dyDescent="0.25">
      <c r="A136" s="19"/>
      <c r="B136" s="11"/>
      <c r="C136" s="625"/>
    </row>
    <row r="137" spans="1:3" s="623" customFormat="1" x14ac:dyDescent="0.25">
      <c r="A137" s="19"/>
      <c r="B137" s="11"/>
      <c r="C137" s="625"/>
    </row>
    <row r="138" spans="1:3" s="623" customFormat="1" x14ac:dyDescent="0.25">
      <c r="A138" s="19"/>
      <c r="B138" s="11"/>
      <c r="C138" s="625"/>
    </row>
    <row r="139" spans="1:3" s="623" customFormat="1" x14ac:dyDescent="0.25">
      <c r="A139" s="19"/>
      <c r="B139" s="11"/>
      <c r="C139" s="625"/>
    </row>
    <row r="140" spans="1:3" s="623" customFormat="1" x14ac:dyDescent="0.25">
      <c r="A140" s="19"/>
      <c r="B140" s="11"/>
      <c r="C140" s="625"/>
    </row>
    <row r="141" spans="1:3" s="623" customFormat="1" x14ac:dyDescent="0.25">
      <c r="A141" s="19"/>
      <c r="B141" s="11"/>
      <c r="C141" s="625"/>
    </row>
    <row r="142" spans="1:3" s="623" customFormat="1" x14ac:dyDescent="0.25">
      <c r="A142" s="19"/>
      <c r="B142" s="11"/>
      <c r="C142" s="625"/>
    </row>
    <row r="143" spans="1:3" s="623" customFormat="1" x14ac:dyDescent="0.25">
      <c r="A143" s="19"/>
      <c r="B143" s="11"/>
      <c r="C143" s="625"/>
    </row>
    <row r="144" spans="1:3" s="623" customFormat="1" x14ac:dyDescent="0.25">
      <c r="A144" s="19"/>
      <c r="B144" s="11"/>
      <c r="C144" s="625"/>
    </row>
    <row r="145" spans="1:3" s="623" customFormat="1" x14ac:dyDescent="0.25">
      <c r="A145" s="19"/>
      <c r="B145" s="11"/>
      <c r="C145" s="625"/>
    </row>
    <row r="146" spans="1:3" s="623" customFormat="1" x14ac:dyDescent="0.25">
      <c r="A146" s="19"/>
      <c r="B146" s="11"/>
      <c r="C146" s="625"/>
    </row>
    <row r="147" spans="1:3" s="623" customFormat="1" x14ac:dyDescent="0.25">
      <c r="A147" s="19"/>
      <c r="B147" s="11"/>
      <c r="C147" s="625"/>
    </row>
    <row r="148" spans="1:3" s="623" customFormat="1" x14ac:dyDescent="0.25">
      <c r="A148" s="19"/>
      <c r="B148" s="11"/>
      <c r="C148" s="625"/>
    </row>
    <row r="149" spans="1:3" s="623" customFormat="1" x14ac:dyDescent="0.25">
      <c r="A149" s="19"/>
      <c r="B149" s="11"/>
      <c r="C149" s="625"/>
    </row>
    <row r="150" spans="1:3" s="623" customFormat="1" x14ac:dyDescent="0.25">
      <c r="A150" s="19"/>
      <c r="B150" s="11"/>
      <c r="C150" s="625"/>
    </row>
    <row r="151" spans="1:3" s="623" customFormat="1" x14ac:dyDescent="0.25">
      <c r="A151" s="19"/>
      <c r="B151" s="11"/>
      <c r="C151" s="625"/>
    </row>
    <row r="152" spans="1:3" s="623" customFormat="1" x14ac:dyDescent="0.25">
      <c r="A152" s="19"/>
      <c r="B152" s="11"/>
      <c r="C152" s="625"/>
    </row>
    <row r="153" spans="1:3" s="623" customFormat="1" x14ac:dyDescent="0.25">
      <c r="A153" s="19"/>
      <c r="B153" s="11"/>
      <c r="C153" s="625"/>
    </row>
    <row r="154" spans="1:3" s="623" customFormat="1" x14ac:dyDescent="0.25">
      <c r="A154" s="19"/>
      <c r="B154" s="11"/>
      <c r="C154" s="625"/>
    </row>
    <row r="155" spans="1:3" s="623" customFormat="1" x14ac:dyDescent="0.25">
      <c r="A155" s="19"/>
      <c r="B155" s="11"/>
      <c r="C155" s="625"/>
    </row>
    <row r="156" spans="1:3" s="623" customFormat="1" x14ac:dyDescent="0.25">
      <c r="A156" s="19"/>
      <c r="B156" s="11"/>
      <c r="C156" s="625"/>
    </row>
    <row r="157" spans="1:3" s="623" customFormat="1" x14ac:dyDescent="0.25">
      <c r="A157" s="19"/>
      <c r="B157" s="11"/>
      <c r="C157" s="625"/>
    </row>
    <row r="158" spans="1:3" s="623" customFormat="1" x14ac:dyDescent="0.25">
      <c r="A158" s="19"/>
      <c r="B158" s="11"/>
      <c r="C158" s="625"/>
    </row>
    <row r="159" spans="1:3" s="623" customFormat="1" x14ac:dyDescent="0.25">
      <c r="A159" s="19"/>
      <c r="B159" s="11"/>
      <c r="C159" s="625"/>
    </row>
    <row r="160" spans="1:3" s="623" customFormat="1" x14ac:dyDescent="0.25">
      <c r="A160" s="19"/>
      <c r="B160" s="11"/>
      <c r="C160" s="625"/>
    </row>
    <row r="161" spans="1:3" s="623" customFormat="1" x14ac:dyDescent="0.25">
      <c r="A161" s="19"/>
      <c r="B161" s="11"/>
      <c r="C161" s="625"/>
    </row>
    <row r="162" spans="1:3" s="623" customFormat="1" x14ac:dyDescent="0.25">
      <c r="A162" s="19"/>
      <c r="B162" s="11"/>
      <c r="C162" s="625"/>
    </row>
    <row r="163" spans="1:3" s="623" customFormat="1" x14ac:dyDescent="0.25">
      <c r="A163" s="19"/>
      <c r="B163" s="11"/>
      <c r="C163" s="625"/>
    </row>
    <row r="164" spans="1:3" s="623" customFormat="1" x14ac:dyDescent="0.25">
      <c r="A164" s="19"/>
      <c r="B164" s="11"/>
      <c r="C164" s="625"/>
    </row>
    <row r="165" spans="1:3" x14ac:dyDescent="0.25">
      <c r="A165" s="19"/>
    </row>
    <row r="166" spans="1:3" x14ac:dyDescent="0.25">
      <c r="A166" s="19"/>
    </row>
    <row r="167" spans="1:3" x14ac:dyDescent="0.25">
      <c r="A167" s="19"/>
    </row>
    <row r="168" spans="1:3" x14ac:dyDescent="0.25">
      <c r="A168" s="19"/>
    </row>
    <row r="169" spans="1:3" x14ac:dyDescent="0.25">
      <c r="A169" s="19"/>
    </row>
    <row r="170" spans="1:3" x14ac:dyDescent="0.25">
      <c r="A170" s="19"/>
    </row>
    <row r="171" spans="1:3" x14ac:dyDescent="0.25">
      <c r="A171" s="19"/>
    </row>
    <row r="172" spans="1:3" x14ac:dyDescent="0.25">
      <c r="A172" s="19"/>
    </row>
    <row r="173" spans="1:3" x14ac:dyDescent="0.25">
      <c r="A173" s="19"/>
    </row>
    <row r="174" spans="1:3" x14ac:dyDescent="0.25">
      <c r="A174" s="19"/>
    </row>
    <row r="175" spans="1:3" x14ac:dyDescent="0.25">
      <c r="A175" s="19"/>
    </row>
    <row r="176" spans="1:3" x14ac:dyDescent="0.25">
      <c r="A176" s="19"/>
    </row>
    <row r="177" spans="1:1" x14ac:dyDescent="0.25">
      <c r="A177" s="19"/>
    </row>
    <row r="178" spans="1:1" x14ac:dyDescent="0.25">
      <c r="A178" s="19"/>
    </row>
    <row r="179" spans="1:1" x14ac:dyDescent="0.25">
      <c r="A179" s="19"/>
    </row>
    <row r="180" spans="1:1" x14ac:dyDescent="0.25">
      <c r="A180" s="19"/>
    </row>
    <row r="181" spans="1:1" x14ac:dyDescent="0.25">
      <c r="A181" s="19"/>
    </row>
    <row r="182" spans="1:1" x14ac:dyDescent="0.25">
      <c r="A182" s="19"/>
    </row>
  </sheetData>
  <sheetProtection algorithmName="SHA-512" hashValue="Mh4dXo7koSGCvtMObJ9gQkz/R1edquo2Ps9FdxUElgydxPxzMF2jguxYw8TAN6n1uBWX1yIHfeC00BM2zrwAjg==" saltValue="N4xrezgqKllWBI8zSEJ5OA==" spinCount="100000" sheet="1" objects="1" scenarios="1"/>
  <protectedRanges>
    <protectedRange sqref="E16:K30" name="Rango1"/>
  </protectedRanges>
  <mergeCells count="8">
    <mergeCell ref="C1:N1"/>
    <mergeCell ref="E14:E15"/>
    <mergeCell ref="F14:F15"/>
    <mergeCell ref="G14:H14"/>
    <mergeCell ref="E3:M8"/>
    <mergeCell ref="E10:M10"/>
    <mergeCell ref="I14:K14"/>
    <mergeCell ref="L14:L15"/>
  </mergeCells>
  <conditionalFormatting sqref="G16:G30">
    <cfRule type="expression" dxfId="1210" priority="55" stopIfTrue="1">
      <formula>AND(($F16&lt;&gt;""),$G16="")</formula>
    </cfRule>
  </conditionalFormatting>
  <conditionalFormatting sqref="E16:E30">
    <cfRule type="expression" dxfId="1209" priority="53" stopIfTrue="1">
      <formula>E16=""</formula>
    </cfRule>
  </conditionalFormatting>
  <conditionalFormatting sqref="F16:F30">
    <cfRule type="expression" dxfId="1208" priority="10" stopIfTrue="1">
      <formula>AND(($E16&lt;&gt;""),ISNONTEXT(F16))</formula>
    </cfRule>
  </conditionalFormatting>
  <conditionalFormatting sqref="H16:H30">
    <cfRule type="expression" dxfId="1207" priority="6" stopIfTrue="1">
      <formula>AND(($F16&lt;&gt;""),$H16="")</formula>
    </cfRule>
  </conditionalFormatting>
  <conditionalFormatting sqref="I16:K31">
    <cfRule type="expression" dxfId="1206" priority="2" stopIfTrue="1">
      <formula>ISNUMBER(I16)</formula>
    </cfRule>
  </conditionalFormatting>
  <conditionalFormatting sqref="L16:L30">
    <cfRule type="expression" dxfId="1205" priority="1" stopIfTrue="1">
      <formula>ISNUMBER(L16)</formula>
    </cfRule>
  </conditionalFormatting>
  <dataValidations count="1">
    <dataValidation type="list" allowBlank="1" showInputMessage="1" showErrorMessage="1" sqref="F16:F30">
      <formula1>Sector_Industrial</formula1>
    </dataValidation>
  </dataValidations>
  <hyperlinks>
    <hyperlink ref="A4" location="'2. Hoja de trabajo. Consumos'!A1" display="2. Hoja de trabajo. Consumos"/>
    <hyperlink ref="A5" location="'3. Instalaciones fijas'!A1" display="3. Instalaciones fijas"/>
    <hyperlink ref="A7" location="'5. Emisiones Fugitivas'!A1" display="5. Emisiones fugitivas"/>
    <hyperlink ref="A8" location="'6. Emisiones de proceso'!A1" display="6. Emisiones de proceso"/>
    <hyperlink ref="A9" location="'7. Información adicional'!A1" display="7. Información adicional"/>
    <hyperlink ref="A13" location="'11. Revisiones calculadora'!A1" display="11. Revisiones de la calculadora"/>
    <hyperlink ref="A3" location="'1.Datos generales organización '!A1" display="1. Datos de la organización"/>
    <hyperlink ref="A6" location="'4. Vehículos y maquinaria'!A1" display="4. Vehículos y maquinaria"/>
    <hyperlink ref="A11" location="'9. Informe final. Resultados'!A1" display="9. Informe final: Resultados"/>
    <hyperlink ref="A10" location="'8.Electricidad y otras energías'!A1" display="8. Indirectas por energía comprada"/>
    <hyperlink ref="A12" location="'10. Factores de emisión'!A1" display="10. Factores de emisión"/>
  </hyperlinks>
  <pageMargins left="0.74803149606299213" right="0.74803149606299213" top="0.98425196850393704" bottom="0.98425196850393704" header="0" footer="0"/>
  <pageSetup paperSize="256" scale="47"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W2178"/>
  <sheetViews>
    <sheetView showRowColHeaders="0" zoomScaleNormal="100" workbookViewId="0">
      <pane xSplit="2" ySplit="1" topLeftCell="C2" activePane="bottomRight" state="frozen"/>
      <selection activeCell="H40" sqref="H40:N40"/>
      <selection pane="topRight" activeCell="H40" sqref="H40:N40"/>
      <selection pane="bottomLeft" activeCell="H40" sqref="H40:N40"/>
      <selection pane="bottomRight"/>
    </sheetView>
  </sheetViews>
  <sheetFormatPr baseColWidth="10" defaultColWidth="11.42578125" defaultRowHeight="16.5" x14ac:dyDescent="0.3"/>
  <cols>
    <col min="1" max="1" width="26.7109375" style="13" customWidth="1"/>
    <col min="2" max="2" width="0.5703125" style="11" customWidth="1"/>
    <col min="3" max="3" width="1.5703125" style="25" customWidth="1"/>
    <col min="4" max="4" width="5.7109375" style="25" customWidth="1"/>
    <col min="5" max="5" width="24.7109375" style="25" customWidth="1"/>
    <col min="6" max="6" width="21.42578125" style="26" bestFit="1" customWidth="1"/>
    <col min="7" max="7" width="16.85546875" style="25" customWidth="1"/>
    <col min="8" max="14" width="10.140625" style="25" customWidth="1"/>
    <col min="15" max="15" width="14.7109375" style="25" customWidth="1"/>
    <col min="16" max="16" width="3" style="25" customWidth="1"/>
    <col min="17" max="16384" width="11.42578125" style="12"/>
  </cols>
  <sheetData>
    <row r="1" spans="1:23" ht="36" customHeight="1" x14ac:dyDescent="0.3">
      <c r="A1" s="10"/>
      <c r="C1" s="966" t="s">
        <v>217</v>
      </c>
      <c r="D1" s="966"/>
      <c r="E1" s="966"/>
      <c r="F1" s="966"/>
      <c r="G1" s="966"/>
      <c r="H1" s="966"/>
      <c r="I1" s="966"/>
      <c r="J1" s="966"/>
      <c r="K1" s="966"/>
      <c r="L1" s="966"/>
      <c r="M1" s="966"/>
      <c r="N1" s="966"/>
      <c r="O1" s="966"/>
      <c r="P1" s="966"/>
    </row>
    <row r="2" spans="1:23" s="14" customFormat="1" ht="36" customHeight="1" x14ac:dyDescent="0.25">
      <c r="A2" s="13"/>
      <c r="B2" s="5"/>
      <c r="G2" s="15"/>
      <c r="H2" s="15"/>
      <c r="I2" s="15"/>
      <c r="J2" s="15"/>
      <c r="K2" s="15"/>
      <c r="L2" s="15"/>
      <c r="M2" s="15"/>
      <c r="N2" s="15"/>
      <c r="O2" s="15"/>
      <c r="P2" s="15"/>
      <c r="Q2" s="16"/>
      <c r="R2" s="16"/>
      <c r="S2" s="15"/>
      <c r="T2" s="15"/>
      <c r="U2" s="15"/>
      <c r="V2" s="15"/>
      <c r="W2" s="15"/>
    </row>
    <row r="3" spans="1:23" s="14" customFormat="1" ht="15" customHeight="1" x14ac:dyDescent="0.2">
      <c r="A3" s="17" t="s">
        <v>50</v>
      </c>
      <c r="B3" s="6"/>
      <c r="D3" s="993" t="s">
        <v>1160</v>
      </c>
      <c r="E3" s="993"/>
      <c r="F3" s="993"/>
      <c r="G3" s="993"/>
      <c r="H3" s="993"/>
      <c r="I3" s="993"/>
      <c r="J3" s="993"/>
      <c r="K3" s="993"/>
      <c r="L3" s="993"/>
      <c r="M3" s="993"/>
      <c r="N3" s="993"/>
      <c r="O3" s="993"/>
      <c r="P3" s="15"/>
      <c r="Q3" s="16"/>
      <c r="R3" s="16"/>
      <c r="S3" s="15"/>
      <c r="T3" s="15"/>
      <c r="U3" s="15"/>
      <c r="V3" s="15"/>
      <c r="W3" s="15"/>
    </row>
    <row r="4" spans="1:23" s="14" customFormat="1" ht="15" customHeight="1" x14ac:dyDescent="0.2">
      <c r="A4" s="17" t="s">
        <v>1180</v>
      </c>
      <c r="B4" s="6"/>
      <c r="D4" s="993"/>
      <c r="E4" s="993"/>
      <c r="F4" s="993"/>
      <c r="G4" s="993"/>
      <c r="H4" s="993"/>
      <c r="I4" s="993"/>
      <c r="J4" s="993"/>
      <c r="K4" s="993"/>
      <c r="L4" s="993"/>
      <c r="M4" s="993"/>
      <c r="N4" s="993"/>
      <c r="O4" s="993"/>
      <c r="P4" s="15"/>
      <c r="Q4" s="16"/>
      <c r="R4" s="16"/>
      <c r="S4" s="15"/>
      <c r="T4" s="15"/>
      <c r="U4" s="15"/>
      <c r="V4" s="15"/>
      <c r="W4" s="15"/>
    </row>
    <row r="5" spans="1:23" s="14" customFormat="1" ht="15" customHeight="1" x14ac:dyDescent="0.2">
      <c r="A5" s="17" t="s">
        <v>1181</v>
      </c>
      <c r="B5" s="6"/>
      <c r="D5" s="993"/>
      <c r="E5" s="993"/>
      <c r="F5" s="993"/>
      <c r="G5" s="993"/>
      <c r="H5" s="993"/>
      <c r="I5" s="993"/>
      <c r="J5" s="993"/>
      <c r="K5" s="993"/>
      <c r="L5" s="993"/>
      <c r="M5" s="993"/>
      <c r="N5" s="993"/>
      <c r="O5" s="993"/>
      <c r="P5" s="15"/>
      <c r="Q5" s="16"/>
      <c r="R5" s="16"/>
      <c r="S5" s="15"/>
      <c r="T5" s="15"/>
      <c r="U5" s="15"/>
      <c r="V5" s="15"/>
      <c r="W5" s="15"/>
    </row>
    <row r="6" spans="1:23" s="14" customFormat="1" ht="15" customHeight="1" x14ac:dyDescent="0.2">
      <c r="A6" s="17" t="s">
        <v>1182</v>
      </c>
      <c r="B6" s="6"/>
      <c r="D6" s="993"/>
      <c r="E6" s="993"/>
      <c r="F6" s="993"/>
      <c r="G6" s="993"/>
      <c r="H6" s="993"/>
      <c r="I6" s="993"/>
      <c r="J6" s="993"/>
      <c r="K6" s="993"/>
      <c r="L6" s="993"/>
      <c r="M6" s="993"/>
      <c r="N6" s="993"/>
      <c r="O6" s="993"/>
      <c r="P6" s="15"/>
      <c r="Q6" s="16"/>
      <c r="R6" s="16"/>
      <c r="S6" s="15"/>
      <c r="T6" s="15"/>
      <c r="U6" s="15"/>
      <c r="V6" s="15"/>
      <c r="W6" s="15"/>
    </row>
    <row r="7" spans="1:23" s="14" customFormat="1" ht="15" customHeight="1" x14ac:dyDescent="0.2">
      <c r="A7" s="17" t="s">
        <v>1183</v>
      </c>
      <c r="B7" s="6"/>
      <c r="D7" s="993"/>
      <c r="E7" s="993"/>
      <c r="F7" s="993"/>
      <c r="G7" s="993"/>
      <c r="H7" s="993"/>
      <c r="I7" s="993"/>
      <c r="J7" s="993"/>
      <c r="K7" s="993"/>
      <c r="L7" s="993"/>
      <c r="M7" s="993"/>
      <c r="N7" s="993"/>
      <c r="O7" s="993"/>
      <c r="P7" s="15"/>
      <c r="Q7" s="16"/>
      <c r="R7" s="16"/>
      <c r="S7" s="15"/>
      <c r="T7" s="15"/>
      <c r="U7" s="15"/>
      <c r="V7" s="15"/>
      <c r="W7" s="15"/>
    </row>
    <row r="8" spans="1:23" s="14" customFormat="1" ht="15" customHeight="1" x14ac:dyDescent="0.2">
      <c r="A8" s="17" t="s">
        <v>1184</v>
      </c>
      <c r="B8" s="6"/>
      <c r="D8" s="18"/>
      <c r="E8" s="18"/>
      <c r="P8" s="15"/>
      <c r="Q8" s="16"/>
      <c r="R8" s="16"/>
      <c r="S8" s="15"/>
      <c r="T8" s="15"/>
      <c r="U8" s="15"/>
      <c r="V8" s="15"/>
      <c r="W8" s="15"/>
    </row>
    <row r="9" spans="1:23" ht="15" customHeight="1" x14ac:dyDescent="0.3">
      <c r="A9" s="4" t="s">
        <v>1185</v>
      </c>
      <c r="B9" s="6"/>
      <c r="C9" s="12"/>
      <c r="D9" s="15"/>
      <c r="E9" s="1088" t="s">
        <v>294</v>
      </c>
      <c r="F9" s="1012" t="s">
        <v>8</v>
      </c>
      <c r="G9" s="1012" t="s">
        <v>31</v>
      </c>
      <c r="H9" s="1014" t="s">
        <v>976</v>
      </c>
      <c r="I9" s="14"/>
      <c r="J9" s="14"/>
      <c r="K9" s="14"/>
      <c r="L9" s="14"/>
      <c r="M9" s="14"/>
      <c r="N9" s="14"/>
      <c r="O9" s="12"/>
      <c r="P9" s="12"/>
    </row>
    <row r="10" spans="1:23" ht="15" customHeight="1" x14ac:dyDescent="0.3">
      <c r="A10" s="17" t="s">
        <v>1390</v>
      </c>
      <c r="C10" s="12"/>
      <c r="D10" s="15"/>
      <c r="E10" s="1089"/>
      <c r="F10" s="1013"/>
      <c r="G10" s="1013"/>
      <c r="H10" s="1015"/>
      <c r="I10" s="14"/>
      <c r="J10" s="14"/>
      <c r="K10" s="14"/>
      <c r="L10" s="14"/>
      <c r="M10" s="14"/>
      <c r="N10" s="14"/>
      <c r="O10" s="12"/>
      <c r="P10" s="12"/>
    </row>
    <row r="11" spans="1:23" ht="15" customHeight="1" x14ac:dyDescent="0.3">
      <c r="A11" s="17" t="s">
        <v>1186</v>
      </c>
      <c r="C11" s="12"/>
      <c r="D11" s="15"/>
      <c r="E11" s="152"/>
      <c r="F11" s="64"/>
      <c r="G11" s="65"/>
      <c r="H11" s="168">
        <v>0</v>
      </c>
      <c r="I11" s="14"/>
      <c r="J11" s="14"/>
      <c r="K11" s="14"/>
      <c r="L11" s="14"/>
      <c r="M11" s="14"/>
      <c r="N11" s="14"/>
      <c r="O11" s="12"/>
      <c r="P11" s="12"/>
    </row>
    <row r="12" spans="1:23" ht="15" customHeight="1" x14ac:dyDescent="0.3">
      <c r="A12" s="17" t="s">
        <v>1187</v>
      </c>
      <c r="C12" s="12"/>
      <c r="D12" s="15"/>
      <c r="E12" s="152"/>
      <c r="F12" s="64"/>
      <c r="G12" s="65"/>
      <c r="H12" s="14"/>
      <c r="I12" s="14"/>
      <c r="J12" s="14"/>
      <c r="K12" s="14"/>
      <c r="L12" s="14"/>
      <c r="M12" s="14"/>
      <c r="N12" s="14"/>
      <c r="O12" s="12"/>
      <c r="P12" s="12"/>
    </row>
    <row r="13" spans="1:23" ht="15" customHeight="1" x14ac:dyDescent="0.3">
      <c r="A13" s="17" t="s">
        <v>1188</v>
      </c>
      <c r="C13" s="12"/>
      <c r="D13" s="15"/>
      <c r="E13" s="152"/>
      <c r="F13" s="64"/>
      <c r="G13" s="65"/>
      <c r="H13" s="14"/>
      <c r="I13" s="14"/>
      <c r="J13" s="14"/>
      <c r="K13" s="14"/>
      <c r="L13" s="14"/>
      <c r="M13" s="14"/>
      <c r="N13" s="14"/>
      <c r="O13" s="12"/>
      <c r="P13" s="12"/>
    </row>
    <row r="14" spans="1:23" ht="15" customHeight="1" x14ac:dyDescent="0.3">
      <c r="A14" s="19"/>
      <c r="C14" s="12"/>
      <c r="D14" s="15"/>
      <c r="E14" s="152"/>
      <c r="F14" s="64"/>
      <c r="G14" s="65"/>
      <c r="H14" s="14"/>
      <c r="I14" s="14"/>
      <c r="J14" s="14"/>
      <c r="K14" s="14"/>
      <c r="L14" s="14"/>
      <c r="M14" s="14"/>
      <c r="N14" s="14"/>
      <c r="O14" s="12"/>
      <c r="P14" s="12"/>
    </row>
    <row r="15" spans="1:23" ht="15" customHeight="1" x14ac:dyDescent="0.3">
      <c r="A15" s="19"/>
      <c r="C15" s="12"/>
      <c r="D15" s="15"/>
      <c r="E15" s="152"/>
      <c r="F15" s="64"/>
      <c r="G15" s="65"/>
      <c r="H15" s="14"/>
      <c r="I15" s="14"/>
      <c r="J15" s="14"/>
      <c r="K15" s="14"/>
      <c r="L15" s="14"/>
      <c r="M15" s="14"/>
      <c r="N15" s="14"/>
      <c r="O15" s="12"/>
      <c r="P15" s="12"/>
    </row>
    <row r="16" spans="1:23" ht="15" customHeight="1" x14ac:dyDescent="0.3">
      <c r="A16" s="19"/>
      <c r="C16" s="12"/>
      <c r="D16" s="18"/>
      <c r="E16" s="18"/>
      <c r="F16" s="18"/>
      <c r="G16" s="18"/>
      <c r="H16" s="18"/>
      <c r="I16" s="18"/>
      <c r="J16" s="14"/>
      <c r="K16" s="14"/>
      <c r="L16" s="14"/>
      <c r="M16" s="14"/>
      <c r="N16" s="14"/>
      <c r="O16" s="12"/>
      <c r="P16" s="12"/>
    </row>
    <row r="17" spans="3:16" ht="15" customHeight="1" x14ac:dyDescent="0.3">
      <c r="C17" s="12"/>
      <c r="D17" s="993" t="s">
        <v>1434</v>
      </c>
      <c r="E17" s="993"/>
      <c r="F17" s="993"/>
      <c r="G17" s="993"/>
      <c r="H17" s="993"/>
      <c r="I17" s="993"/>
      <c r="J17" s="993"/>
      <c r="K17" s="993"/>
      <c r="L17" s="993"/>
      <c r="M17" s="993"/>
      <c r="N17" s="993"/>
      <c r="O17" s="993"/>
      <c r="P17" s="12"/>
    </row>
    <row r="18" spans="3:16" ht="15" customHeight="1" x14ac:dyDescent="0.3">
      <c r="C18" s="12"/>
      <c r="D18" s="993"/>
      <c r="E18" s="993"/>
      <c r="F18" s="993"/>
      <c r="G18" s="993"/>
      <c r="H18" s="993"/>
      <c r="I18" s="993"/>
      <c r="J18" s="993"/>
      <c r="K18" s="993"/>
      <c r="L18" s="993"/>
      <c r="M18" s="993"/>
      <c r="N18" s="993"/>
      <c r="O18" s="993"/>
      <c r="P18" s="12"/>
    </row>
    <row r="19" spans="3:16" ht="15" customHeight="1" x14ac:dyDescent="0.3">
      <c r="C19" s="12"/>
      <c r="D19" s="993"/>
      <c r="E19" s="993"/>
      <c r="F19" s="993"/>
      <c r="G19" s="993"/>
      <c r="H19" s="993"/>
      <c r="I19" s="993"/>
      <c r="J19" s="993"/>
      <c r="K19" s="993"/>
      <c r="L19" s="993"/>
      <c r="M19" s="993"/>
      <c r="N19" s="993"/>
      <c r="O19" s="993"/>
      <c r="P19" s="12"/>
    </row>
    <row r="20" spans="3:16" ht="15" customHeight="1" x14ac:dyDescent="0.3">
      <c r="C20" s="12"/>
      <c r="D20" s="993"/>
      <c r="E20" s="993"/>
      <c r="F20" s="993"/>
      <c r="G20" s="993"/>
      <c r="H20" s="993"/>
      <c r="I20" s="993"/>
      <c r="J20" s="993"/>
      <c r="K20" s="993"/>
      <c r="L20" s="993"/>
      <c r="M20" s="993"/>
      <c r="N20" s="993"/>
      <c r="O20" s="993"/>
      <c r="P20" s="12"/>
    </row>
    <row r="21" spans="3:16" ht="15" customHeight="1" x14ac:dyDescent="0.3">
      <c r="C21" s="12"/>
      <c r="D21" s="993"/>
      <c r="E21" s="993"/>
      <c r="F21" s="993"/>
      <c r="G21" s="993"/>
      <c r="H21" s="993"/>
      <c r="I21" s="993"/>
      <c r="J21" s="993"/>
      <c r="K21" s="993"/>
      <c r="L21" s="993"/>
      <c r="M21" s="993"/>
      <c r="N21" s="993"/>
      <c r="O21" s="993"/>
      <c r="P21" s="12"/>
    </row>
    <row r="22" spans="3:16" ht="15" customHeight="1" x14ac:dyDescent="0.3">
      <c r="C22" s="12"/>
      <c r="D22" s="12"/>
      <c r="E22" s="12"/>
      <c r="F22" s="21"/>
      <c r="G22" s="12"/>
      <c r="H22" s="12"/>
      <c r="I22" s="12"/>
      <c r="J22" s="12"/>
      <c r="K22" s="12"/>
      <c r="L22" s="12"/>
      <c r="M22" s="12"/>
      <c r="N22" s="12"/>
      <c r="O22" s="12"/>
      <c r="P22" s="12"/>
    </row>
    <row r="23" spans="3:16" x14ac:dyDescent="0.3">
      <c r="C23" s="12"/>
      <c r="D23" s="12"/>
      <c r="E23" s="12"/>
      <c r="F23" s="21"/>
      <c r="G23" s="12"/>
      <c r="H23" s="12"/>
      <c r="I23" s="12"/>
      <c r="J23" s="12"/>
      <c r="K23" s="12"/>
      <c r="L23" s="12"/>
      <c r="M23" s="12"/>
      <c r="N23" s="12"/>
      <c r="O23" s="12"/>
      <c r="P23" s="12"/>
    </row>
    <row r="24" spans="3:16" x14ac:dyDescent="0.3">
      <c r="C24" s="12"/>
      <c r="D24" s="12"/>
      <c r="E24" s="12"/>
      <c r="F24" s="21"/>
      <c r="G24" s="12"/>
      <c r="H24" s="12"/>
      <c r="I24" s="12"/>
      <c r="J24" s="12"/>
      <c r="K24" s="12"/>
      <c r="L24" s="12"/>
      <c r="M24" s="12"/>
      <c r="N24" s="12"/>
      <c r="O24" s="12"/>
      <c r="P24" s="12"/>
    </row>
    <row r="25" spans="3:16" x14ac:dyDescent="0.3">
      <c r="C25" s="12"/>
      <c r="D25" s="12"/>
      <c r="E25" s="12"/>
      <c r="F25" s="21"/>
      <c r="G25" s="12"/>
      <c r="H25" s="12"/>
      <c r="I25" s="12"/>
      <c r="J25" s="12"/>
      <c r="K25" s="12"/>
      <c r="L25" s="12"/>
      <c r="M25" s="12"/>
      <c r="N25" s="12"/>
      <c r="O25" s="12"/>
      <c r="P25" s="12"/>
    </row>
    <row r="26" spans="3:16" x14ac:dyDescent="0.3">
      <c r="C26" s="12"/>
      <c r="D26" s="12"/>
      <c r="E26" s="12"/>
      <c r="F26" s="21"/>
      <c r="G26" s="12"/>
      <c r="H26" s="12"/>
      <c r="I26" s="12"/>
      <c r="J26" s="12"/>
      <c r="K26" s="12"/>
      <c r="L26" s="12"/>
      <c r="M26" s="12"/>
      <c r="N26" s="12"/>
      <c r="O26" s="12"/>
      <c r="P26" s="12"/>
    </row>
    <row r="27" spans="3:16" x14ac:dyDescent="0.3">
      <c r="C27" s="12"/>
      <c r="D27" s="12"/>
      <c r="E27" s="12"/>
      <c r="F27" s="21"/>
      <c r="G27" s="12"/>
      <c r="H27" s="12"/>
      <c r="I27" s="12"/>
      <c r="J27" s="12"/>
      <c r="K27" s="12"/>
      <c r="L27" s="12"/>
      <c r="M27" s="12"/>
      <c r="N27" s="12"/>
      <c r="O27" s="12"/>
      <c r="P27" s="12"/>
    </row>
    <row r="28" spans="3:16" x14ac:dyDescent="0.3">
      <c r="C28" s="12"/>
      <c r="D28" s="12"/>
      <c r="E28" s="12"/>
      <c r="F28" s="21"/>
      <c r="G28" s="12"/>
      <c r="H28" s="12"/>
      <c r="I28" s="12"/>
      <c r="J28" s="12"/>
      <c r="K28" s="12"/>
      <c r="L28" s="12"/>
      <c r="M28" s="12"/>
      <c r="N28" s="12"/>
      <c r="O28" s="12"/>
      <c r="P28" s="12"/>
    </row>
    <row r="29" spans="3:16" x14ac:dyDescent="0.3">
      <c r="C29" s="12"/>
      <c r="D29" s="12"/>
      <c r="E29" s="12"/>
      <c r="F29" s="21"/>
      <c r="G29" s="12"/>
      <c r="H29" s="12"/>
      <c r="I29" s="12"/>
      <c r="J29" s="12"/>
      <c r="K29" s="12"/>
      <c r="L29" s="12"/>
      <c r="M29" s="12"/>
      <c r="N29" s="12"/>
      <c r="O29" s="12"/>
      <c r="P29" s="12"/>
    </row>
    <row r="30" spans="3:16" x14ac:dyDescent="0.3">
      <c r="C30" s="12"/>
      <c r="D30" s="12"/>
      <c r="E30" s="12"/>
      <c r="F30" s="21"/>
      <c r="G30" s="12"/>
      <c r="H30" s="12"/>
      <c r="I30" s="12"/>
      <c r="J30" s="12"/>
      <c r="K30" s="12"/>
      <c r="L30" s="12"/>
      <c r="M30" s="12"/>
      <c r="N30" s="12"/>
      <c r="O30" s="12"/>
      <c r="P30" s="12"/>
    </row>
    <row r="31" spans="3:16" x14ac:dyDescent="0.3">
      <c r="C31" s="12"/>
      <c r="D31" s="12"/>
      <c r="E31" s="12"/>
      <c r="F31" s="21"/>
      <c r="G31" s="12"/>
      <c r="H31" s="12"/>
      <c r="I31" s="12"/>
      <c r="J31" s="12"/>
      <c r="K31" s="12"/>
      <c r="L31" s="12"/>
      <c r="M31" s="12"/>
      <c r="N31" s="12"/>
      <c r="O31" s="12"/>
      <c r="P31" s="12"/>
    </row>
    <row r="32" spans="3:16" x14ac:dyDescent="0.3">
      <c r="C32" s="12"/>
      <c r="D32" s="12"/>
      <c r="E32" s="12"/>
      <c r="F32" s="21"/>
      <c r="G32" s="12"/>
      <c r="H32" s="12"/>
      <c r="I32" s="12"/>
      <c r="J32" s="12"/>
      <c r="K32" s="12"/>
      <c r="L32" s="12"/>
      <c r="M32" s="12"/>
      <c r="N32" s="12"/>
      <c r="O32" s="12"/>
      <c r="P32" s="12"/>
    </row>
    <row r="33" spans="3:16" x14ac:dyDescent="0.3">
      <c r="C33" s="12"/>
      <c r="D33" s="12"/>
      <c r="E33" s="12"/>
      <c r="F33" s="21"/>
      <c r="G33" s="12"/>
      <c r="H33" s="12"/>
      <c r="I33" s="12"/>
      <c r="J33" s="12"/>
      <c r="K33" s="12"/>
      <c r="L33" s="12"/>
      <c r="M33" s="12"/>
      <c r="N33" s="12"/>
      <c r="O33" s="12"/>
      <c r="P33" s="12"/>
    </row>
    <row r="34" spans="3:16" x14ac:dyDescent="0.3">
      <c r="C34" s="12"/>
      <c r="D34" s="12"/>
      <c r="E34" s="12"/>
      <c r="F34" s="21"/>
      <c r="G34" s="12"/>
      <c r="H34" s="12"/>
      <c r="I34" s="12"/>
      <c r="J34" s="12"/>
      <c r="K34" s="12"/>
      <c r="L34" s="12"/>
      <c r="M34" s="12"/>
      <c r="N34" s="12"/>
      <c r="O34" s="12"/>
      <c r="P34" s="12"/>
    </row>
    <row r="35" spans="3:16" x14ac:dyDescent="0.3">
      <c r="C35" s="12"/>
      <c r="D35" s="12"/>
      <c r="E35" s="12"/>
      <c r="F35" s="21"/>
      <c r="G35" s="12"/>
      <c r="H35" s="12"/>
      <c r="I35" s="12"/>
      <c r="J35" s="12"/>
      <c r="K35" s="12"/>
      <c r="L35" s="12"/>
      <c r="M35" s="12"/>
      <c r="N35" s="12"/>
      <c r="O35" s="12"/>
      <c r="P35" s="12"/>
    </row>
    <row r="36" spans="3:16" x14ac:dyDescent="0.3">
      <c r="C36" s="12"/>
      <c r="D36" s="12"/>
      <c r="E36" s="12"/>
      <c r="F36" s="21"/>
      <c r="G36" s="12"/>
      <c r="H36" s="12"/>
      <c r="I36" s="12"/>
      <c r="J36" s="12"/>
      <c r="K36" s="12"/>
      <c r="L36" s="12"/>
      <c r="M36" s="12"/>
      <c r="N36" s="12"/>
      <c r="O36" s="12"/>
      <c r="P36" s="12"/>
    </row>
    <row r="37" spans="3:16" x14ac:dyDescent="0.3">
      <c r="C37" s="12"/>
      <c r="D37" s="12"/>
      <c r="E37" s="12"/>
      <c r="F37" s="21"/>
      <c r="G37" s="12"/>
      <c r="H37" s="12"/>
      <c r="I37" s="12"/>
      <c r="J37" s="12"/>
      <c r="K37" s="12"/>
      <c r="L37" s="12"/>
      <c r="M37" s="12"/>
      <c r="N37" s="12"/>
      <c r="O37" s="12"/>
      <c r="P37" s="12"/>
    </row>
    <row r="38" spans="3:16" x14ac:dyDescent="0.3">
      <c r="C38" s="12"/>
      <c r="D38" s="12"/>
      <c r="E38" s="12"/>
      <c r="F38" s="21"/>
      <c r="G38" s="12"/>
      <c r="H38" s="12"/>
      <c r="I38" s="12"/>
      <c r="J38" s="12"/>
      <c r="K38" s="12"/>
      <c r="L38" s="12"/>
      <c r="M38" s="12"/>
      <c r="N38" s="12"/>
      <c r="O38" s="12"/>
      <c r="P38" s="12"/>
    </row>
    <row r="39" spans="3:16" x14ac:dyDescent="0.3">
      <c r="C39" s="12"/>
      <c r="D39" s="12"/>
      <c r="E39" s="12"/>
      <c r="F39" s="21"/>
      <c r="G39" s="12"/>
      <c r="H39" s="12"/>
      <c r="I39" s="12"/>
      <c r="J39" s="12"/>
      <c r="K39" s="12"/>
      <c r="L39" s="12"/>
      <c r="M39" s="12"/>
      <c r="N39" s="12"/>
      <c r="O39" s="12"/>
      <c r="P39" s="12"/>
    </row>
    <row r="40" spans="3:16" x14ac:dyDescent="0.3">
      <c r="C40" s="12"/>
      <c r="D40" s="12"/>
      <c r="E40" s="12"/>
      <c r="F40" s="21"/>
      <c r="G40" s="12"/>
      <c r="H40" s="12"/>
      <c r="I40" s="12"/>
      <c r="J40" s="12"/>
      <c r="K40" s="12"/>
      <c r="L40" s="12"/>
      <c r="M40" s="12"/>
      <c r="N40" s="12"/>
      <c r="O40" s="12"/>
      <c r="P40" s="12"/>
    </row>
    <row r="41" spans="3:16" x14ac:dyDescent="0.3">
      <c r="C41" s="12"/>
      <c r="D41" s="12"/>
      <c r="E41" s="12"/>
      <c r="F41" s="21"/>
      <c r="G41" s="12"/>
      <c r="H41" s="12"/>
      <c r="I41" s="12"/>
      <c r="J41" s="12"/>
      <c r="K41" s="12"/>
      <c r="L41" s="12"/>
      <c r="M41" s="12"/>
      <c r="N41" s="12"/>
      <c r="O41" s="12"/>
      <c r="P41" s="12"/>
    </row>
    <row r="42" spans="3:16" x14ac:dyDescent="0.3">
      <c r="C42" s="12"/>
      <c r="D42" s="12"/>
      <c r="E42" s="12"/>
      <c r="F42" s="21"/>
      <c r="G42" s="12"/>
      <c r="H42" s="12"/>
      <c r="I42" s="12"/>
      <c r="J42" s="12"/>
      <c r="K42" s="12"/>
      <c r="L42" s="12"/>
      <c r="M42" s="12"/>
      <c r="N42" s="12"/>
      <c r="O42" s="12"/>
      <c r="P42" s="12"/>
    </row>
    <row r="43" spans="3:16" x14ac:dyDescent="0.3">
      <c r="C43" s="12"/>
      <c r="D43" s="12"/>
      <c r="E43" s="12"/>
      <c r="F43" s="21"/>
      <c r="G43" s="12"/>
      <c r="H43" s="12"/>
      <c r="I43" s="12"/>
      <c r="J43" s="12"/>
      <c r="K43" s="12"/>
      <c r="L43" s="12"/>
      <c r="M43" s="12"/>
      <c r="N43" s="12"/>
      <c r="O43" s="12"/>
      <c r="P43" s="12"/>
    </row>
    <row r="44" spans="3:16" x14ac:dyDescent="0.3">
      <c r="C44" s="12"/>
      <c r="D44" s="12"/>
      <c r="E44" s="12"/>
      <c r="F44" s="21"/>
      <c r="G44" s="12"/>
      <c r="H44" s="12"/>
      <c r="I44" s="12"/>
      <c r="J44" s="12"/>
      <c r="K44" s="12"/>
      <c r="L44" s="12"/>
      <c r="M44" s="12"/>
      <c r="N44" s="12"/>
      <c r="O44" s="12"/>
      <c r="P44" s="12"/>
    </row>
    <row r="45" spans="3:16" x14ac:dyDescent="0.3">
      <c r="C45" s="12"/>
      <c r="D45" s="12"/>
      <c r="E45" s="12"/>
      <c r="F45" s="21"/>
      <c r="G45" s="12"/>
      <c r="H45" s="12"/>
      <c r="I45" s="12"/>
      <c r="J45" s="12"/>
      <c r="K45" s="12"/>
      <c r="L45" s="12"/>
      <c r="M45" s="12"/>
      <c r="N45" s="12"/>
      <c r="O45" s="12"/>
      <c r="P45" s="12"/>
    </row>
    <row r="46" spans="3:16" x14ac:dyDescent="0.3">
      <c r="C46" s="12"/>
      <c r="D46" s="12"/>
      <c r="E46" s="12"/>
      <c r="F46" s="21"/>
      <c r="G46" s="12"/>
      <c r="H46" s="12"/>
      <c r="I46" s="12"/>
      <c r="J46" s="12"/>
      <c r="K46" s="12"/>
      <c r="L46" s="12"/>
      <c r="M46" s="12"/>
      <c r="N46" s="12"/>
      <c r="O46" s="12"/>
      <c r="P46" s="12"/>
    </row>
    <row r="47" spans="3:16" x14ac:dyDescent="0.3">
      <c r="C47" s="12"/>
      <c r="D47" s="12"/>
      <c r="E47" s="12"/>
      <c r="F47" s="21"/>
      <c r="G47" s="12"/>
      <c r="H47" s="12"/>
      <c r="I47" s="12"/>
      <c r="J47" s="12"/>
      <c r="K47" s="12"/>
      <c r="L47" s="12"/>
      <c r="M47" s="12"/>
      <c r="N47" s="12"/>
      <c r="O47" s="12"/>
      <c r="P47" s="12"/>
    </row>
    <row r="48" spans="3:16" x14ac:dyDescent="0.3">
      <c r="C48" s="12"/>
      <c r="D48" s="12"/>
      <c r="E48" s="12"/>
      <c r="F48" s="21"/>
      <c r="G48" s="12"/>
      <c r="H48" s="12"/>
      <c r="I48" s="12"/>
      <c r="J48" s="12"/>
      <c r="K48" s="12"/>
      <c r="L48" s="12"/>
      <c r="M48" s="12"/>
      <c r="N48" s="12"/>
      <c r="O48" s="12"/>
      <c r="P48" s="12"/>
    </row>
    <row r="49" spans="3:16" x14ac:dyDescent="0.3">
      <c r="C49" s="12"/>
      <c r="D49" s="12"/>
      <c r="E49" s="12"/>
      <c r="F49" s="21"/>
      <c r="G49" s="12"/>
      <c r="H49" s="12"/>
      <c r="I49" s="12"/>
      <c r="J49" s="12"/>
      <c r="K49" s="12"/>
      <c r="L49" s="12"/>
      <c r="M49" s="12"/>
      <c r="N49" s="12"/>
      <c r="O49" s="12"/>
      <c r="P49" s="12"/>
    </row>
    <row r="50" spans="3:16" x14ac:dyDescent="0.3">
      <c r="C50" s="12"/>
      <c r="D50" s="12"/>
      <c r="E50" s="12"/>
      <c r="F50" s="21"/>
      <c r="G50" s="12"/>
      <c r="H50" s="12"/>
      <c r="I50" s="12"/>
      <c r="J50" s="12"/>
      <c r="K50" s="12"/>
      <c r="L50" s="12"/>
      <c r="M50" s="12"/>
      <c r="N50" s="12"/>
      <c r="O50" s="12"/>
      <c r="P50" s="12"/>
    </row>
    <row r="51" spans="3:16" x14ac:dyDescent="0.3">
      <c r="C51" s="12"/>
      <c r="D51" s="12"/>
      <c r="E51" s="12"/>
      <c r="F51" s="21"/>
      <c r="G51" s="12"/>
      <c r="H51" s="12"/>
      <c r="I51" s="12"/>
      <c r="J51" s="12"/>
      <c r="K51" s="12"/>
      <c r="L51" s="12"/>
      <c r="M51" s="12"/>
      <c r="N51" s="12"/>
      <c r="O51" s="12"/>
      <c r="P51" s="12"/>
    </row>
    <row r="52" spans="3:16" x14ac:dyDescent="0.3">
      <c r="C52" s="12"/>
      <c r="D52" s="12"/>
      <c r="E52" s="12"/>
      <c r="F52" s="21"/>
      <c r="G52" s="12"/>
      <c r="H52" s="12"/>
      <c r="I52" s="12"/>
      <c r="J52" s="12"/>
      <c r="K52" s="12"/>
      <c r="L52" s="12"/>
      <c r="M52" s="12"/>
      <c r="N52" s="12"/>
      <c r="O52" s="12"/>
      <c r="P52" s="12"/>
    </row>
    <row r="53" spans="3:16" x14ac:dyDescent="0.3">
      <c r="C53" s="12"/>
      <c r="D53" s="12"/>
      <c r="E53" s="12"/>
      <c r="F53" s="21"/>
      <c r="G53" s="12"/>
      <c r="H53" s="12"/>
      <c r="I53" s="12"/>
      <c r="J53" s="12"/>
      <c r="K53" s="12"/>
      <c r="L53" s="12"/>
      <c r="M53" s="12"/>
      <c r="N53" s="12"/>
      <c r="O53" s="12"/>
      <c r="P53" s="12"/>
    </row>
    <row r="54" spans="3:16" x14ac:dyDescent="0.3">
      <c r="C54" s="12"/>
      <c r="D54" s="12"/>
      <c r="E54" s="12"/>
      <c r="F54" s="21"/>
      <c r="G54" s="12"/>
      <c r="H54" s="12"/>
      <c r="I54" s="12"/>
      <c r="J54" s="12"/>
      <c r="K54" s="12"/>
      <c r="L54" s="12"/>
      <c r="M54" s="12"/>
      <c r="N54" s="12"/>
      <c r="O54" s="12"/>
      <c r="P54" s="12"/>
    </row>
    <row r="55" spans="3:16" x14ac:dyDescent="0.3">
      <c r="C55" s="12"/>
      <c r="D55" s="12"/>
      <c r="E55" s="12"/>
      <c r="F55" s="21"/>
      <c r="G55" s="12"/>
      <c r="H55" s="12"/>
      <c r="I55" s="12"/>
      <c r="J55" s="12"/>
      <c r="K55" s="12"/>
      <c r="L55" s="12"/>
      <c r="M55" s="12"/>
      <c r="N55" s="12"/>
      <c r="O55" s="12"/>
      <c r="P55" s="12"/>
    </row>
    <row r="56" spans="3:16" x14ac:dyDescent="0.3">
      <c r="C56" s="12"/>
      <c r="D56" s="12"/>
      <c r="E56" s="12"/>
      <c r="F56" s="21"/>
      <c r="G56" s="12"/>
      <c r="H56" s="12"/>
      <c r="I56" s="12"/>
      <c r="J56" s="12"/>
      <c r="K56" s="12"/>
      <c r="L56" s="12"/>
      <c r="M56" s="12"/>
      <c r="N56" s="12"/>
      <c r="O56" s="12"/>
      <c r="P56" s="12"/>
    </row>
    <row r="57" spans="3:16" x14ac:dyDescent="0.3">
      <c r="C57" s="12"/>
      <c r="D57" s="12"/>
      <c r="E57" s="12"/>
      <c r="F57" s="21"/>
      <c r="G57" s="12"/>
      <c r="H57" s="12"/>
      <c r="I57" s="12"/>
      <c r="J57" s="12"/>
      <c r="K57" s="12"/>
      <c r="L57" s="12"/>
      <c r="M57" s="12"/>
      <c r="N57" s="12"/>
      <c r="O57" s="12"/>
      <c r="P57" s="12"/>
    </row>
    <row r="58" spans="3:16" x14ac:dyDescent="0.3">
      <c r="C58" s="12"/>
      <c r="D58" s="12"/>
      <c r="E58" s="12"/>
      <c r="F58" s="21"/>
      <c r="G58" s="12"/>
      <c r="H58" s="12"/>
      <c r="I58" s="12"/>
      <c r="J58" s="12"/>
      <c r="K58" s="12"/>
      <c r="L58" s="12"/>
      <c r="M58" s="12"/>
      <c r="N58" s="12"/>
      <c r="O58" s="12"/>
      <c r="P58" s="12"/>
    </row>
    <row r="59" spans="3:16" x14ac:dyDescent="0.3">
      <c r="C59" s="12"/>
      <c r="D59" s="12"/>
      <c r="E59" s="12"/>
      <c r="F59" s="21"/>
      <c r="G59" s="12"/>
      <c r="H59" s="12"/>
      <c r="I59" s="12"/>
      <c r="J59" s="12"/>
      <c r="K59" s="12"/>
      <c r="L59" s="12"/>
      <c r="M59" s="12"/>
      <c r="N59" s="12"/>
      <c r="O59" s="12"/>
      <c r="P59" s="12"/>
    </row>
    <row r="60" spans="3:16" x14ac:dyDescent="0.3">
      <c r="C60" s="12"/>
      <c r="D60" s="12"/>
      <c r="E60" s="12"/>
      <c r="F60" s="21"/>
      <c r="G60" s="12"/>
      <c r="H60" s="12"/>
      <c r="I60" s="12"/>
      <c r="J60" s="12"/>
      <c r="K60" s="12"/>
      <c r="L60" s="12"/>
      <c r="M60" s="12"/>
      <c r="N60" s="12"/>
      <c r="O60" s="12"/>
      <c r="P60" s="12"/>
    </row>
    <row r="61" spans="3:16" x14ac:dyDescent="0.3">
      <c r="C61" s="12"/>
      <c r="D61" s="12"/>
      <c r="E61" s="12"/>
      <c r="F61" s="21"/>
      <c r="G61" s="12"/>
      <c r="H61" s="12"/>
      <c r="I61" s="12"/>
      <c r="J61" s="12"/>
      <c r="K61" s="12"/>
      <c r="L61" s="12"/>
      <c r="M61" s="12"/>
      <c r="N61" s="12"/>
      <c r="O61" s="12"/>
      <c r="P61" s="12"/>
    </row>
    <row r="62" spans="3:16" x14ac:dyDescent="0.3">
      <c r="C62" s="12"/>
      <c r="D62" s="12"/>
      <c r="E62" s="12"/>
      <c r="F62" s="21"/>
      <c r="G62" s="12"/>
      <c r="H62" s="12"/>
      <c r="I62" s="12"/>
      <c r="J62" s="12"/>
      <c r="K62" s="12"/>
      <c r="L62" s="12"/>
      <c r="M62" s="12"/>
      <c r="N62" s="12"/>
      <c r="O62" s="12"/>
      <c r="P62" s="12"/>
    </row>
    <row r="63" spans="3:16" x14ac:dyDescent="0.3">
      <c r="C63" s="12"/>
      <c r="D63" s="12"/>
      <c r="E63" s="12"/>
      <c r="F63" s="21"/>
      <c r="G63" s="12"/>
      <c r="H63" s="12"/>
      <c r="I63" s="12"/>
      <c r="J63" s="12"/>
      <c r="K63" s="12"/>
      <c r="L63" s="12"/>
      <c r="M63" s="12"/>
      <c r="N63" s="12"/>
      <c r="O63" s="12"/>
      <c r="P63" s="12"/>
    </row>
    <row r="64" spans="3:16" x14ac:dyDescent="0.3">
      <c r="C64" s="12"/>
      <c r="D64" s="12"/>
      <c r="E64" s="12"/>
      <c r="F64" s="21"/>
      <c r="G64" s="12"/>
      <c r="H64" s="12"/>
      <c r="I64" s="12"/>
      <c r="J64" s="12"/>
      <c r="K64" s="12"/>
      <c r="L64" s="12"/>
      <c r="M64" s="12"/>
      <c r="N64" s="12"/>
      <c r="O64" s="12"/>
      <c r="P64" s="12"/>
    </row>
    <row r="65" spans="3:16" x14ac:dyDescent="0.3">
      <c r="C65" s="12"/>
      <c r="D65" s="12"/>
      <c r="E65" s="12"/>
      <c r="F65" s="21"/>
      <c r="G65" s="12"/>
      <c r="H65" s="12"/>
      <c r="I65" s="12"/>
      <c r="J65" s="12"/>
      <c r="K65" s="12"/>
      <c r="L65" s="12"/>
      <c r="M65" s="12"/>
      <c r="N65" s="12"/>
      <c r="O65" s="12"/>
      <c r="P65" s="12"/>
    </row>
    <row r="66" spans="3:16" x14ac:dyDescent="0.3">
      <c r="C66" s="12"/>
      <c r="D66" s="12"/>
      <c r="E66" s="12"/>
      <c r="F66" s="21"/>
      <c r="G66" s="12"/>
      <c r="H66" s="12"/>
      <c r="I66" s="12"/>
      <c r="J66" s="12"/>
      <c r="K66" s="12"/>
      <c r="L66" s="12"/>
      <c r="M66" s="12"/>
      <c r="N66" s="12"/>
      <c r="O66" s="12"/>
      <c r="P66" s="12"/>
    </row>
    <row r="67" spans="3:16" x14ac:dyDescent="0.3">
      <c r="C67" s="12"/>
      <c r="D67" s="12"/>
      <c r="E67" s="12"/>
      <c r="F67" s="21"/>
      <c r="G67" s="12"/>
      <c r="H67" s="12"/>
      <c r="I67" s="12"/>
      <c r="J67" s="12"/>
      <c r="K67" s="12"/>
      <c r="L67" s="12"/>
      <c r="M67" s="12"/>
      <c r="N67" s="12"/>
      <c r="O67" s="12"/>
      <c r="P67" s="12"/>
    </row>
    <row r="68" spans="3:16" x14ac:dyDescent="0.3">
      <c r="C68" s="12"/>
      <c r="D68" s="12"/>
      <c r="E68" s="12"/>
      <c r="F68" s="21"/>
      <c r="G68" s="12"/>
      <c r="H68" s="12"/>
      <c r="I68" s="12"/>
      <c r="J68" s="12"/>
      <c r="K68" s="12"/>
      <c r="L68" s="12"/>
      <c r="M68" s="12"/>
      <c r="N68" s="12"/>
      <c r="O68" s="12"/>
      <c r="P68" s="12"/>
    </row>
    <row r="69" spans="3:16" x14ac:dyDescent="0.3">
      <c r="C69" s="12"/>
      <c r="D69" s="12"/>
      <c r="E69" s="12"/>
      <c r="F69" s="21"/>
      <c r="G69" s="12"/>
      <c r="H69" s="12"/>
      <c r="I69" s="12"/>
      <c r="J69" s="12"/>
      <c r="K69" s="12"/>
      <c r="L69" s="12"/>
      <c r="M69" s="12"/>
      <c r="N69" s="12"/>
      <c r="O69" s="12"/>
      <c r="P69" s="12"/>
    </row>
    <row r="70" spans="3:16" x14ac:dyDescent="0.3">
      <c r="C70" s="12"/>
      <c r="D70" s="12"/>
      <c r="E70" s="12"/>
      <c r="F70" s="21"/>
      <c r="G70" s="12"/>
      <c r="H70" s="12"/>
      <c r="I70" s="12"/>
      <c r="J70" s="12"/>
      <c r="K70" s="12"/>
      <c r="L70" s="12"/>
      <c r="M70" s="12"/>
      <c r="N70" s="12"/>
      <c r="O70" s="12"/>
      <c r="P70" s="12"/>
    </row>
    <row r="71" spans="3:16" x14ac:dyDescent="0.3">
      <c r="C71" s="12"/>
      <c r="D71" s="12"/>
      <c r="E71" s="12"/>
      <c r="F71" s="21"/>
      <c r="G71" s="12"/>
      <c r="H71" s="12"/>
      <c r="I71" s="12"/>
      <c r="J71" s="12"/>
      <c r="K71" s="12"/>
      <c r="L71" s="12"/>
      <c r="M71" s="12"/>
      <c r="N71" s="12"/>
      <c r="O71" s="12"/>
      <c r="P71" s="12"/>
    </row>
    <row r="72" spans="3:16" x14ac:dyDescent="0.3">
      <c r="C72" s="12"/>
      <c r="D72" s="12"/>
      <c r="E72" s="12"/>
      <c r="F72" s="21"/>
      <c r="G72" s="12"/>
      <c r="H72" s="12"/>
      <c r="I72" s="12"/>
      <c r="J72" s="12"/>
      <c r="K72" s="12"/>
      <c r="L72" s="12"/>
      <c r="M72" s="12"/>
      <c r="N72" s="12"/>
      <c r="O72" s="12"/>
      <c r="P72" s="12"/>
    </row>
    <row r="73" spans="3:16" x14ac:dyDescent="0.3">
      <c r="C73" s="12"/>
      <c r="D73" s="12"/>
      <c r="E73" s="12"/>
      <c r="F73" s="21"/>
      <c r="G73" s="12"/>
      <c r="H73" s="12"/>
      <c r="I73" s="12"/>
      <c r="J73" s="12"/>
      <c r="K73" s="12"/>
      <c r="L73" s="12"/>
      <c r="M73" s="12"/>
      <c r="N73" s="12"/>
      <c r="O73" s="12"/>
      <c r="P73" s="12"/>
    </row>
    <row r="74" spans="3:16" x14ac:dyDescent="0.3">
      <c r="C74" s="12"/>
      <c r="D74" s="12"/>
      <c r="E74" s="12"/>
      <c r="F74" s="21"/>
      <c r="G74" s="12"/>
      <c r="H74" s="12"/>
      <c r="I74" s="12"/>
      <c r="J74" s="12"/>
      <c r="K74" s="12"/>
      <c r="L74" s="12"/>
      <c r="M74" s="12"/>
      <c r="N74" s="12"/>
      <c r="O74" s="12"/>
      <c r="P74" s="12"/>
    </row>
    <row r="75" spans="3:16" x14ac:dyDescent="0.3">
      <c r="C75" s="12"/>
      <c r="D75" s="12"/>
      <c r="E75" s="12"/>
      <c r="F75" s="21"/>
      <c r="G75" s="12"/>
      <c r="H75" s="12"/>
      <c r="I75" s="12"/>
      <c r="J75" s="12"/>
      <c r="K75" s="12"/>
      <c r="L75" s="12"/>
      <c r="M75" s="12"/>
      <c r="N75" s="12"/>
      <c r="O75" s="12"/>
      <c r="P75" s="12"/>
    </row>
    <row r="76" spans="3:16" x14ac:dyDescent="0.3">
      <c r="C76" s="12"/>
      <c r="D76" s="12"/>
      <c r="E76" s="12"/>
      <c r="F76" s="21"/>
      <c r="G76" s="12"/>
      <c r="H76" s="12"/>
      <c r="I76" s="12"/>
      <c r="J76" s="12"/>
      <c r="K76" s="12"/>
      <c r="L76" s="12"/>
      <c r="M76" s="12"/>
      <c r="N76" s="12"/>
      <c r="O76" s="12"/>
      <c r="P76" s="12"/>
    </row>
    <row r="77" spans="3:16" x14ac:dyDescent="0.3">
      <c r="C77" s="12"/>
      <c r="D77" s="12"/>
      <c r="E77" s="12"/>
      <c r="F77" s="21"/>
      <c r="G77" s="12"/>
      <c r="H77" s="12"/>
      <c r="I77" s="12"/>
      <c r="J77" s="12"/>
      <c r="K77" s="12"/>
      <c r="L77" s="12"/>
      <c r="M77" s="12"/>
      <c r="N77" s="12"/>
      <c r="O77" s="12"/>
      <c r="P77" s="12"/>
    </row>
    <row r="78" spans="3:16" x14ac:dyDescent="0.3">
      <c r="C78" s="12"/>
      <c r="D78" s="12"/>
      <c r="E78" s="12"/>
      <c r="F78" s="21"/>
      <c r="G78" s="12"/>
      <c r="H78" s="12"/>
      <c r="I78" s="12"/>
      <c r="J78" s="12"/>
      <c r="K78" s="12"/>
      <c r="L78" s="12"/>
      <c r="M78" s="12"/>
      <c r="N78" s="12"/>
      <c r="O78" s="12"/>
      <c r="P78" s="12"/>
    </row>
    <row r="79" spans="3:16" x14ac:dyDescent="0.3">
      <c r="C79" s="12"/>
      <c r="D79" s="12"/>
      <c r="E79" s="12"/>
      <c r="F79" s="21"/>
      <c r="G79" s="12"/>
      <c r="H79" s="12"/>
      <c r="I79" s="12"/>
      <c r="J79" s="12"/>
      <c r="K79" s="12"/>
      <c r="L79" s="12"/>
      <c r="M79" s="12"/>
      <c r="N79" s="12"/>
      <c r="O79" s="12"/>
      <c r="P79" s="12"/>
    </row>
    <row r="80" spans="3:16" x14ac:dyDescent="0.3">
      <c r="C80" s="12"/>
      <c r="D80" s="12"/>
      <c r="E80" s="12"/>
      <c r="F80" s="21"/>
      <c r="G80" s="12"/>
      <c r="H80" s="12"/>
      <c r="I80" s="12"/>
      <c r="J80" s="12"/>
      <c r="K80" s="12"/>
      <c r="L80" s="12"/>
      <c r="M80" s="12"/>
      <c r="N80" s="12"/>
      <c r="O80" s="12"/>
      <c r="P80" s="12"/>
    </row>
    <row r="81" spans="3:16" x14ac:dyDescent="0.3">
      <c r="C81" s="12"/>
      <c r="D81" s="12"/>
      <c r="E81" s="12"/>
      <c r="F81" s="21"/>
      <c r="G81" s="12"/>
      <c r="H81" s="12"/>
      <c r="I81" s="12"/>
      <c r="J81" s="12"/>
      <c r="K81" s="12"/>
      <c r="L81" s="12"/>
      <c r="M81" s="12"/>
      <c r="N81" s="12"/>
      <c r="O81" s="12"/>
      <c r="P81" s="12"/>
    </row>
    <row r="82" spans="3:16" x14ac:dyDescent="0.3">
      <c r="C82" s="12"/>
      <c r="D82" s="12"/>
      <c r="E82" s="12"/>
      <c r="F82" s="21"/>
      <c r="G82" s="12"/>
      <c r="H82" s="12"/>
      <c r="I82" s="12"/>
      <c r="J82" s="12"/>
      <c r="K82" s="12"/>
      <c r="L82" s="12"/>
      <c r="M82" s="12"/>
      <c r="N82" s="12"/>
      <c r="O82" s="12"/>
      <c r="P82" s="12"/>
    </row>
    <row r="83" spans="3:16" x14ac:dyDescent="0.3">
      <c r="C83" s="12"/>
      <c r="D83" s="12"/>
      <c r="E83" s="12"/>
      <c r="F83" s="21"/>
      <c r="G83" s="12"/>
      <c r="H83" s="12"/>
      <c r="I83" s="12"/>
      <c r="J83" s="12"/>
      <c r="K83" s="12"/>
      <c r="L83" s="12"/>
      <c r="M83" s="12"/>
      <c r="N83" s="12"/>
      <c r="O83" s="12"/>
      <c r="P83" s="12"/>
    </row>
    <row r="84" spans="3:16" x14ac:dyDescent="0.3">
      <c r="C84" s="12"/>
      <c r="D84" s="12"/>
      <c r="E84" s="12"/>
      <c r="F84" s="21"/>
      <c r="G84" s="12"/>
      <c r="H84" s="12"/>
      <c r="I84" s="12"/>
      <c r="J84" s="12"/>
      <c r="K84" s="12"/>
      <c r="L84" s="12"/>
      <c r="M84" s="12"/>
      <c r="N84" s="12"/>
      <c r="O84" s="12"/>
      <c r="P84" s="12"/>
    </row>
    <row r="85" spans="3:16" x14ac:dyDescent="0.3">
      <c r="C85" s="12"/>
      <c r="D85" s="12"/>
      <c r="E85" s="12"/>
      <c r="F85" s="21"/>
      <c r="G85" s="12"/>
      <c r="H85" s="12"/>
      <c r="I85" s="12"/>
      <c r="J85" s="12"/>
      <c r="K85" s="12"/>
      <c r="L85" s="12"/>
      <c r="M85" s="12"/>
      <c r="N85" s="12"/>
      <c r="O85" s="12"/>
      <c r="P85" s="12"/>
    </row>
    <row r="86" spans="3:16" x14ac:dyDescent="0.3">
      <c r="C86" s="12"/>
      <c r="D86" s="12"/>
      <c r="E86" s="12"/>
      <c r="F86" s="21"/>
      <c r="G86" s="12"/>
      <c r="H86" s="12"/>
      <c r="I86" s="12"/>
      <c r="J86" s="12"/>
      <c r="K86" s="12"/>
      <c r="L86" s="12"/>
      <c r="M86" s="12"/>
      <c r="N86" s="12"/>
      <c r="O86" s="12"/>
      <c r="P86" s="12"/>
    </row>
    <row r="87" spans="3:16" x14ac:dyDescent="0.3">
      <c r="C87" s="12"/>
      <c r="D87" s="12"/>
      <c r="E87" s="12"/>
      <c r="F87" s="21"/>
      <c r="G87" s="12"/>
      <c r="H87" s="12"/>
      <c r="I87" s="12"/>
      <c r="J87" s="12"/>
      <c r="K87" s="12"/>
      <c r="L87" s="12"/>
      <c r="M87" s="12"/>
      <c r="N87" s="12"/>
      <c r="O87" s="12"/>
      <c r="P87" s="12"/>
    </row>
    <row r="88" spans="3:16" x14ac:dyDescent="0.3">
      <c r="C88" s="12"/>
      <c r="D88" s="12"/>
      <c r="E88" s="12"/>
      <c r="F88" s="21"/>
      <c r="G88" s="12"/>
      <c r="H88" s="12"/>
      <c r="I88" s="12"/>
      <c r="J88" s="12"/>
      <c r="K88" s="12"/>
      <c r="L88" s="12"/>
      <c r="M88" s="12"/>
      <c r="N88" s="12"/>
      <c r="O88" s="12"/>
      <c r="P88" s="12"/>
    </row>
    <row r="89" spans="3:16" x14ac:dyDescent="0.3">
      <c r="C89" s="12"/>
      <c r="D89" s="12"/>
      <c r="E89" s="12"/>
      <c r="F89" s="21"/>
      <c r="G89" s="12"/>
      <c r="H89" s="12"/>
      <c r="I89" s="12"/>
      <c r="J89" s="12"/>
      <c r="K89" s="12"/>
      <c r="L89" s="12"/>
      <c r="M89" s="12"/>
      <c r="N89" s="12"/>
      <c r="O89" s="12"/>
      <c r="P89" s="12"/>
    </row>
    <row r="90" spans="3:16" x14ac:dyDescent="0.3">
      <c r="C90" s="12"/>
      <c r="D90" s="12"/>
      <c r="E90" s="12"/>
      <c r="F90" s="21"/>
      <c r="G90" s="12"/>
      <c r="H90" s="12"/>
      <c r="I90" s="12"/>
      <c r="J90" s="12"/>
      <c r="K90" s="12"/>
      <c r="L90" s="12"/>
      <c r="M90" s="12"/>
      <c r="N90" s="12"/>
      <c r="O90" s="12"/>
      <c r="P90" s="12"/>
    </row>
    <row r="91" spans="3:16" x14ac:dyDescent="0.3">
      <c r="C91" s="12"/>
      <c r="D91" s="12"/>
      <c r="E91" s="12"/>
      <c r="F91" s="21"/>
      <c r="G91" s="12"/>
      <c r="H91" s="12"/>
      <c r="I91" s="12"/>
      <c r="J91" s="12"/>
      <c r="K91" s="12"/>
      <c r="L91" s="12"/>
      <c r="M91" s="12"/>
      <c r="N91" s="12"/>
      <c r="O91" s="12"/>
      <c r="P91" s="12"/>
    </row>
    <row r="92" spans="3:16" x14ac:dyDescent="0.3">
      <c r="C92" s="12"/>
      <c r="D92" s="12"/>
      <c r="E92" s="12"/>
      <c r="F92" s="21"/>
      <c r="G92" s="12"/>
      <c r="H92" s="12"/>
      <c r="I92" s="12"/>
      <c r="J92" s="12"/>
      <c r="K92" s="12"/>
      <c r="L92" s="12"/>
      <c r="M92" s="12"/>
      <c r="N92" s="12"/>
      <c r="O92" s="12"/>
      <c r="P92" s="12"/>
    </row>
    <row r="93" spans="3:16" x14ac:dyDescent="0.3">
      <c r="C93" s="12"/>
      <c r="D93" s="12"/>
      <c r="E93" s="12"/>
      <c r="F93" s="21"/>
      <c r="G93" s="12"/>
      <c r="H93" s="12"/>
      <c r="I93" s="12"/>
      <c r="J93" s="12"/>
      <c r="K93" s="12"/>
      <c r="L93" s="12"/>
      <c r="M93" s="12"/>
      <c r="N93" s="12"/>
      <c r="O93" s="12"/>
      <c r="P93" s="12"/>
    </row>
    <row r="94" spans="3:16" x14ac:dyDescent="0.3">
      <c r="C94" s="12"/>
      <c r="D94" s="12"/>
      <c r="E94" s="12"/>
      <c r="F94" s="21"/>
      <c r="G94" s="12"/>
      <c r="H94" s="12"/>
      <c r="I94" s="12"/>
      <c r="J94" s="12"/>
      <c r="K94" s="12"/>
      <c r="L94" s="12"/>
      <c r="M94" s="12"/>
      <c r="N94" s="12"/>
      <c r="O94" s="12"/>
      <c r="P94" s="12"/>
    </row>
    <row r="95" spans="3:16" x14ac:dyDescent="0.3">
      <c r="C95" s="12"/>
      <c r="D95" s="12"/>
      <c r="E95" s="12"/>
      <c r="F95" s="21"/>
      <c r="G95" s="12"/>
      <c r="H95" s="12"/>
      <c r="I95" s="12"/>
      <c r="J95" s="12"/>
      <c r="K95" s="12"/>
      <c r="L95" s="12"/>
      <c r="M95" s="12"/>
      <c r="N95" s="12"/>
      <c r="O95" s="12"/>
      <c r="P95" s="12"/>
    </row>
    <row r="96" spans="3:16" x14ac:dyDescent="0.3">
      <c r="C96" s="12"/>
      <c r="D96" s="12"/>
      <c r="E96" s="12"/>
      <c r="F96" s="21"/>
      <c r="G96" s="12"/>
      <c r="H96" s="12"/>
      <c r="I96" s="12"/>
      <c r="J96" s="12"/>
      <c r="K96" s="12"/>
      <c r="L96" s="12"/>
      <c r="M96" s="12"/>
      <c r="N96" s="12"/>
      <c r="O96" s="12"/>
      <c r="P96" s="12"/>
    </row>
    <row r="97" spans="3:16" x14ac:dyDescent="0.3">
      <c r="C97" s="12"/>
      <c r="D97" s="12"/>
      <c r="E97" s="12"/>
      <c r="F97" s="21"/>
      <c r="G97" s="12"/>
      <c r="H97" s="12"/>
      <c r="I97" s="12"/>
      <c r="J97" s="12"/>
      <c r="K97" s="12"/>
      <c r="L97" s="12"/>
      <c r="M97" s="12"/>
      <c r="N97" s="12"/>
      <c r="O97" s="12"/>
      <c r="P97" s="12"/>
    </row>
    <row r="98" spans="3:16" x14ac:dyDescent="0.3">
      <c r="C98" s="12"/>
      <c r="D98" s="12"/>
      <c r="E98" s="12"/>
      <c r="F98" s="21"/>
      <c r="G98" s="12"/>
      <c r="H98" s="12"/>
      <c r="I98" s="12"/>
      <c r="J98" s="12"/>
      <c r="K98" s="12"/>
      <c r="L98" s="12"/>
      <c r="M98" s="12"/>
      <c r="N98" s="12"/>
      <c r="O98" s="12"/>
      <c r="P98" s="12"/>
    </row>
    <row r="99" spans="3:16" x14ac:dyDescent="0.3">
      <c r="C99" s="12"/>
      <c r="D99" s="12"/>
      <c r="E99" s="12"/>
      <c r="F99" s="21"/>
      <c r="G99" s="12"/>
      <c r="H99" s="12"/>
      <c r="I99" s="12"/>
      <c r="J99" s="12"/>
      <c r="K99" s="12"/>
      <c r="L99" s="12"/>
      <c r="M99" s="12"/>
      <c r="N99" s="12"/>
      <c r="O99" s="12"/>
      <c r="P99" s="12"/>
    </row>
    <row r="100" spans="3:16" x14ac:dyDescent="0.3">
      <c r="C100" s="12"/>
      <c r="D100" s="12"/>
      <c r="E100" s="12"/>
      <c r="F100" s="21"/>
      <c r="G100" s="12"/>
      <c r="H100" s="12"/>
      <c r="I100" s="12"/>
      <c r="J100" s="12"/>
      <c r="K100" s="12"/>
      <c r="L100" s="12"/>
      <c r="M100" s="12"/>
      <c r="N100" s="12"/>
      <c r="O100" s="12"/>
      <c r="P100" s="12"/>
    </row>
    <row r="101" spans="3:16" x14ac:dyDescent="0.3">
      <c r="C101" s="12"/>
      <c r="D101" s="12"/>
      <c r="E101" s="12"/>
      <c r="F101" s="21"/>
      <c r="G101" s="12"/>
      <c r="H101" s="12"/>
      <c r="I101" s="12"/>
      <c r="J101" s="12"/>
      <c r="K101" s="12"/>
      <c r="L101" s="12"/>
      <c r="M101" s="12"/>
      <c r="N101" s="12"/>
      <c r="O101" s="12"/>
      <c r="P101" s="12"/>
    </row>
    <row r="102" spans="3:16" x14ac:dyDescent="0.3">
      <c r="C102" s="12"/>
      <c r="D102" s="12"/>
      <c r="E102" s="12"/>
      <c r="F102" s="21"/>
      <c r="G102" s="12"/>
      <c r="H102" s="12"/>
      <c r="I102" s="12"/>
      <c r="J102" s="12"/>
      <c r="K102" s="12"/>
      <c r="L102" s="12"/>
      <c r="M102" s="12"/>
      <c r="N102" s="12"/>
      <c r="O102" s="12"/>
      <c r="P102" s="12"/>
    </row>
    <row r="103" spans="3:16" x14ac:dyDescent="0.3">
      <c r="C103" s="12"/>
      <c r="D103" s="12"/>
      <c r="E103" s="12"/>
      <c r="F103" s="21"/>
      <c r="G103" s="12"/>
      <c r="H103" s="12"/>
      <c r="I103" s="12"/>
      <c r="J103" s="12"/>
      <c r="K103" s="12"/>
      <c r="L103" s="12"/>
      <c r="M103" s="12"/>
      <c r="N103" s="12"/>
      <c r="O103" s="12"/>
      <c r="P103" s="12"/>
    </row>
    <row r="104" spans="3:16" x14ac:dyDescent="0.3">
      <c r="C104" s="12"/>
      <c r="D104" s="12"/>
      <c r="E104" s="12"/>
      <c r="F104" s="21"/>
      <c r="G104" s="12"/>
      <c r="H104" s="12"/>
      <c r="I104" s="12"/>
      <c r="J104" s="12"/>
      <c r="K104" s="12"/>
      <c r="L104" s="12"/>
      <c r="M104" s="12"/>
      <c r="N104" s="12"/>
      <c r="O104" s="12"/>
      <c r="P104" s="12"/>
    </row>
    <row r="105" spans="3:16" x14ac:dyDescent="0.3">
      <c r="C105" s="12"/>
      <c r="D105" s="12"/>
      <c r="E105" s="12"/>
      <c r="F105" s="21"/>
      <c r="G105" s="12"/>
      <c r="H105" s="12"/>
      <c r="I105" s="12"/>
      <c r="J105" s="12"/>
      <c r="K105" s="12"/>
      <c r="L105" s="12"/>
      <c r="M105" s="12"/>
      <c r="N105" s="12"/>
      <c r="O105" s="12"/>
      <c r="P105" s="12"/>
    </row>
    <row r="106" spans="3:16" x14ac:dyDescent="0.3">
      <c r="C106" s="12"/>
      <c r="D106" s="12"/>
      <c r="E106" s="12"/>
      <c r="F106" s="21"/>
      <c r="G106" s="12"/>
      <c r="H106" s="12"/>
      <c r="I106" s="12"/>
      <c r="J106" s="12"/>
      <c r="K106" s="12"/>
      <c r="L106" s="12"/>
      <c r="M106" s="12"/>
      <c r="N106" s="12"/>
      <c r="O106" s="12"/>
      <c r="P106" s="12"/>
    </row>
    <row r="107" spans="3:16" x14ac:dyDescent="0.3">
      <c r="C107" s="12"/>
      <c r="D107" s="12"/>
      <c r="E107" s="12"/>
      <c r="F107" s="21"/>
      <c r="G107" s="12"/>
      <c r="H107" s="12"/>
      <c r="I107" s="12"/>
      <c r="J107" s="12"/>
      <c r="K107" s="12"/>
      <c r="L107" s="12"/>
      <c r="M107" s="12"/>
      <c r="N107" s="12"/>
      <c r="O107" s="12"/>
      <c r="P107" s="12"/>
    </row>
    <row r="108" spans="3:16" x14ac:dyDescent="0.3">
      <c r="C108" s="12"/>
      <c r="D108" s="12"/>
      <c r="E108" s="12"/>
      <c r="F108" s="21"/>
      <c r="G108" s="12"/>
      <c r="H108" s="12"/>
      <c r="I108" s="12"/>
      <c r="J108" s="12"/>
      <c r="K108" s="12"/>
      <c r="L108" s="12"/>
      <c r="M108" s="12"/>
      <c r="N108" s="12"/>
      <c r="O108" s="12"/>
      <c r="P108" s="12"/>
    </row>
    <row r="109" spans="3:16" x14ac:dyDescent="0.3">
      <c r="C109" s="12"/>
      <c r="D109" s="12"/>
      <c r="E109" s="12"/>
      <c r="F109" s="21"/>
      <c r="G109" s="12"/>
      <c r="H109" s="12"/>
      <c r="I109" s="12"/>
      <c r="J109" s="12"/>
      <c r="K109" s="12"/>
      <c r="L109" s="12"/>
      <c r="M109" s="12"/>
      <c r="N109" s="12"/>
      <c r="O109" s="12"/>
      <c r="P109" s="12"/>
    </row>
    <row r="110" spans="3:16" x14ac:dyDescent="0.3">
      <c r="C110" s="12"/>
      <c r="D110" s="12"/>
      <c r="E110" s="12"/>
      <c r="F110" s="21"/>
      <c r="G110" s="12"/>
      <c r="H110" s="12"/>
      <c r="I110" s="12"/>
      <c r="J110" s="12"/>
      <c r="K110" s="12"/>
      <c r="L110" s="12"/>
      <c r="M110" s="12"/>
      <c r="N110" s="12"/>
      <c r="O110" s="12"/>
      <c r="P110" s="12"/>
    </row>
    <row r="111" spans="3:16" x14ac:dyDescent="0.3">
      <c r="C111" s="12"/>
      <c r="D111" s="12"/>
      <c r="E111" s="12"/>
      <c r="F111" s="21"/>
      <c r="G111" s="12"/>
      <c r="H111" s="12"/>
      <c r="I111" s="12"/>
      <c r="J111" s="12"/>
      <c r="K111" s="12"/>
      <c r="L111" s="12"/>
      <c r="M111" s="12"/>
      <c r="N111" s="12"/>
      <c r="O111" s="12"/>
      <c r="P111" s="12"/>
    </row>
    <row r="112" spans="3:16" x14ac:dyDescent="0.3">
      <c r="C112" s="12"/>
      <c r="D112" s="12"/>
      <c r="E112" s="12"/>
      <c r="F112" s="21"/>
      <c r="G112" s="12"/>
      <c r="H112" s="12"/>
      <c r="I112" s="12"/>
      <c r="J112" s="12"/>
      <c r="K112" s="12"/>
      <c r="L112" s="12"/>
      <c r="M112" s="12"/>
      <c r="N112" s="12"/>
      <c r="O112" s="12"/>
      <c r="P112" s="12"/>
    </row>
    <row r="113" spans="3:16" x14ac:dyDescent="0.3">
      <c r="C113" s="12"/>
      <c r="D113" s="12"/>
      <c r="E113" s="12"/>
      <c r="F113" s="21"/>
      <c r="G113" s="12"/>
      <c r="H113" s="12"/>
      <c r="I113" s="12"/>
      <c r="J113" s="12"/>
      <c r="K113" s="12"/>
      <c r="L113" s="12"/>
      <c r="M113" s="12"/>
      <c r="N113" s="12"/>
      <c r="O113" s="12"/>
      <c r="P113" s="12"/>
    </row>
    <row r="114" spans="3:16" x14ac:dyDescent="0.3">
      <c r="C114" s="12"/>
      <c r="D114" s="12"/>
      <c r="E114" s="12"/>
      <c r="F114" s="21"/>
      <c r="G114" s="12"/>
      <c r="H114" s="12"/>
      <c r="I114" s="12"/>
      <c r="J114" s="12"/>
      <c r="K114" s="12"/>
      <c r="L114" s="12"/>
      <c r="M114" s="12"/>
      <c r="N114" s="12"/>
      <c r="O114" s="12"/>
      <c r="P114" s="12"/>
    </row>
    <row r="115" spans="3:16" x14ac:dyDescent="0.3">
      <c r="C115" s="12"/>
      <c r="D115" s="12"/>
      <c r="E115" s="12"/>
      <c r="F115" s="21"/>
      <c r="G115" s="12"/>
      <c r="H115" s="12"/>
      <c r="I115" s="12"/>
      <c r="J115" s="12"/>
      <c r="K115" s="12"/>
      <c r="L115" s="12"/>
      <c r="M115" s="12"/>
      <c r="N115" s="12"/>
      <c r="O115" s="12"/>
      <c r="P115" s="12"/>
    </row>
    <row r="116" spans="3:16" x14ac:dyDescent="0.3">
      <c r="C116" s="12"/>
      <c r="D116" s="12"/>
      <c r="E116" s="12"/>
      <c r="F116" s="21"/>
      <c r="G116" s="12"/>
      <c r="H116" s="12"/>
      <c r="I116" s="12"/>
      <c r="J116" s="12"/>
      <c r="K116" s="12"/>
      <c r="L116" s="12"/>
      <c r="M116" s="12"/>
      <c r="N116" s="12"/>
      <c r="O116" s="12"/>
      <c r="P116" s="12"/>
    </row>
    <row r="117" spans="3:16" x14ac:dyDescent="0.3">
      <c r="C117" s="12"/>
      <c r="D117" s="12"/>
      <c r="E117" s="12"/>
      <c r="F117" s="21"/>
      <c r="G117" s="12"/>
      <c r="H117" s="12"/>
      <c r="I117" s="12"/>
      <c r="J117" s="12"/>
      <c r="K117" s="12"/>
      <c r="L117" s="12"/>
      <c r="M117" s="12"/>
      <c r="N117" s="12"/>
      <c r="O117" s="12"/>
      <c r="P117" s="12"/>
    </row>
    <row r="118" spans="3:16" x14ac:dyDescent="0.3">
      <c r="C118" s="12"/>
      <c r="D118" s="12"/>
      <c r="E118" s="12"/>
      <c r="F118" s="21"/>
      <c r="G118" s="12"/>
      <c r="H118" s="12"/>
      <c r="I118" s="12"/>
      <c r="J118" s="12"/>
      <c r="K118" s="12"/>
      <c r="L118" s="12"/>
      <c r="M118" s="12"/>
      <c r="N118" s="12"/>
      <c r="O118" s="12"/>
      <c r="P118" s="12"/>
    </row>
    <row r="119" spans="3:16" x14ac:dyDescent="0.3">
      <c r="C119" s="12"/>
      <c r="D119" s="12"/>
      <c r="E119" s="12"/>
      <c r="F119" s="21"/>
      <c r="G119" s="12"/>
      <c r="H119" s="12"/>
      <c r="I119" s="12"/>
      <c r="J119" s="12"/>
      <c r="K119" s="12"/>
      <c r="L119" s="12"/>
      <c r="M119" s="12"/>
      <c r="N119" s="12"/>
      <c r="O119" s="12"/>
      <c r="P119" s="12"/>
    </row>
    <row r="120" spans="3:16" x14ac:dyDescent="0.3">
      <c r="C120" s="12"/>
      <c r="D120" s="12"/>
      <c r="E120" s="12"/>
      <c r="F120" s="21"/>
      <c r="G120" s="12"/>
      <c r="H120" s="12"/>
      <c r="I120" s="12"/>
      <c r="J120" s="12"/>
      <c r="K120" s="12"/>
      <c r="L120" s="12"/>
      <c r="M120" s="12"/>
      <c r="N120" s="12"/>
      <c r="O120" s="12"/>
      <c r="P120" s="12"/>
    </row>
    <row r="121" spans="3:16" x14ac:dyDescent="0.3">
      <c r="C121" s="12"/>
      <c r="D121" s="12"/>
      <c r="E121" s="12"/>
      <c r="F121" s="21"/>
      <c r="G121" s="12"/>
      <c r="H121" s="12"/>
      <c r="I121" s="12"/>
      <c r="J121" s="12"/>
      <c r="K121" s="12"/>
      <c r="L121" s="12"/>
      <c r="M121" s="12"/>
      <c r="N121" s="12"/>
      <c r="O121" s="12"/>
      <c r="P121" s="12"/>
    </row>
    <row r="122" spans="3:16" x14ac:dyDescent="0.3">
      <c r="C122" s="12"/>
      <c r="D122" s="12"/>
      <c r="E122" s="12"/>
      <c r="F122" s="21"/>
      <c r="G122" s="12"/>
      <c r="H122" s="12"/>
      <c r="I122" s="12"/>
      <c r="J122" s="12"/>
      <c r="K122" s="12"/>
      <c r="L122" s="12"/>
      <c r="M122" s="12"/>
      <c r="N122" s="12"/>
      <c r="O122" s="12"/>
      <c r="P122" s="12"/>
    </row>
    <row r="123" spans="3:16" x14ac:dyDescent="0.3">
      <c r="C123" s="12"/>
      <c r="D123" s="24"/>
      <c r="E123" s="24"/>
      <c r="F123" s="24"/>
      <c r="G123" s="24"/>
      <c r="H123" s="24"/>
      <c r="I123" s="24"/>
      <c r="J123" s="24"/>
      <c r="K123" s="24"/>
      <c r="L123" s="24"/>
      <c r="M123" s="24"/>
      <c r="N123" s="24"/>
      <c r="O123" s="24"/>
      <c r="P123" s="12"/>
    </row>
    <row r="124" spans="3:16" x14ac:dyDescent="0.3">
      <c r="C124" s="12"/>
      <c r="D124" s="24"/>
      <c r="E124" s="24"/>
      <c r="F124" s="24"/>
      <c r="G124" s="24"/>
      <c r="H124" s="24"/>
      <c r="I124" s="24"/>
      <c r="J124" s="24"/>
      <c r="K124" s="24"/>
      <c r="L124" s="24"/>
      <c r="M124" s="24"/>
      <c r="N124" s="24"/>
      <c r="O124" s="24"/>
      <c r="P124" s="12"/>
    </row>
    <row r="125" spans="3:16" x14ac:dyDescent="0.3">
      <c r="C125" s="12"/>
      <c r="D125" s="12"/>
      <c r="E125" s="12"/>
      <c r="F125" s="21"/>
      <c r="G125" s="12"/>
      <c r="H125" s="12"/>
      <c r="I125" s="12"/>
      <c r="J125" s="12"/>
      <c r="K125" s="12"/>
      <c r="L125" s="12"/>
      <c r="M125" s="12"/>
      <c r="N125" s="12"/>
      <c r="O125" s="12"/>
      <c r="P125" s="12"/>
    </row>
    <row r="126" spans="3:16" x14ac:dyDescent="0.3">
      <c r="C126" s="12"/>
      <c r="D126" s="12"/>
      <c r="E126" s="12"/>
      <c r="F126" s="21"/>
      <c r="G126" s="12"/>
      <c r="H126" s="12"/>
      <c r="I126" s="12"/>
      <c r="J126" s="12"/>
      <c r="K126" s="12"/>
      <c r="L126" s="12"/>
      <c r="M126" s="12"/>
      <c r="N126" s="12"/>
      <c r="O126" s="12"/>
      <c r="P126" s="12"/>
    </row>
    <row r="127" spans="3:16" x14ac:dyDescent="0.3">
      <c r="C127" s="12"/>
      <c r="D127" s="12"/>
      <c r="E127" s="12"/>
      <c r="F127" s="21"/>
      <c r="G127" s="12"/>
      <c r="H127" s="12"/>
      <c r="I127" s="12"/>
      <c r="J127" s="12"/>
      <c r="K127" s="12"/>
      <c r="L127" s="12"/>
      <c r="M127" s="12"/>
      <c r="N127" s="12"/>
      <c r="O127" s="12"/>
      <c r="P127" s="12"/>
    </row>
    <row r="128" spans="3:16" x14ac:dyDescent="0.3">
      <c r="C128" s="12"/>
      <c r="D128" s="12"/>
      <c r="E128" s="12"/>
      <c r="F128" s="21"/>
      <c r="G128" s="12"/>
      <c r="H128" s="12"/>
      <c r="I128" s="12"/>
      <c r="J128" s="12"/>
      <c r="K128" s="12"/>
      <c r="L128" s="12"/>
      <c r="M128" s="12"/>
      <c r="N128" s="12"/>
      <c r="O128" s="12"/>
      <c r="P128" s="12"/>
    </row>
    <row r="129" spans="3:16" x14ac:dyDescent="0.3">
      <c r="C129" s="12"/>
      <c r="D129" s="12"/>
      <c r="E129" s="12"/>
      <c r="F129" s="21"/>
      <c r="G129" s="12"/>
      <c r="H129" s="12"/>
      <c r="I129" s="12"/>
      <c r="J129" s="12"/>
      <c r="K129" s="12"/>
      <c r="L129" s="12"/>
      <c r="M129" s="12"/>
      <c r="N129" s="12"/>
      <c r="O129" s="12"/>
      <c r="P129" s="12"/>
    </row>
    <row r="130" spans="3:16" x14ac:dyDescent="0.3">
      <c r="C130" s="12"/>
      <c r="D130" s="12"/>
      <c r="E130" s="12"/>
      <c r="F130" s="21"/>
      <c r="G130" s="12"/>
      <c r="H130" s="12"/>
      <c r="I130" s="12"/>
      <c r="J130" s="12"/>
      <c r="K130" s="12"/>
      <c r="L130" s="12"/>
      <c r="M130" s="12"/>
      <c r="N130" s="12"/>
      <c r="O130" s="12"/>
      <c r="P130" s="12"/>
    </row>
    <row r="131" spans="3:16" x14ac:dyDescent="0.3">
      <c r="C131" s="12"/>
      <c r="D131" s="12"/>
      <c r="E131" s="12"/>
      <c r="F131" s="21"/>
      <c r="G131" s="12"/>
      <c r="H131" s="12"/>
      <c r="I131" s="12"/>
      <c r="J131" s="12"/>
      <c r="K131" s="12"/>
      <c r="L131" s="12"/>
      <c r="M131" s="12"/>
      <c r="N131" s="12"/>
      <c r="O131" s="12"/>
      <c r="P131" s="12"/>
    </row>
    <row r="132" spans="3:16" x14ac:dyDescent="0.3">
      <c r="C132" s="12"/>
      <c r="D132" s="12"/>
      <c r="E132" s="12"/>
      <c r="F132" s="21"/>
      <c r="G132" s="12"/>
      <c r="H132" s="12"/>
      <c r="I132" s="12"/>
      <c r="J132" s="12"/>
      <c r="K132" s="12"/>
      <c r="L132" s="12"/>
      <c r="M132" s="12"/>
      <c r="N132" s="12"/>
      <c r="O132" s="12"/>
      <c r="P132" s="12"/>
    </row>
    <row r="133" spans="3:16" x14ac:dyDescent="0.3">
      <c r="C133" s="12"/>
      <c r="D133" s="12"/>
      <c r="E133" s="12"/>
      <c r="F133" s="21"/>
      <c r="G133" s="12"/>
      <c r="H133" s="12"/>
      <c r="I133" s="12"/>
      <c r="J133" s="12"/>
      <c r="K133" s="12"/>
      <c r="L133" s="12"/>
      <c r="M133" s="12"/>
      <c r="N133" s="12"/>
      <c r="O133" s="12"/>
      <c r="P133" s="12"/>
    </row>
    <row r="134" spans="3:16" x14ac:dyDescent="0.3">
      <c r="C134" s="12"/>
      <c r="D134" s="12"/>
      <c r="E134" s="12"/>
      <c r="F134" s="21"/>
      <c r="G134" s="12"/>
      <c r="H134" s="12"/>
      <c r="I134" s="12"/>
      <c r="J134" s="12"/>
      <c r="K134" s="12"/>
      <c r="L134" s="12"/>
      <c r="M134" s="12"/>
      <c r="N134" s="12"/>
      <c r="O134" s="12"/>
      <c r="P134" s="12"/>
    </row>
    <row r="135" spans="3:16" x14ac:dyDescent="0.3">
      <c r="C135" s="12"/>
      <c r="D135" s="12"/>
      <c r="E135" s="12"/>
      <c r="F135" s="21"/>
      <c r="G135" s="12"/>
      <c r="H135" s="12"/>
      <c r="I135" s="12"/>
      <c r="J135" s="12"/>
      <c r="K135" s="12"/>
      <c r="L135" s="12"/>
      <c r="M135" s="12"/>
      <c r="N135" s="12"/>
      <c r="O135" s="12"/>
      <c r="P135" s="12"/>
    </row>
    <row r="136" spans="3:16" x14ac:dyDescent="0.3">
      <c r="C136" s="12"/>
      <c r="D136" s="12"/>
      <c r="E136" s="12"/>
      <c r="F136" s="21"/>
      <c r="G136" s="12"/>
      <c r="H136" s="12"/>
      <c r="I136" s="12"/>
      <c r="J136" s="12"/>
      <c r="K136" s="12"/>
      <c r="L136" s="12"/>
      <c r="M136" s="12"/>
      <c r="N136" s="12"/>
      <c r="O136" s="12"/>
      <c r="P136" s="12"/>
    </row>
    <row r="137" spans="3:16" x14ac:dyDescent="0.3">
      <c r="C137" s="12"/>
      <c r="D137" s="12"/>
      <c r="E137" s="12"/>
      <c r="F137" s="21"/>
      <c r="G137" s="12"/>
      <c r="H137" s="12"/>
      <c r="I137" s="12"/>
      <c r="J137" s="12"/>
      <c r="K137" s="12"/>
      <c r="L137" s="12"/>
      <c r="M137" s="12"/>
      <c r="N137" s="12"/>
      <c r="O137" s="12"/>
      <c r="P137" s="12"/>
    </row>
    <row r="138" spans="3:16" x14ac:dyDescent="0.3">
      <c r="C138" s="12"/>
      <c r="D138" s="12"/>
      <c r="E138" s="12"/>
      <c r="F138" s="21"/>
      <c r="G138" s="12"/>
      <c r="H138" s="12"/>
      <c r="I138" s="12"/>
      <c r="J138" s="12"/>
      <c r="K138" s="12"/>
      <c r="L138" s="12"/>
      <c r="M138" s="12"/>
      <c r="N138" s="12"/>
      <c r="O138" s="12"/>
      <c r="P138" s="12"/>
    </row>
    <row r="139" spans="3:16" x14ac:dyDescent="0.3">
      <c r="C139" s="12"/>
      <c r="D139" s="12"/>
      <c r="E139" s="12"/>
      <c r="F139" s="21"/>
      <c r="G139" s="12"/>
      <c r="H139" s="12"/>
      <c r="I139" s="12"/>
      <c r="J139" s="12"/>
      <c r="K139" s="12"/>
      <c r="L139" s="12"/>
      <c r="M139" s="12"/>
      <c r="N139" s="12"/>
      <c r="O139" s="12"/>
      <c r="P139" s="12"/>
    </row>
    <row r="140" spans="3:16" x14ac:dyDescent="0.3">
      <c r="C140" s="12"/>
      <c r="D140" s="12"/>
      <c r="E140" s="12"/>
      <c r="F140" s="21"/>
      <c r="G140" s="12"/>
      <c r="H140" s="12"/>
      <c r="I140" s="12"/>
      <c r="J140" s="12"/>
      <c r="K140" s="12"/>
      <c r="L140" s="12"/>
      <c r="M140" s="12"/>
      <c r="N140" s="12"/>
      <c r="O140" s="12"/>
      <c r="P140" s="12"/>
    </row>
    <row r="141" spans="3:16" x14ac:dyDescent="0.3">
      <c r="C141" s="12"/>
      <c r="D141" s="12"/>
      <c r="E141" s="12"/>
      <c r="F141" s="21"/>
      <c r="G141" s="12"/>
      <c r="H141" s="12"/>
      <c r="I141" s="12"/>
      <c r="J141" s="12"/>
      <c r="K141" s="12"/>
      <c r="L141" s="12"/>
      <c r="M141" s="12"/>
      <c r="N141" s="12"/>
      <c r="O141" s="12"/>
      <c r="P141" s="12"/>
    </row>
    <row r="142" spans="3:16" x14ac:dyDescent="0.3">
      <c r="C142" s="12"/>
      <c r="D142" s="12"/>
      <c r="E142" s="12"/>
      <c r="F142" s="21"/>
      <c r="G142" s="12"/>
      <c r="H142" s="12"/>
      <c r="I142" s="12"/>
      <c r="J142" s="12"/>
      <c r="K142" s="12"/>
      <c r="L142" s="12"/>
      <c r="M142" s="12"/>
      <c r="N142" s="12"/>
      <c r="O142" s="12"/>
      <c r="P142" s="12"/>
    </row>
    <row r="143" spans="3:16" x14ac:dyDescent="0.3">
      <c r="C143" s="12"/>
      <c r="D143" s="12"/>
      <c r="E143" s="12"/>
      <c r="F143" s="21"/>
      <c r="G143" s="12"/>
      <c r="H143" s="12"/>
      <c r="I143" s="12"/>
      <c r="J143" s="12"/>
      <c r="K143" s="12"/>
      <c r="L143" s="12"/>
      <c r="M143" s="12"/>
      <c r="N143" s="12"/>
      <c r="O143" s="12"/>
      <c r="P143" s="12"/>
    </row>
    <row r="144" spans="3:16" x14ac:dyDescent="0.3">
      <c r="C144" s="12"/>
      <c r="D144" s="12"/>
      <c r="E144" s="12"/>
      <c r="F144" s="21"/>
      <c r="G144" s="12"/>
      <c r="H144" s="12"/>
      <c r="I144" s="12"/>
      <c r="J144" s="12"/>
      <c r="K144" s="12"/>
      <c r="L144" s="12"/>
      <c r="M144" s="12"/>
      <c r="N144" s="12"/>
      <c r="O144" s="12"/>
      <c r="P144" s="12"/>
    </row>
    <row r="145" spans="3:16" x14ac:dyDescent="0.3">
      <c r="C145" s="12"/>
      <c r="D145" s="12"/>
      <c r="E145" s="12"/>
      <c r="F145" s="21"/>
      <c r="G145" s="12"/>
      <c r="H145" s="12"/>
      <c r="I145" s="12"/>
      <c r="J145" s="12"/>
      <c r="K145" s="12"/>
      <c r="L145" s="12"/>
      <c r="M145" s="12"/>
      <c r="N145" s="12"/>
      <c r="O145" s="12"/>
      <c r="P145" s="12"/>
    </row>
    <row r="146" spans="3:16" x14ac:dyDescent="0.3">
      <c r="C146" s="12"/>
      <c r="D146" s="12"/>
      <c r="E146" s="12"/>
      <c r="F146" s="21"/>
      <c r="G146" s="12"/>
      <c r="H146" s="12"/>
      <c r="I146" s="12"/>
      <c r="J146" s="12"/>
      <c r="K146" s="12"/>
      <c r="L146" s="12"/>
      <c r="M146" s="12"/>
      <c r="N146" s="12"/>
      <c r="O146" s="12"/>
      <c r="P146" s="12"/>
    </row>
    <row r="147" spans="3:16" x14ac:dyDescent="0.3">
      <c r="C147" s="12"/>
      <c r="D147" s="12"/>
      <c r="E147" s="12"/>
      <c r="F147" s="21"/>
      <c r="G147" s="12"/>
      <c r="H147" s="12"/>
      <c r="I147" s="12"/>
      <c r="J147" s="12"/>
      <c r="K147" s="12"/>
      <c r="L147" s="12"/>
      <c r="M147" s="12"/>
      <c r="N147" s="12"/>
      <c r="O147" s="12"/>
      <c r="P147" s="12"/>
    </row>
    <row r="148" spans="3:16" x14ac:dyDescent="0.3">
      <c r="C148" s="12"/>
      <c r="D148" s="12"/>
      <c r="E148" s="12"/>
      <c r="F148" s="21"/>
      <c r="G148" s="12"/>
      <c r="H148" s="12"/>
      <c r="I148" s="12"/>
      <c r="J148" s="12"/>
      <c r="K148" s="12"/>
      <c r="L148" s="12"/>
      <c r="M148" s="12"/>
      <c r="N148" s="12"/>
      <c r="O148" s="12"/>
      <c r="P148" s="12"/>
    </row>
    <row r="149" spans="3:16" x14ac:dyDescent="0.3">
      <c r="C149" s="12"/>
      <c r="D149" s="12"/>
      <c r="E149" s="12"/>
      <c r="F149" s="21"/>
      <c r="G149" s="12"/>
      <c r="H149" s="12"/>
      <c r="I149" s="12"/>
      <c r="J149" s="12"/>
      <c r="K149" s="12"/>
      <c r="L149" s="12"/>
      <c r="M149" s="12"/>
      <c r="N149" s="12"/>
      <c r="O149" s="12"/>
      <c r="P149" s="12"/>
    </row>
    <row r="150" spans="3:16" x14ac:dyDescent="0.3">
      <c r="C150" s="12"/>
      <c r="D150" s="12"/>
      <c r="E150" s="12"/>
      <c r="F150" s="21"/>
      <c r="G150" s="12"/>
      <c r="H150" s="12"/>
      <c r="I150" s="12"/>
      <c r="J150" s="12"/>
      <c r="K150" s="12"/>
      <c r="L150" s="12"/>
      <c r="M150" s="12"/>
      <c r="N150" s="12"/>
      <c r="O150" s="12"/>
      <c r="P150" s="12"/>
    </row>
    <row r="151" spans="3:16" x14ac:dyDescent="0.3">
      <c r="C151" s="12"/>
      <c r="D151" s="12"/>
      <c r="E151" s="12"/>
      <c r="F151" s="21"/>
      <c r="G151" s="12"/>
      <c r="H151" s="12"/>
      <c r="I151" s="12"/>
      <c r="J151" s="12"/>
      <c r="K151" s="12"/>
      <c r="L151" s="12"/>
      <c r="M151" s="12"/>
      <c r="N151" s="12"/>
      <c r="O151" s="12"/>
      <c r="P151" s="12"/>
    </row>
    <row r="152" spans="3:16" x14ac:dyDescent="0.3">
      <c r="C152" s="12"/>
      <c r="D152" s="12"/>
      <c r="E152" s="12"/>
      <c r="F152" s="21"/>
      <c r="G152" s="12"/>
      <c r="H152" s="12"/>
      <c r="I152" s="12"/>
      <c r="J152" s="12"/>
      <c r="K152" s="12"/>
      <c r="L152" s="12"/>
      <c r="M152" s="12"/>
      <c r="N152" s="12"/>
      <c r="O152" s="12"/>
      <c r="P152" s="12"/>
    </row>
    <row r="153" spans="3:16" x14ac:dyDescent="0.3">
      <c r="C153" s="12"/>
      <c r="D153" s="12"/>
      <c r="E153" s="12"/>
      <c r="F153" s="21"/>
      <c r="G153" s="12"/>
      <c r="H153" s="12"/>
      <c r="I153" s="12"/>
      <c r="J153" s="12"/>
      <c r="K153" s="12"/>
      <c r="L153" s="12"/>
      <c r="M153" s="12"/>
      <c r="N153" s="12"/>
      <c r="O153" s="12"/>
      <c r="P153" s="12"/>
    </row>
    <row r="154" spans="3:16" x14ac:dyDescent="0.3">
      <c r="C154" s="12"/>
      <c r="D154" s="12"/>
      <c r="E154" s="12"/>
      <c r="F154" s="21"/>
      <c r="G154" s="12"/>
      <c r="H154" s="12"/>
      <c r="I154" s="12"/>
      <c r="J154" s="12"/>
      <c r="K154" s="12"/>
      <c r="L154" s="12"/>
      <c r="M154" s="12"/>
      <c r="N154" s="12"/>
      <c r="O154" s="12"/>
      <c r="P154" s="12"/>
    </row>
    <row r="155" spans="3:16" x14ac:dyDescent="0.3">
      <c r="C155" s="12"/>
      <c r="D155" s="12"/>
      <c r="E155" s="12"/>
      <c r="F155" s="21"/>
      <c r="G155" s="12"/>
      <c r="H155" s="12"/>
      <c r="I155" s="12"/>
      <c r="J155" s="12"/>
      <c r="K155" s="12"/>
      <c r="L155" s="12"/>
      <c r="M155" s="12"/>
      <c r="N155" s="12"/>
      <c r="O155" s="12"/>
      <c r="P155" s="12"/>
    </row>
    <row r="156" spans="3:16" x14ac:dyDescent="0.3">
      <c r="C156" s="12"/>
      <c r="D156" s="12"/>
      <c r="E156" s="12"/>
      <c r="F156" s="21"/>
      <c r="G156" s="12"/>
      <c r="H156" s="12"/>
      <c r="I156" s="12"/>
      <c r="J156" s="12"/>
      <c r="K156" s="12"/>
      <c r="L156" s="12"/>
      <c r="M156" s="12"/>
      <c r="N156" s="12"/>
      <c r="O156" s="12"/>
      <c r="P156" s="12"/>
    </row>
    <row r="157" spans="3:16" x14ac:dyDescent="0.3">
      <c r="C157" s="12"/>
      <c r="D157" s="12"/>
      <c r="E157" s="12"/>
      <c r="F157" s="21"/>
      <c r="G157" s="12"/>
      <c r="H157" s="12"/>
      <c r="I157" s="12"/>
      <c r="J157" s="12"/>
      <c r="K157" s="12"/>
      <c r="L157" s="12"/>
      <c r="M157" s="12"/>
      <c r="N157" s="12"/>
      <c r="O157" s="12"/>
      <c r="P157" s="12"/>
    </row>
    <row r="158" spans="3:16" x14ac:dyDescent="0.3">
      <c r="C158" s="12"/>
      <c r="D158" s="12"/>
      <c r="E158" s="12"/>
      <c r="F158" s="21"/>
      <c r="G158" s="12"/>
      <c r="H158" s="12"/>
      <c r="I158" s="12"/>
      <c r="J158" s="12"/>
      <c r="K158" s="12"/>
      <c r="L158" s="12"/>
      <c r="M158" s="12"/>
      <c r="N158" s="12"/>
      <c r="O158" s="12"/>
      <c r="P158" s="12"/>
    </row>
    <row r="159" spans="3:16" x14ac:dyDescent="0.3">
      <c r="C159" s="12"/>
      <c r="D159" s="12"/>
      <c r="E159" s="12"/>
      <c r="F159" s="21"/>
      <c r="G159" s="12"/>
      <c r="H159" s="12"/>
      <c r="I159" s="12"/>
      <c r="J159" s="12"/>
      <c r="K159" s="12"/>
      <c r="L159" s="12"/>
      <c r="M159" s="12"/>
      <c r="N159" s="12"/>
      <c r="O159" s="12"/>
      <c r="P159" s="12"/>
    </row>
    <row r="160" spans="3:16" x14ac:dyDescent="0.3">
      <c r="C160" s="12"/>
      <c r="D160" s="12"/>
      <c r="E160" s="12"/>
      <c r="F160" s="21"/>
      <c r="G160" s="12"/>
      <c r="H160" s="12"/>
      <c r="I160" s="12"/>
      <c r="J160" s="12"/>
      <c r="K160" s="12"/>
      <c r="L160" s="12"/>
      <c r="M160" s="12"/>
      <c r="N160" s="12"/>
      <c r="O160" s="12"/>
      <c r="P160" s="12"/>
    </row>
    <row r="161" spans="3:16" x14ac:dyDescent="0.3">
      <c r="C161" s="12"/>
      <c r="D161" s="12"/>
      <c r="E161" s="12"/>
      <c r="F161" s="21"/>
      <c r="G161" s="12"/>
      <c r="H161" s="12"/>
      <c r="I161" s="12"/>
      <c r="J161" s="12"/>
      <c r="K161" s="12"/>
      <c r="L161" s="12"/>
      <c r="M161" s="12"/>
      <c r="N161" s="12"/>
      <c r="O161" s="12"/>
      <c r="P161" s="12"/>
    </row>
    <row r="162" spans="3:16" x14ac:dyDescent="0.3">
      <c r="C162" s="12"/>
      <c r="D162" s="12"/>
      <c r="E162" s="12"/>
      <c r="F162" s="21"/>
      <c r="G162" s="12"/>
      <c r="H162" s="12"/>
      <c r="I162" s="12"/>
      <c r="J162" s="12"/>
      <c r="K162" s="12"/>
      <c r="L162" s="12"/>
      <c r="M162" s="12"/>
      <c r="N162" s="12"/>
      <c r="O162" s="12"/>
      <c r="P162" s="12"/>
    </row>
    <row r="163" spans="3:16" x14ac:dyDescent="0.3">
      <c r="C163" s="12"/>
      <c r="D163" s="12"/>
      <c r="E163" s="12"/>
      <c r="F163" s="21"/>
      <c r="G163" s="12"/>
      <c r="H163" s="12"/>
      <c r="I163" s="12"/>
      <c r="J163" s="12"/>
      <c r="K163" s="12"/>
      <c r="L163" s="12"/>
      <c r="M163" s="12"/>
      <c r="N163" s="12"/>
      <c r="O163" s="12"/>
      <c r="P163" s="12"/>
    </row>
    <row r="164" spans="3:16" x14ac:dyDescent="0.3">
      <c r="C164" s="12"/>
      <c r="D164" s="12"/>
      <c r="E164" s="12"/>
      <c r="F164" s="21"/>
      <c r="G164" s="12"/>
      <c r="H164" s="12"/>
      <c r="I164" s="12"/>
      <c r="J164" s="12"/>
      <c r="K164" s="12"/>
      <c r="L164" s="12"/>
      <c r="M164" s="12"/>
      <c r="N164" s="12"/>
      <c r="O164" s="12"/>
      <c r="P164" s="12"/>
    </row>
    <row r="165" spans="3:16" x14ac:dyDescent="0.3">
      <c r="C165" s="12"/>
      <c r="D165" s="12"/>
      <c r="E165" s="12"/>
      <c r="F165" s="21"/>
      <c r="G165" s="12"/>
      <c r="H165" s="12"/>
      <c r="I165" s="12"/>
      <c r="J165" s="12"/>
      <c r="K165" s="12"/>
      <c r="L165" s="12"/>
      <c r="M165" s="12"/>
      <c r="N165" s="12"/>
      <c r="O165" s="12"/>
      <c r="P165" s="12"/>
    </row>
    <row r="166" spans="3:16" x14ac:dyDescent="0.3">
      <c r="C166" s="12"/>
      <c r="D166" s="12"/>
      <c r="E166" s="12"/>
      <c r="F166" s="21"/>
      <c r="G166" s="12"/>
      <c r="H166" s="12"/>
      <c r="I166" s="12"/>
      <c r="J166" s="12"/>
      <c r="K166" s="12"/>
      <c r="L166" s="12"/>
      <c r="M166" s="12"/>
      <c r="N166" s="12"/>
      <c r="O166" s="12"/>
      <c r="P166" s="12"/>
    </row>
    <row r="167" spans="3:16" x14ac:dyDescent="0.3">
      <c r="C167" s="12"/>
      <c r="D167" s="12"/>
      <c r="E167" s="12"/>
      <c r="F167" s="21"/>
      <c r="G167" s="12"/>
      <c r="H167" s="12"/>
      <c r="I167" s="12"/>
      <c r="J167" s="12"/>
      <c r="K167" s="12"/>
      <c r="L167" s="12"/>
      <c r="M167" s="12"/>
      <c r="N167" s="12"/>
      <c r="O167" s="12"/>
      <c r="P167" s="12"/>
    </row>
    <row r="168" spans="3:16" x14ac:dyDescent="0.3">
      <c r="C168" s="12"/>
      <c r="D168" s="12"/>
      <c r="E168" s="12"/>
      <c r="F168" s="21"/>
      <c r="G168" s="12"/>
      <c r="H168" s="12"/>
      <c r="I168" s="12"/>
      <c r="J168" s="12"/>
      <c r="K168" s="12"/>
      <c r="L168" s="12"/>
      <c r="M168" s="12"/>
      <c r="N168" s="12"/>
      <c r="O168" s="12"/>
      <c r="P168" s="12"/>
    </row>
    <row r="169" spans="3:16" x14ac:dyDescent="0.3">
      <c r="C169" s="12"/>
      <c r="D169" s="12"/>
      <c r="E169" s="12"/>
      <c r="F169" s="21"/>
      <c r="G169" s="12"/>
      <c r="H169" s="12"/>
      <c r="I169" s="12"/>
      <c r="J169" s="12"/>
      <c r="K169" s="12"/>
      <c r="L169" s="12"/>
      <c r="M169" s="12"/>
      <c r="N169" s="12"/>
      <c r="O169" s="12"/>
      <c r="P169" s="12"/>
    </row>
    <row r="170" spans="3:16" x14ac:dyDescent="0.3">
      <c r="C170" s="12"/>
      <c r="D170" s="12"/>
      <c r="E170" s="12"/>
      <c r="F170" s="21"/>
      <c r="G170" s="12"/>
      <c r="H170" s="12"/>
      <c r="I170" s="12"/>
      <c r="J170" s="12"/>
      <c r="K170" s="12"/>
      <c r="L170" s="12"/>
      <c r="M170" s="12"/>
      <c r="N170" s="12"/>
      <c r="O170" s="12"/>
      <c r="P170" s="12"/>
    </row>
    <row r="171" spans="3:16" x14ac:dyDescent="0.3">
      <c r="C171" s="12"/>
      <c r="D171" s="12"/>
      <c r="E171" s="12"/>
      <c r="F171" s="21"/>
      <c r="G171" s="12"/>
      <c r="H171" s="12"/>
      <c r="I171" s="12"/>
      <c r="J171" s="12"/>
      <c r="K171" s="12"/>
      <c r="L171" s="12"/>
      <c r="M171" s="12"/>
      <c r="N171" s="12"/>
      <c r="O171" s="12"/>
      <c r="P171" s="12"/>
    </row>
    <row r="172" spans="3:16" x14ac:dyDescent="0.3">
      <c r="C172" s="12"/>
      <c r="D172" s="12"/>
      <c r="E172" s="12"/>
      <c r="F172" s="21"/>
      <c r="G172" s="12"/>
      <c r="H172" s="12"/>
      <c r="I172" s="12"/>
      <c r="J172" s="12"/>
      <c r="K172" s="12"/>
      <c r="L172" s="12"/>
      <c r="M172" s="12"/>
      <c r="N172" s="12"/>
      <c r="O172" s="12"/>
      <c r="P172" s="12"/>
    </row>
    <row r="173" spans="3:16" x14ac:dyDescent="0.3">
      <c r="C173" s="12"/>
      <c r="D173" s="12"/>
      <c r="E173" s="12"/>
      <c r="F173" s="21"/>
      <c r="G173" s="12"/>
      <c r="H173" s="12"/>
      <c r="I173" s="12"/>
      <c r="J173" s="12"/>
      <c r="K173" s="12"/>
      <c r="L173" s="12"/>
      <c r="M173" s="12"/>
      <c r="N173" s="12"/>
      <c r="O173" s="12"/>
      <c r="P173" s="12"/>
    </row>
    <row r="174" spans="3:16" x14ac:dyDescent="0.3">
      <c r="C174" s="12"/>
      <c r="D174" s="12"/>
      <c r="E174" s="12"/>
      <c r="F174" s="21"/>
      <c r="G174" s="12"/>
      <c r="H174" s="12"/>
      <c r="I174" s="12"/>
      <c r="J174" s="12"/>
      <c r="K174" s="12"/>
      <c r="L174" s="12"/>
      <c r="M174" s="12"/>
      <c r="N174" s="12"/>
      <c r="O174" s="12"/>
      <c r="P174" s="12"/>
    </row>
    <row r="175" spans="3:16" x14ac:dyDescent="0.3">
      <c r="C175" s="12"/>
      <c r="D175" s="12"/>
      <c r="E175" s="12"/>
      <c r="F175" s="21"/>
      <c r="G175" s="12"/>
      <c r="H175" s="12"/>
      <c r="I175" s="12"/>
      <c r="J175" s="12"/>
      <c r="K175" s="12"/>
      <c r="L175" s="12"/>
      <c r="M175" s="12"/>
      <c r="N175" s="12"/>
      <c r="O175" s="12"/>
      <c r="P175" s="12"/>
    </row>
    <row r="176" spans="3:16" x14ac:dyDescent="0.3">
      <c r="C176" s="12"/>
      <c r="D176" s="12"/>
      <c r="E176" s="12"/>
      <c r="F176" s="21"/>
      <c r="G176" s="12"/>
      <c r="H176" s="12"/>
      <c r="I176" s="12"/>
      <c r="J176" s="12"/>
      <c r="K176" s="12"/>
      <c r="L176" s="12"/>
      <c r="M176" s="12"/>
      <c r="N176" s="12"/>
      <c r="O176" s="12"/>
      <c r="P176" s="12"/>
    </row>
    <row r="177" spans="3:16" x14ac:dyDescent="0.3">
      <c r="C177" s="12"/>
      <c r="D177" s="12"/>
      <c r="E177" s="12"/>
      <c r="F177" s="21"/>
      <c r="G177" s="12"/>
      <c r="H177" s="12"/>
      <c r="I177" s="12"/>
      <c r="J177" s="12"/>
      <c r="K177" s="12"/>
      <c r="L177" s="12"/>
      <c r="M177" s="12"/>
      <c r="N177" s="12"/>
      <c r="O177" s="12"/>
      <c r="P177" s="12"/>
    </row>
    <row r="178" spans="3:16" x14ac:dyDescent="0.3">
      <c r="C178" s="12"/>
      <c r="D178" s="12"/>
      <c r="E178" s="12"/>
      <c r="F178" s="21"/>
      <c r="G178" s="12"/>
      <c r="H178" s="12"/>
      <c r="I178" s="12"/>
      <c r="J178" s="12"/>
      <c r="K178" s="12"/>
      <c r="L178" s="12"/>
      <c r="M178" s="12"/>
      <c r="N178" s="12"/>
      <c r="O178" s="12"/>
      <c r="P178" s="12"/>
    </row>
    <row r="179" spans="3:16" x14ac:dyDescent="0.3">
      <c r="C179" s="12"/>
      <c r="D179" s="12"/>
      <c r="E179" s="12"/>
      <c r="F179" s="21"/>
      <c r="G179" s="12"/>
      <c r="H179" s="12"/>
      <c r="I179" s="12"/>
      <c r="J179" s="12"/>
      <c r="K179" s="12"/>
      <c r="L179" s="12"/>
      <c r="M179" s="12"/>
      <c r="N179" s="12"/>
      <c r="O179" s="12"/>
      <c r="P179" s="12"/>
    </row>
    <row r="180" spans="3:16" x14ac:dyDescent="0.3">
      <c r="C180" s="12"/>
      <c r="D180" s="12"/>
      <c r="E180" s="12"/>
      <c r="F180" s="21"/>
      <c r="G180" s="12"/>
      <c r="H180" s="12"/>
      <c r="I180" s="12"/>
      <c r="J180" s="12"/>
      <c r="K180" s="12"/>
      <c r="L180" s="12"/>
      <c r="M180" s="12"/>
      <c r="N180" s="12"/>
      <c r="O180" s="12"/>
      <c r="P180" s="12"/>
    </row>
    <row r="181" spans="3:16" x14ac:dyDescent="0.3">
      <c r="C181" s="12"/>
      <c r="D181" s="12"/>
      <c r="E181" s="12"/>
      <c r="F181" s="21"/>
      <c r="G181" s="12"/>
      <c r="H181" s="12"/>
      <c r="I181" s="12"/>
      <c r="J181" s="12"/>
      <c r="K181" s="12"/>
      <c r="L181" s="12"/>
      <c r="M181" s="12"/>
      <c r="N181" s="12"/>
      <c r="O181" s="12"/>
      <c r="P181" s="12"/>
    </row>
    <row r="182" spans="3:16" x14ac:dyDescent="0.3">
      <c r="C182" s="12"/>
      <c r="D182" s="12"/>
      <c r="E182" s="12"/>
      <c r="F182" s="21"/>
      <c r="G182" s="12"/>
      <c r="H182" s="12"/>
      <c r="I182" s="12"/>
      <c r="J182" s="12"/>
      <c r="K182" s="12"/>
      <c r="L182" s="12"/>
      <c r="M182" s="12"/>
      <c r="N182" s="12"/>
      <c r="O182" s="12"/>
      <c r="P182" s="12"/>
    </row>
    <row r="183" spans="3:16" x14ac:dyDescent="0.3">
      <c r="C183" s="12"/>
      <c r="D183" s="12"/>
      <c r="E183" s="12"/>
      <c r="F183" s="21"/>
      <c r="G183" s="12"/>
      <c r="H183" s="12"/>
      <c r="I183" s="12"/>
      <c r="J183" s="12"/>
      <c r="K183" s="12"/>
      <c r="L183" s="12"/>
      <c r="M183" s="12"/>
      <c r="N183" s="12"/>
      <c r="O183" s="12"/>
      <c r="P183" s="12"/>
    </row>
    <row r="184" spans="3:16" x14ac:dyDescent="0.3">
      <c r="C184" s="12"/>
      <c r="D184" s="12"/>
      <c r="E184" s="12"/>
      <c r="F184" s="21"/>
      <c r="G184" s="12"/>
      <c r="H184" s="12"/>
      <c r="I184" s="12"/>
      <c r="J184" s="12"/>
      <c r="K184" s="12"/>
      <c r="L184" s="12"/>
      <c r="M184" s="12"/>
      <c r="N184" s="12"/>
      <c r="O184" s="12"/>
      <c r="P184" s="12"/>
    </row>
    <row r="185" spans="3:16" x14ac:dyDescent="0.3">
      <c r="C185" s="12"/>
      <c r="D185" s="12"/>
      <c r="E185" s="12"/>
      <c r="F185" s="21"/>
      <c r="G185" s="12"/>
      <c r="H185" s="12"/>
      <c r="I185" s="12"/>
      <c r="J185" s="12"/>
      <c r="K185" s="12"/>
      <c r="L185" s="12"/>
      <c r="M185" s="12"/>
      <c r="N185" s="12"/>
      <c r="O185" s="12"/>
      <c r="P185" s="12"/>
    </row>
    <row r="186" spans="3:16" x14ac:dyDescent="0.3">
      <c r="C186" s="12"/>
      <c r="D186" s="12"/>
      <c r="E186" s="12"/>
      <c r="F186" s="21"/>
      <c r="G186" s="12"/>
      <c r="H186" s="12"/>
      <c r="I186" s="12"/>
      <c r="J186" s="12"/>
      <c r="K186" s="12"/>
      <c r="L186" s="12"/>
      <c r="M186" s="12"/>
      <c r="N186" s="12"/>
      <c r="O186" s="12"/>
      <c r="P186" s="12"/>
    </row>
    <row r="187" spans="3:16" x14ac:dyDescent="0.3">
      <c r="C187" s="12"/>
      <c r="D187" s="12"/>
      <c r="E187" s="12"/>
      <c r="F187" s="21"/>
      <c r="G187" s="12"/>
      <c r="H187" s="12"/>
      <c r="I187" s="12"/>
      <c r="J187" s="12"/>
      <c r="K187" s="12"/>
      <c r="L187" s="12"/>
      <c r="M187" s="12"/>
      <c r="N187" s="12"/>
      <c r="O187" s="12"/>
      <c r="P187" s="12"/>
    </row>
    <row r="188" spans="3:16" x14ac:dyDescent="0.3">
      <c r="C188" s="12"/>
      <c r="D188" s="12"/>
      <c r="E188" s="12"/>
      <c r="F188" s="21"/>
      <c r="G188" s="12"/>
      <c r="H188" s="12"/>
      <c r="I188" s="12"/>
      <c r="J188" s="12"/>
      <c r="K188" s="12"/>
      <c r="L188" s="12"/>
      <c r="M188" s="12"/>
      <c r="N188" s="12"/>
      <c r="O188" s="12"/>
      <c r="P188" s="12"/>
    </row>
    <row r="189" spans="3:16" x14ac:dyDescent="0.3">
      <c r="C189" s="12"/>
      <c r="D189" s="12"/>
      <c r="E189" s="12"/>
      <c r="F189" s="21"/>
      <c r="G189" s="12"/>
      <c r="H189" s="12"/>
      <c r="I189" s="12"/>
      <c r="J189" s="12"/>
      <c r="K189" s="12"/>
      <c r="L189" s="12"/>
      <c r="M189" s="12"/>
      <c r="N189" s="12"/>
      <c r="O189" s="12"/>
      <c r="P189" s="12"/>
    </row>
    <row r="190" spans="3:16" x14ac:dyDescent="0.3">
      <c r="C190" s="12"/>
      <c r="D190" s="12"/>
      <c r="E190" s="12"/>
      <c r="F190" s="21"/>
      <c r="G190" s="12"/>
      <c r="H190" s="12"/>
      <c r="I190" s="12"/>
      <c r="J190" s="12"/>
      <c r="K190" s="12"/>
      <c r="L190" s="12"/>
      <c r="M190" s="12"/>
      <c r="N190" s="12"/>
      <c r="O190" s="12"/>
      <c r="P190" s="12"/>
    </row>
    <row r="191" spans="3:16" x14ac:dyDescent="0.3">
      <c r="C191" s="12"/>
      <c r="D191" s="12"/>
      <c r="E191" s="12"/>
      <c r="F191" s="21"/>
      <c r="G191" s="12"/>
      <c r="H191" s="12"/>
      <c r="I191" s="12"/>
      <c r="J191" s="12"/>
      <c r="K191" s="12"/>
      <c r="L191" s="12"/>
      <c r="M191" s="12"/>
      <c r="N191" s="12"/>
      <c r="O191" s="12"/>
      <c r="P191" s="12"/>
    </row>
    <row r="192" spans="3:16" x14ac:dyDescent="0.3">
      <c r="C192" s="12"/>
      <c r="D192" s="12"/>
      <c r="E192" s="12"/>
      <c r="F192" s="21"/>
      <c r="G192" s="12"/>
      <c r="H192" s="12"/>
      <c r="I192" s="12"/>
      <c r="J192" s="12"/>
      <c r="K192" s="12"/>
      <c r="L192" s="12"/>
      <c r="M192" s="12"/>
      <c r="N192" s="12"/>
      <c r="O192" s="12"/>
      <c r="P192" s="12"/>
    </row>
    <row r="193" spans="3:16" x14ac:dyDescent="0.3">
      <c r="C193" s="12"/>
      <c r="D193" s="12"/>
      <c r="E193" s="12"/>
      <c r="F193" s="21"/>
      <c r="G193" s="12"/>
      <c r="H193" s="12"/>
      <c r="I193" s="12"/>
      <c r="J193" s="12"/>
      <c r="K193" s="12"/>
      <c r="L193" s="12"/>
      <c r="M193" s="12"/>
      <c r="N193" s="12"/>
      <c r="O193" s="12"/>
      <c r="P193" s="12"/>
    </row>
    <row r="194" spans="3:16" x14ac:dyDescent="0.3">
      <c r="C194" s="12"/>
      <c r="D194" s="12"/>
      <c r="E194" s="12"/>
      <c r="F194" s="21"/>
      <c r="G194" s="12"/>
      <c r="H194" s="12"/>
      <c r="I194" s="12"/>
      <c r="J194" s="12"/>
      <c r="K194" s="12"/>
      <c r="L194" s="12"/>
      <c r="M194" s="12"/>
      <c r="N194" s="12"/>
      <c r="O194" s="12"/>
      <c r="P194" s="12"/>
    </row>
    <row r="195" spans="3:16" x14ac:dyDescent="0.3">
      <c r="C195" s="12"/>
      <c r="D195" s="12"/>
      <c r="E195" s="12"/>
      <c r="F195" s="21"/>
      <c r="G195" s="12"/>
      <c r="H195" s="12"/>
      <c r="I195" s="12"/>
      <c r="J195" s="12"/>
      <c r="K195" s="12"/>
      <c r="L195" s="12"/>
      <c r="M195" s="12"/>
      <c r="N195" s="12"/>
      <c r="O195" s="12"/>
      <c r="P195" s="12"/>
    </row>
    <row r="196" spans="3:16" x14ac:dyDescent="0.3">
      <c r="C196" s="12"/>
      <c r="D196" s="12"/>
      <c r="E196" s="12"/>
      <c r="F196" s="21"/>
      <c r="G196" s="12"/>
      <c r="H196" s="12"/>
      <c r="I196" s="12"/>
      <c r="J196" s="12"/>
      <c r="K196" s="12"/>
      <c r="L196" s="12"/>
      <c r="M196" s="12"/>
      <c r="N196" s="12"/>
      <c r="O196" s="12"/>
      <c r="P196" s="12"/>
    </row>
    <row r="197" spans="3:16" x14ac:dyDescent="0.3">
      <c r="C197" s="12"/>
      <c r="D197" s="12"/>
      <c r="E197" s="12"/>
      <c r="F197" s="21"/>
      <c r="G197" s="12"/>
      <c r="H197" s="12"/>
      <c r="I197" s="12"/>
      <c r="J197" s="12"/>
      <c r="K197" s="12"/>
      <c r="L197" s="12"/>
      <c r="M197" s="12"/>
      <c r="N197" s="12"/>
      <c r="O197" s="12"/>
      <c r="P197" s="12"/>
    </row>
    <row r="198" spans="3:16" x14ac:dyDescent="0.3">
      <c r="C198" s="12"/>
      <c r="D198" s="12"/>
      <c r="E198" s="12"/>
      <c r="F198" s="21"/>
      <c r="G198" s="12"/>
      <c r="H198" s="12"/>
      <c r="I198" s="12"/>
      <c r="J198" s="12"/>
      <c r="K198" s="12"/>
      <c r="L198" s="12"/>
      <c r="M198" s="12"/>
      <c r="N198" s="12"/>
      <c r="O198" s="12"/>
      <c r="P198" s="12"/>
    </row>
    <row r="199" spans="3:16" x14ac:dyDescent="0.3">
      <c r="C199" s="12"/>
      <c r="D199" s="12"/>
      <c r="E199" s="12"/>
      <c r="F199" s="21"/>
      <c r="G199" s="12"/>
      <c r="H199" s="12"/>
      <c r="I199" s="12"/>
      <c r="J199" s="12"/>
      <c r="K199" s="12"/>
      <c r="L199" s="12"/>
      <c r="M199" s="12"/>
      <c r="N199" s="12"/>
      <c r="O199" s="12"/>
      <c r="P199" s="12"/>
    </row>
    <row r="200" spans="3:16" x14ac:dyDescent="0.3">
      <c r="C200" s="12"/>
      <c r="D200" s="12"/>
      <c r="E200" s="12"/>
      <c r="F200" s="21"/>
      <c r="G200" s="12"/>
      <c r="H200" s="12"/>
      <c r="I200" s="12"/>
      <c r="J200" s="12"/>
      <c r="K200" s="12"/>
      <c r="L200" s="12"/>
      <c r="M200" s="12"/>
      <c r="N200" s="12"/>
      <c r="O200" s="12"/>
      <c r="P200" s="12"/>
    </row>
    <row r="201" spans="3:16" x14ac:dyDescent="0.3">
      <c r="C201" s="12"/>
      <c r="D201" s="12"/>
      <c r="E201" s="12"/>
      <c r="F201" s="21"/>
      <c r="G201" s="12"/>
      <c r="H201" s="12"/>
      <c r="I201" s="12"/>
      <c r="J201" s="12"/>
      <c r="K201" s="12"/>
      <c r="L201" s="12"/>
      <c r="M201" s="12"/>
      <c r="N201" s="12"/>
      <c r="O201" s="12"/>
      <c r="P201" s="12"/>
    </row>
    <row r="202" spans="3:16" x14ac:dyDescent="0.3">
      <c r="C202" s="12"/>
      <c r="D202" s="12"/>
      <c r="E202" s="12"/>
      <c r="F202" s="21"/>
      <c r="G202" s="12"/>
      <c r="H202" s="12"/>
      <c r="I202" s="12"/>
      <c r="J202" s="12"/>
      <c r="K202" s="12"/>
      <c r="L202" s="12"/>
      <c r="M202" s="12"/>
      <c r="N202" s="12"/>
      <c r="O202" s="12"/>
      <c r="P202" s="12"/>
    </row>
    <row r="203" spans="3:16" x14ac:dyDescent="0.3">
      <c r="C203" s="12"/>
      <c r="D203" s="12"/>
      <c r="E203" s="12"/>
      <c r="F203" s="21"/>
      <c r="G203" s="12"/>
      <c r="H203" s="12"/>
      <c r="I203" s="12"/>
      <c r="J203" s="12"/>
      <c r="K203" s="12"/>
      <c r="L203" s="12"/>
      <c r="M203" s="12"/>
      <c r="N203" s="12"/>
      <c r="O203" s="12"/>
      <c r="P203" s="12"/>
    </row>
    <row r="204" spans="3:16" x14ac:dyDescent="0.3">
      <c r="C204" s="12"/>
      <c r="D204" s="12"/>
      <c r="E204" s="12"/>
      <c r="F204" s="21"/>
      <c r="G204" s="12"/>
      <c r="H204" s="12"/>
      <c r="I204" s="12"/>
      <c r="J204" s="12"/>
      <c r="K204" s="12"/>
      <c r="L204" s="12"/>
      <c r="M204" s="12"/>
      <c r="N204" s="12"/>
      <c r="O204" s="12"/>
      <c r="P204" s="12"/>
    </row>
    <row r="205" spans="3:16" x14ac:dyDescent="0.3">
      <c r="C205" s="12"/>
      <c r="D205" s="12"/>
      <c r="E205" s="12"/>
      <c r="F205" s="21"/>
      <c r="G205" s="12"/>
      <c r="H205" s="12"/>
      <c r="I205" s="12"/>
      <c r="J205" s="12"/>
      <c r="K205" s="12"/>
      <c r="L205" s="12"/>
      <c r="M205" s="12"/>
      <c r="N205" s="12"/>
      <c r="O205" s="12"/>
      <c r="P205" s="12"/>
    </row>
    <row r="206" spans="3:16" x14ac:dyDescent="0.3">
      <c r="C206" s="12"/>
      <c r="D206" s="12"/>
      <c r="E206" s="12"/>
      <c r="F206" s="21"/>
      <c r="G206" s="12"/>
      <c r="H206" s="12"/>
      <c r="I206" s="12"/>
      <c r="J206" s="12"/>
      <c r="K206" s="12"/>
      <c r="L206" s="12"/>
      <c r="M206" s="12"/>
      <c r="N206" s="12"/>
      <c r="O206" s="12"/>
      <c r="P206" s="12"/>
    </row>
    <row r="207" spans="3:16" x14ac:dyDescent="0.3">
      <c r="C207" s="12"/>
      <c r="D207" s="12"/>
      <c r="E207" s="12"/>
      <c r="F207" s="21"/>
      <c r="G207" s="12"/>
      <c r="H207" s="12"/>
      <c r="I207" s="12"/>
      <c r="J207" s="12"/>
      <c r="K207" s="12"/>
      <c r="L207" s="12"/>
      <c r="M207" s="12"/>
      <c r="N207" s="12"/>
      <c r="O207" s="12"/>
      <c r="P207" s="12"/>
    </row>
    <row r="208" spans="3:16" x14ac:dyDescent="0.3">
      <c r="C208" s="12"/>
      <c r="D208" s="12"/>
      <c r="E208" s="12"/>
      <c r="F208" s="21"/>
      <c r="G208" s="12"/>
      <c r="H208" s="12"/>
      <c r="I208" s="12"/>
      <c r="J208" s="12"/>
      <c r="K208" s="12"/>
      <c r="L208" s="12"/>
      <c r="M208" s="12"/>
      <c r="N208" s="12"/>
      <c r="O208" s="12"/>
      <c r="P208" s="12"/>
    </row>
    <row r="209" spans="3:16" x14ac:dyDescent="0.3">
      <c r="C209" s="12"/>
      <c r="D209" s="12"/>
      <c r="E209" s="12"/>
      <c r="F209" s="21"/>
      <c r="G209" s="12"/>
      <c r="H209" s="12"/>
      <c r="I209" s="12"/>
      <c r="J209" s="12"/>
      <c r="K209" s="12"/>
      <c r="L209" s="12"/>
      <c r="M209" s="12"/>
      <c r="N209" s="12"/>
      <c r="O209" s="12"/>
      <c r="P209" s="12"/>
    </row>
    <row r="210" spans="3:16" x14ac:dyDescent="0.3">
      <c r="C210" s="12"/>
      <c r="D210" s="12"/>
      <c r="E210" s="12"/>
      <c r="F210" s="21"/>
      <c r="G210" s="12"/>
      <c r="H210" s="12"/>
      <c r="I210" s="12"/>
      <c r="J210" s="12"/>
      <c r="K210" s="12"/>
      <c r="L210" s="12"/>
      <c r="M210" s="12"/>
      <c r="N210" s="12"/>
      <c r="O210" s="12"/>
      <c r="P210" s="12"/>
    </row>
    <row r="211" spans="3:16" x14ac:dyDescent="0.3">
      <c r="C211" s="12"/>
      <c r="D211" s="12"/>
      <c r="E211" s="12"/>
      <c r="F211" s="21"/>
      <c r="G211" s="12"/>
      <c r="H211" s="12"/>
      <c r="I211" s="12"/>
      <c r="J211" s="12"/>
      <c r="K211" s="12"/>
      <c r="L211" s="12"/>
      <c r="M211" s="12"/>
      <c r="N211" s="12"/>
      <c r="O211" s="12"/>
      <c r="P211" s="12"/>
    </row>
    <row r="212" spans="3:16" x14ac:dyDescent="0.3">
      <c r="C212" s="12"/>
      <c r="D212" s="12"/>
      <c r="E212" s="12"/>
      <c r="F212" s="21"/>
      <c r="G212" s="12"/>
      <c r="H212" s="12"/>
      <c r="I212" s="12"/>
      <c r="J212" s="12"/>
      <c r="K212" s="12"/>
      <c r="L212" s="12"/>
      <c r="M212" s="12"/>
      <c r="N212" s="12"/>
      <c r="O212" s="12"/>
      <c r="P212" s="12"/>
    </row>
    <row r="213" spans="3:16" x14ac:dyDescent="0.3">
      <c r="C213" s="12"/>
      <c r="D213" s="12"/>
      <c r="E213" s="12"/>
      <c r="F213" s="21"/>
      <c r="G213" s="12"/>
      <c r="H213" s="12"/>
      <c r="I213" s="12"/>
      <c r="J213" s="12"/>
      <c r="K213" s="12"/>
      <c r="L213" s="12"/>
      <c r="M213" s="12"/>
      <c r="N213" s="12"/>
      <c r="O213" s="12"/>
      <c r="P213" s="12"/>
    </row>
    <row r="214" spans="3:16" x14ac:dyDescent="0.3">
      <c r="C214" s="12"/>
      <c r="D214" s="12"/>
      <c r="E214" s="12"/>
      <c r="F214" s="21"/>
      <c r="G214" s="12"/>
      <c r="H214" s="12"/>
      <c r="I214" s="12"/>
      <c r="J214" s="12"/>
      <c r="K214" s="12"/>
      <c r="L214" s="12"/>
      <c r="M214" s="12"/>
      <c r="N214" s="12"/>
      <c r="O214" s="12"/>
      <c r="P214" s="12"/>
    </row>
    <row r="215" spans="3:16" x14ac:dyDescent="0.3">
      <c r="C215" s="12"/>
      <c r="D215" s="12"/>
      <c r="E215" s="12"/>
      <c r="F215" s="21"/>
      <c r="G215" s="12"/>
      <c r="H215" s="12"/>
      <c r="I215" s="12"/>
      <c r="J215" s="12"/>
      <c r="K215" s="12"/>
      <c r="L215" s="12"/>
      <c r="M215" s="12"/>
      <c r="N215" s="12"/>
      <c r="O215" s="12"/>
      <c r="P215" s="12"/>
    </row>
    <row r="216" spans="3:16" x14ac:dyDescent="0.3">
      <c r="C216" s="12"/>
      <c r="D216" s="12"/>
      <c r="E216" s="12"/>
      <c r="F216" s="21"/>
      <c r="G216" s="12"/>
      <c r="H216" s="12"/>
      <c r="I216" s="12"/>
      <c r="J216" s="12"/>
      <c r="K216" s="12"/>
      <c r="L216" s="12"/>
      <c r="M216" s="12"/>
      <c r="N216" s="12"/>
      <c r="O216" s="12"/>
      <c r="P216" s="12"/>
    </row>
    <row r="217" spans="3:16" x14ac:dyDescent="0.3">
      <c r="C217" s="12"/>
      <c r="D217" s="12"/>
      <c r="E217" s="12"/>
      <c r="F217" s="21"/>
      <c r="G217" s="12"/>
      <c r="H217" s="12"/>
      <c r="I217" s="12"/>
      <c r="J217" s="12"/>
      <c r="K217" s="12"/>
      <c r="L217" s="12"/>
      <c r="M217" s="12"/>
      <c r="N217" s="12"/>
      <c r="O217" s="12"/>
      <c r="P217" s="12"/>
    </row>
    <row r="218" spans="3:16" x14ac:dyDescent="0.3">
      <c r="C218" s="12"/>
      <c r="D218" s="12"/>
      <c r="E218" s="12"/>
      <c r="F218" s="21"/>
      <c r="G218" s="12"/>
      <c r="H218" s="12"/>
      <c r="I218" s="12"/>
      <c r="J218" s="12"/>
      <c r="K218" s="12"/>
      <c r="L218" s="12"/>
      <c r="M218" s="12"/>
      <c r="N218" s="12"/>
      <c r="O218" s="12"/>
      <c r="P218" s="12"/>
    </row>
    <row r="219" spans="3:16" x14ac:dyDescent="0.3">
      <c r="C219" s="12"/>
      <c r="D219" s="12"/>
      <c r="E219" s="12"/>
      <c r="F219" s="21"/>
      <c r="G219" s="12"/>
      <c r="H219" s="12"/>
      <c r="I219" s="12"/>
      <c r="J219" s="12"/>
      <c r="K219" s="12"/>
      <c r="L219" s="12"/>
      <c r="M219" s="12"/>
      <c r="N219" s="12"/>
      <c r="O219" s="12"/>
      <c r="P219" s="12"/>
    </row>
    <row r="220" spans="3:16" x14ac:dyDescent="0.3">
      <c r="C220" s="12"/>
      <c r="D220" s="12"/>
      <c r="E220" s="12"/>
      <c r="F220" s="21"/>
      <c r="G220" s="12"/>
      <c r="H220" s="12"/>
      <c r="I220" s="12"/>
      <c r="J220" s="12"/>
      <c r="K220" s="12"/>
      <c r="L220" s="12"/>
      <c r="M220" s="12"/>
      <c r="N220" s="12"/>
      <c r="O220" s="12"/>
      <c r="P220" s="12"/>
    </row>
    <row r="221" spans="3:16" x14ac:dyDescent="0.3">
      <c r="C221" s="12"/>
      <c r="D221" s="12"/>
      <c r="E221" s="12"/>
      <c r="F221" s="21"/>
      <c r="G221" s="12"/>
      <c r="H221" s="12"/>
      <c r="I221" s="12"/>
      <c r="J221" s="12"/>
      <c r="K221" s="12"/>
      <c r="L221" s="12"/>
      <c r="M221" s="12"/>
      <c r="N221" s="12"/>
      <c r="O221" s="12"/>
      <c r="P221" s="12"/>
    </row>
    <row r="222" spans="3:16" x14ac:dyDescent="0.3">
      <c r="C222" s="12"/>
      <c r="D222" s="12"/>
      <c r="E222" s="12"/>
      <c r="F222" s="21"/>
      <c r="G222" s="12"/>
      <c r="H222" s="12"/>
      <c r="I222" s="12"/>
      <c r="J222" s="12"/>
      <c r="K222" s="12"/>
      <c r="L222" s="12"/>
      <c r="M222" s="12"/>
      <c r="N222" s="12"/>
      <c r="O222" s="12"/>
      <c r="P222" s="12"/>
    </row>
    <row r="223" spans="3:16" x14ac:dyDescent="0.3">
      <c r="C223" s="12"/>
      <c r="D223" s="12"/>
      <c r="E223" s="12"/>
      <c r="F223" s="21"/>
      <c r="G223" s="12"/>
      <c r="H223" s="12"/>
      <c r="I223" s="12"/>
      <c r="J223" s="12"/>
      <c r="K223" s="12"/>
      <c r="L223" s="12"/>
      <c r="M223" s="12"/>
      <c r="N223" s="12"/>
      <c r="O223" s="12"/>
      <c r="P223" s="12"/>
    </row>
    <row r="224" spans="3:16" x14ac:dyDescent="0.3">
      <c r="C224" s="12"/>
      <c r="D224" s="12"/>
      <c r="E224" s="12"/>
      <c r="F224" s="21"/>
      <c r="G224" s="12"/>
      <c r="H224" s="12"/>
      <c r="I224" s="12"/>
      <c r="J224" s="12"/>
      <c r="K224" s="12"/>
      <c r="L224" s="12"/>
      <c r="M224" s="12"/>
      <c r="N224" s="12"/>
      <c r="O224" s="12"/>
      <c r="P224" s="12"/>
    </row>
    <row r="225" spans="3:16" x14ac:dyDescent="0.3">
      <c r="C225" s="12"/>
      <c r="D225" s="12"/>
      <c r="E225" s="12"/>
      <c r="F225" s="21"/>
      <c r="G225" s="12"/>
      <c r="H225" s="12"/>
      <c r="I225" s="12"/>
      <c r="J225" s="12"/>
      <c r="K225" s="12"/>
      <c r="L225" s="12"/>
      <c r="M225" s="12"/>
      <c r="N225" s="12"/>
      <c r="O225" s="12"/>
      <c r="P225" s="12"/>
    </row>
    <row r="226" spans="3:16" x14ac:dyDescent="0.3">
      <c r="C226" s="12"/>
      <c r="D226" s="12"/>
      <c r="E226" s="12"/>
      <c r="F226" s="21"/>
      <c r="G226" s="12"/>
      <c r="H226" s="12"/>
      <c r="I226" s="12"/>
      <c r="J226" s="12"/>
      <c r="K226" s="12"/>
      <c r="L226" s="12"/>
      <c r="M226" s="12"/>
      <c r="N226" s="12"/>
      <c r="O226" s="12"/>
      <c r="P226" s="12"/>
    </row>
    <row r="227" spans="3:16" x14ac:dyDescent="0.3">
      <c r="C227" s="12"/>
      <c r="D227" s="12"/>
      <c r="E227" s="12"/>
      <c r="F227" s="21"/>
      <c r="G227" s="12"/>
      <c r="H227" s="12"/>
      <c r="I227" s="12"/>
      <c r="J227" s="12"/>
      <c r="K227" s="12"/>
      <c r="L227" s="12"/>
      <c r="M227" s="12"/>
      <c r="N227" s="12"/>
      <c r="O227" s="12"/>
      <c r="P227" s="12"/>
    </row>
    <row r="228" spans="3:16" x14ac:dyDescent="0.3">
      <c r="C228" s="12"/>
      <c r="D228" s="12"/>
      <c r="E228" s="12"/>
      <c r="F228" s="21"/>
      <c r="G228" s="12"/>
      <c r="H228" s="12"/>
      <c r="I228" s="12"/>
      <c r="J228" s="12"/>
      <c r="K228" s="12"/>
      <c r="L228" s="12"/>
      <c r="M228" s="12"/>
      <c r="N228" s="12"/>
      <c r="O228" s="12"/>
      <c r="P228" s="12"/>
    </row>
    <row r="229" spans="3:16" x14ac:dyDescent="0.3">
      <c r="C229" s="12"/>
      <c r="D229" s="12"/>
      <c r="E229" s="12"/>
      <c r="F229" s="21"/>
      <c r="G229" s="12"/>
      <c r="H229" s="12"/>
      <c r="I229" s="12"/>
      <c r="J229" s="12"/>
      <c r="K229" s="12"/>
      <c r="L229" s="12"/>
      <c r="M229" s="12"/>
      <c r="N229" s="12"/>
      <c r="O229" s="12"/>
      <c r="P229" s="12"/>
    </row>
    <row r="230" spans="3:16" x14ac:dyDescent="0.3">
      <c r="C230" s="12"/>
      <c r="D230" s="12"/>
      <c r="E230" s="12"/>
      <c r="F230" s="21"/>
      <c r="G230" s="12"/>
      <c r="H230" s="12"/>
      <c r="I230" s="12"/>
      <c r="J230" s="12"/>
      <c r="K230" s="12"/>
      <c r="L230" s="12"/>
      <c r="M230" s="12"/>
      <c r="N230" s="12"/>
      <c r="O230" s="12"/>
      <c r="P230" s="12"/>
    </row>
    <row r="231" spans="3:16" x14ac:dyDescent="0.3">
      <c r="C231" s="12"/>
      <c r="D231" s="12"/>
      <c r="E231" s="12"/>
      <c r="F231" s="21"/>
      <c r="G231" s="12"/>
      <c r="H231" s="12"/>
      <c r="I231" s="12"/>
      <c r="J231" s="12"/>
      <c r="K231" s="12"/>
      <c r="L231" s="12"/>
      <c r="M231" s="12"/>
      <c r="N231" s="12"/>
      <c r="O231" s="12"/>
      <c r="P231" s="12"/>
    </row>
    <row r="232" spans="3:16" x14ac:dyDescent="0.3">
      <c r="C232" s="12"/>
      <c r="D232" s="12"/>
      <c r="E232" s="12"/>
      <c r="F232" s="21"/>
      <c r="G232" s="12"/>
      <c r="H232" s="12"/>
      <c r="I232" s="12"/>
      <c r="J232" s="12"/>
      <c r="K232" s="12"/>
      <c r="L232" s="12"/>
      <c r="M232" s="12"/>
      <c r="N232" s="12"/>
      <c r="O232" s="12"/>
      <c r="P232" s="12"/>
    </row>
    <row r="233" spans="3:16" x14ac:dyDescent="0.3">
      <c r="C233" s="12"/>
      <c r="D233" s="12"/>
      <c r="E233" s="12"/>
      <c r="F233" s="21"/>
      <c r="G233" s="12"/>
      <c r="H233" s="12"/>
      <c r="I233" s="12"/>
      <c r="J233" s="12"/>
      <c r="K233" s="12"/>
      <c r="L233" s="12"/>
      <c r="M233" s="12"/>
      <c r="N233" s="12"/>
      <c r="O233" s="12"/>
      <c r="P233" s="12"/>
    </row>
    <row r="234" spans="3:16" x14ac:dyDescent="0.3">
      <c r="C234" s="12"/>
      <c r="D234" s="12"/>
      <c r="E234" s="12"/>
      <c r="F234" s="21"/>
      <c r="G234" s="12"/>
      <c r="H234" s="12"/>
      <c r="I234" s="12"/>
      <c r="J234" s="12"/>
      <c r="K234" s="12"/>
      <c r="L234" s="12"/>
      <c r="M234" s="12"/>
      <c r="N234" s="12"/>
      <c r="O234" s="12"/>
      <c r="P234" s="12"/>
    </row>
    <row r="235" spans="3:16" x14ac:dyDescent="0.3">
      <c r="C235" s="12"/>
      <c r="D235" s="12"/>
      <c r="E235" s="12"/>
      <c r="F235" s="21"/>
      <c r="G235" s="12"/>
      <c r="H235" s="12"/>
      <c r="I235" s="12"/>
      <c r="J235" s="12"/>
      <c r="K235" s="12"/>
      <c r="L235" s="12"/>
      <c r="M235" s="12"/>
      <c r="N235" s="12"/>
      <c r="O235" s="12"/>
      <c r="P235" s="12"/>
    </row>
    <row r="236" spans="3:16" x14ac:dyDescent="0.3">
      <c r="C236" s="12"/>
      <c r="D236" s="12"/>
      <c r="E236" s="12"/>
      <c r="F236" s="21"/>
      <c r="G236" s="12"/>
      <c r="H236" s="12"/>
      <c r="I236" s="12"/>
      <c r="J236" s="12"/>
      <c r="K236" s="12"/>
      <c r="L236" s="12"/>
      <c r="M236" s="12"/>
      <c r="N236" s="12"/>
      <c r="O236" s="12"/>
      <c r="P236" s="12"/>
    </row>
    <row r="237" spans="3:16" x14ac:dyDescent="0.3">
      <c r="C237" s="12"/>
      <c r="D237" s="12"/>
      <c r="E237" s="12"/>
      <c r="F237" s="21"/>
      <c r="G237" s="12"/>
      <c r="H237" s="12"/>
      <c r="I237" s="12"/>
      <c r="J237" s="12"/>
      <c r="K237" s="12"/>
      <c r="L237" s="12"/>
      <c r="M237" s="12"/>
      <c r="N237" s="12"/>
      <c r="O237" s="12"/>
      <c r="P237" s="12"/>
    </row>
    <row r="238" spans="3:16" x14ac:dyDescent="0.3">
      <c r="C238" s="12"/>
      <c r="D238" s="12"/>
      <c r="E238" s="12"/>
      <c r="F238" s="21"/>
      <c r="G238" s="12"/>
      <c r="H238" s="12"/>
      <c r="I238" s="12"/>
      <c r="J238" s="12"/>
      <c r="K238" s="12"/>
      <c r="L238" s="12"/>
      <c r="M238" s="12"/>
      <c r="N238" s="12"/>
      <c r="O238" s="12"/>
      <c r="P238" s="12"/>
    </row>
    <row r="239" spans="3:16" x14ac:dyDescent="0.3">
      <c r="C239" s="12"/>
      <c r="D239" s="12"/>
      <c r="E239" s="12"/>
      <c r="F239" s="21"/>
      <c r="G239" s="12"/>
      <c r="H239" s="12"/>
      <c r="I239" s="12"/>
      <c r="J239" s="12"/>
      <c r="K239" s="12"/>
      <c r="L239" s="12"/>
      <c r="M239" s="12"/>
      <c r="N239" s="12"/>
      <c r="O239" s="12"/>
      <c r="P239" s="12"/>
    </row>
    <row r="240" spans="3:16" x14ac:dyDescent="0.3">
      <c r="C240" s="12"/>
      <c r="D240" s="12"/>
      <c r="E240" s="12"/>
      <c r="F240" s="21"/>
      <c r="G240" s="12"/>
      <c r="H240" s="12"/>
      <c r="I240" s="12"/>
      <c r="J240" s="12"/>
      <c r="K240" s="12"/>
      <c r="L240" s="12"/>
      <c r="M240" s="12"/>
      <c r="N240" s="12"/>
      <c r="O240" s="12"/>
      <c r="P240" s="12"/>
    </row>
    <row r="241" spans="3:16" x14ac:dyDescent="0.3">
      <c r="C241" s="12"/>
      <c r="D241" s="12"/>
      <c r="E241" s="12"/>
      <c r="F241" s="21"/>
      <c r="G241" s="12"/>
      <c r="H241" s="12"/>
      <c r="I241" s="12"/>
      <c r="J241" s="12"/>
      <c r="K241" s="12"/>
      <c r="L241" s="12"/>
      <c r="M241" s="12"/>
      <c r="N241" s="12"/>
      <c r="O241" s="12"/>
      <c r="P241" s="12"/>
    </row>
    <row r="242" spans="3:16" x14ac:dyDescent="0.3">
      <c r="C242" s="12"/>
      <c r="D242" s="12"/>
      <c r="E242" s="12"/>
      <c r="F242" s="21"/>
      <c r="G242" s="12"/>
      <c r="H242" s="12"/>
      <c r="I242" s="12"/>
      <c r="J242" s="12"/>
      <c r="K242" s="12"/>
      <c r="L242" s="12"/>
      <c r="M242" s="12"/>
      <c r="N242" s="12"/>
      <c r="O242" s="12"/>
      <c r="P242" s="12"/>
    </row>
    <row r="243" spans="3:16" x14ac:dyDescent="0.3">
      <c r="C243" s="12"/>
      <c r="D243" s="12"/>
      <c r="E243" s="12"/>
      <c r="F243" s="21"/>
      <c r="G243" s="12"/>
      <c r="H243" s="12"/>
      <c r="I243" s="12"/>
      <c r="J243" s="12"/>
      <c r="K243" s="12"/>
      <c r="L243" s="12"/>
      <c r="M243" s="12"/>
      <c r="N243" s="12"/>
      <c r="O243" s="12"/>
      <c r="P243" s="12"/>
    </row>
    <row r="244" spans="3:16" x14ac:dyDescent="0.3">
      <c r="C244" s="12"/>
      <c r="D244" s="12"/>
      <c r="E244" s="12"/>
      <c r="F244" s="21"/>
      <c r="G244" s="12"/>
      <c r="H244" s="12"/>
      <c r="I244" s="12"/>
      <c r="J244" s="12"/>
      <c r="K244" s="12"/>
      <c r="L244" s="12"/>
      <c r="M244" s="12"/>
      <c r="N244" s="12"/>
      <c r="O244" s="12"/>
      <c r="P244" s="12"/>
    </row>
    <row r="245" spans="3:16" x14ac:dyDescent="0.3">
      <c r="C245" s="12"/>
      <c r="D245" s="12"/>
      <c r="E245" s="12"/>
      <c r="F245" s="21"/>
      <c r="G245" s="12"/>
      <c r="H245" s="12"/>
      <c r="I245" s="12"/>
      <c r="J245" s="12"/>
      <c r="K245" s="12"/>
      <c r="L245" s="12"/>
      <c r="M245" s="12"/>
      <c r="N245" s="12"/>
      <c r="O245" s="12"/>
      <c r="P245" s="12"/>
    </row>
    <row r="246" spans="3:16" x14ac:dyDescent="0.3">
      <c r="C246" s="12"/>
      <c r="D246" s="12"/>
      <c r="E246" s="12"/>
      <c r="F246" s="21"/>
      <c r="G246" s="12"/>
      <c r="H246" s="12"/>
      <c r="I246" s="12"/>
      <c r="J246" s="12"/>
      <c r="K246" s="12"/>
      <c r="L246" s="12"/>
      <c r="M246" s="12"/>
      <c r="N246" s="12"/>
      <c r="O246" s="12"/>
      <c r="P246" s="12"/>
    </row>
    <row r="247" spans="3:16" x14ac:dyDescent="0.3">
      <c r="C247" s="12"/>
      <c r="D247" s="12"/>
      <c r="E247" s="12"/>
      <c r="F247" s="21"/>
      <c r="G247" s="12"/>
      <c r="H247" s="12"/>
      <c r="I247" s="12"/>
      <c r="J247" s="12"/>
      <c r="K247" s="12"/>
      <c r="L247" s="12"/>
      <c r="M247" s="12"/>
      <c r="N247" s="12"/>
      <c r="O247" s="12"/>
      <c r="P247" s="12"/>
    </row>
    <row r="248" spans="3:16" x14ac:dyDescent="0.3">
      <c r="C248" s="12"/>
      <c r="D248" s="12"/>
      <c r="E248" s="12"/>
      <c r="F248" s="21"/>
      <c r="G248" s="12"/>
      <c r="H248" s="12"/>
      <c r="I248" s="12"/>
      <c r="J248" s="12"/>
      <c r="K248" s="12"/>
      <c r="L248" s="12"/>
      <c r="M248" s="12"/>
      <c r="N248" s="12"/>
      <c r="O248" s="12"/>
      <c r="P248" s="12"/>
    </row>
    <row r="249" spans="3:16" x14ac:dyDescent="0.3">
      <c r="C249" s="12"/>
      <c r="D249" s="12"/>
      <c r="E249" s="12"/>
      <c r="F249" s="21"/>
      <c r="G249" s="12"/>
      <c r="H249" s="12"/>
      <c r="I249" s="12"/>
      <c r="J249" s="12"/>
      <c r="K249" s="12"/>
      <c r="L249" s="12"/>
      <c r="M249" s="12"/>
      <c r="N249" s="12"/>
      <c r="O249" s="12"/>
      <c r="P249" s="12"/>
    </row>
    <row r="250" spans="3:16" x14ac:dyDescent="0.3">
      <c r="C250" s="12"/>
      <c r="D250" s="12"/>
      <c r="E250" s="12"/>
      <c r="F250" s="21"/>
      <c r="G250" s="12"/>
      <c r="H250" s="12"/>
      <c r="I250" s="12"/>
      <c r="J250" s="12"/>
      <c r="K250" s="12"/>
      <c r="L250" s="12"/>
      <c r="M250" s="12"/>
      <c r="N250" s="12"/>
      <c r="O250" s="12"/>
      <c r="P250" s="12"/>
    </row>
    <row r="251" spans="3:16" x14ac:dyDescent="0.3">
      <c r="C251" s="12"/>
      <c r="D251" s="12"/>
      <c r="E251" s="12"/>
      <c r="F251" s="21"/>
      <c r="G251" s="12"/>
      <c r="H251" s="12"/>
      <c r="I251" s="12"/>
      <c r="J251" s="12"/>
      <c r="K251" s="12"/>
      <c r="L251" s="12"/>
      <c r="M251" s="12"/>
      <c r="N251" s="12"/>
      <c r="O251" s="12"/>
      <c r="P251" s="12"/>
    </row>
    <row r="252" spans="3:16" x14ac:dyDescent="0.3">
      <c r="C252" s="12"/>
      <c r="D252" s="12"/>
      <c r="E252" s="12"/>
      <c r="F252" s="21"/>
      <c r="G252" s="12"/>
      <c r="H252" s="12"/>
      <c r="I252" s="12"/>
      <c r="J252" s="12"/>
      <c r="K252" s="12"/>
      <c r="L252" s="12"/>
      <c r="M252" s="12"/>
      <c r="N252" s="12"/>
      <c r="O252" s="12"/>
      <c r="P252" s="12"/>
    </row>
    <row r="253" spans="3:16" x14ac:dyDescent="0.3">
      <c r="C253" s="12"/>
      <c r="D253" s="12"/>
      <c r="E253" s="12"/>
      <c r="F253" s="21"/>
      <c r="G253" s="12"/>
      <c r="H253" s="12"/>
      <c r="I253" s="12"/>
      <c r="J253" s="12"/>
      <c r="K253" s="12"/>
      <c r="L253" s="12"/>
      <c r="M253" s="12"/>
      <c r="N253" s="12"/>
      <c r="O253" s="12"/>
      <c r="P253" s="12"/>
    </row>
    <row r="254" spans="3:16" x14ac:dyDescent="0.3">
      <c r="C254" s="12"/>
      <c r="D254" s="12"/>
      <c r="E254" s="12"/>
      <c r="F254" s="21"/>
      <c r="G254" s="12"/>
      <c r="H254" s="12"/>
      <c r="I254" s="12"/>
      <c r="J254" s="12"/>
      <c r="K254" s="12"/>
      <c r="L254" s="12"/>
      <c r="M254" s="12"/>
      <c r="N254" s="12"/>
      <c r="O254" s="12"/>
      <c r="P254" s="12"/>
    </row>
    <row r="255" spans="3:16" x14ac:dyDescent="0.3">
      <c r="C255" s="12"/>
      <c r="D255" s="12"/>
      <c r="E255" s="12"/>
      <c r="F255" s="21"/>
      <c r="G255" s="12"/>
      <c r="H255" s="12"/>
      <c r="I255" s="12"/>
      <c r="J255" s="12"/>
      <c r="K255" s="12"/>
      <c r="L255" s="12"/>
      <c r="M255" s="12"/>
      <c r="N255" s="12"/>
      <c r="O255" s="12"/>
      <c r="P255" s="12"/>
    </row>
    <row r="256" spans="3:16" x14ac:dyDescent="0.3">
      <c r="C256" s="12"/>
      <c r="D256" s="12"/>
      <c r="E256" s="12"/>
      <c r="F256" s="21"/>
      <c r="G256" s="12"/>
      <c r="H256" s="12"/>
      <c r="I256" s="12"/>
      <c r="J256" s="12"/>
      <c r="K256" s="12"/>
      <c r="L256" s="12"/>
      <c r="M256" s="12"/>
      <c r="N256" s="12"/>
      <c r="O256" s="12"/>
      <c r="P256" s="12"/>
    </row>
    <row r="257" spans="3:16" x14ac:dyDescent="0.3">
      <c r="C257" s="12"/>
      <c r="D257" s="12"/>
      <c r="E257" s="12"/>
      <c r="F257" s="21"/>
      <c r="G257" s="12"/>
      <c r="H257" s="12"/>
      <c r="I257" s="12"/>
      <c r="J257" s="12"/>
      <c r="K257" s="12"/>
      <c r="L257" s="12"/>
      <c r="M257" s="12"/>
      <c r="N257" s="12"/>
      <c r="O257" s="12"/>
      <c r="P257" s="12"/>
    </row>
    <row r="258" spans="3:16" x14ac:dyDescent="0.3">
      <c r="C258" s="12"/>
      <c r="D258" s="12"/>
      <c r="E258" s="12"/>
      <c r="F258" s="21"/>
      <c r="G258" s="12"/>
      <c r="H258" s="12"/>
      <c r="I258" s="12"/>
      <c r="J258" s="12"/>
      <c r="K258" s="12"/>
      <c r="L258" s="12"/>
      <c r="M258" s="12"/>
      <c r="N258" s="12"/>
      <c r="O258" s="12"/>
      <c r="P258" s="12"/>
    </row>
    <row r="259" spans="3:16" x14ac:dyDescent="0.3">
      <c r="C259" s="12"/>
      <c r="D259" s="12"/>
      <c r="E259" s="12"/>
      <c r="F259" s="21"/>
      <c r="G259" s="12"/>
      <c r="H259" s="12"/>
      <c r="I259" s="12"/>
      <c r="J259" s="12"/>
      <c r="K259" s="12"/>
      <c r="L259" s="12"/>
      <c r="M259" s="12"/>
      <c r="N259" s="12"/>
      <c r="O259" s="12"/>
      <c r="P259" s="12"/>
    </row>
    <row r="260" spans="3:16" x14ac:dyDescent="0.3">
      <c r="C260" s="12"/>
      <c r="D260" s="12"/>
      <c r="E260" s="12"/>
      <c r="F260" s="21"/>
      <c r="G260" s="12"/>
      <c r="H260" s="12"/>
      <c r="I260" s="12"/>
      <c r="J260" s="12"/>
      <c r="K260" s="12"/>
      <c r="L260" s="12"/>
      <c r="M260" s="12"/>
      <c r="N260" s="12"/>
      <c r="O260" s="12"/>
      <c r="P260" s="12"/>
    </row>
    <row r="261" spans="3:16" x14ac:dyDescent="0.3">
      <c r="C261" s="12"/>
      <c r="D261" s="12"/>
      <c r="E261" s="12"/>
      <c r="F261" s="21"/>
      <c r="G261" s="12"/>
      <c r="H261" s="12"/>
      <c r="I261" s="12"/>
      <c r="J261" s="12"/>
      <c r="K261" s="12"/>
      <c r="L261" s="12"/>
      <c r="M261" s="12"/>
      <c r="N261" s="12"/>
      <c r="O261" s="12"/>
      <c r="P261" s="12"/>
    </row>
    <row r="262" spans="3:16" x14ac:dyDescent="0.3">
      <c r="C262" s="12"/>
      <c r="D262" s="12"/>
      <c r="E262" s="12"/>
      <c r="F262" s="21"/>
      <c r="G262" s="12"/>
      <c r="H262" s="12"/>
      <c r="I262" s="12"/>
      <c r="J262" s="12"/>
      <c r="K262" s="12"/>
      <c r="L262" s="12"/>
      <c r="M262" s="12"/>
      <c r="N262" s="12"/>
      <c r="O262" s="12"/>
      <c r="P262" s="12"/>
    </row>
    <row r="263" spans="3:16" x14ac:dyDescent="0.3">
      <c r="C263" s="12"/>
      <c r="D263" s="12"/>
      <c r="E263" s="12"/>
      <c r="F263" s="21"/>
      <c r="G263" s="12"/>
      <c r="H263" s="12"/>
      <c r="I263" s="12"/>
      <c r="J263" s="12"/>
      <c r="K263" s="12"/>
      <c r="L263" s="12"/>
      <c r="M263" s="12"/>
      <c r="N263" s="12"/>
      <c r="O263" s="12"/>
      <c r="P263" s="12"/>
    </row>
    <row r="264" spans="3:16" x14ac:dyDescent="0.3">
      <c r="C264" s="12"/>
      <c r="D264" s="12"/>
      <c r="E264" s="12"/>
      <c r="F264" s="21"/>
      <c r="G264" s="12"/>
      <c r="H264" s="12"/>
      <c r="I264" s="12"/>
      <c r="J264" s="12"/>
      <c r="K264" s="12"/>
      <c r="L264" s="12"/>
      <c r="M264" s="12"/>
      <c r="N264" s="12"/>
      <c r="O264" s="12"/>
      <c r="P264" s="12"/>
    </row>
    <row r="265" spans="3:16" x14ac:dyDescent="0.3">
      <c r="C265" s="12"/>
      <c r="D265" s="12"/>
      <c r="E265" s="12"/>
      <c r="F265" s="21"/>
      <c r="G265" s="12"/>
      <c r="H265" s="12"/>
      <c r="I265" s="12"/>
      <c r="J265" s="12"/>
      <c r="K265" s="12"/>
      <c r="L265" s="12"/>
      <c r="M265" s="12"/>
      <c r="N265" s="12"/>
      <c r="O265" s="12"/>
      <c r="P265" s="12"/>
    </row>
    <row r="266" spans="3:16" x14ac:dyDescent="0.3">
      <c r="C266" s="12"/>
      <c r="D266" s="12"/>
      <c r="E266" s="12"/>
      <c r="F266" s="21"/>
      <c r="G266" s="12"/>
      <c r="H266" s="12"/>
      <c r="I266" s="12"/>
      <c r="J266" s="12"/>
      <c r="K266" s="12"/>
      <c r="L266" s="12"/>
      <c r="M266" s="12"/>
      <c r="N266" s="12"/>
      <c r="O266" s="12"/>
      <c r="P266" s="12"/>
    </row>
    <row r="267" spans="3:16" x14ac:dyDescent="0.3">
      <c r="C267" s="12"/>
      <c r="D267" s="12"/>
      <c r="E267" s="12"/>
      <c r="F267" s="21"/>
      <c r="G267" s="12"/>
      <c r="H267" s="12"/>
      <c r="I267" s="12"/>
      <c r="J267" s="12"/>
      <c r="K267" s="12"/>
      <c r="L267" s="12"/>
      <c r="M267" s="12"/>
      <c r="N267" s="12"/>
      <c r="O267" s="12"/>
      <c r="P267" s="12"/>
    </row>
    <row r="268" spans="3:16" x14ac:dyDescent="0.3">
      <c r="C268" s="12"/>
      <c r="D268" s="12"/>
      <c r="E268" s="12"/>
      <c r="F268" s="21"/>
      <c r="G268" s="12"/>
      <c r="H268" s="12"/>
      <c r="I268" s="12"/>
      <c r="J268" s="12"/>
      <c r="K268" s="12"/>
      <c r="L268" s="12"/>
      <c r="M268" s="12"/>
      <c r="N268" s="12"/>
      <c r="O268" s="12"/>
      <c r="P268" s="12"/>
    </row>
    <row r="269" spans="3:16" x14ac:dyDescent="0.3">
      <c r="C269" s="12"/>
      <c r="D269" s="12"/>
      <c r="E269" s="12"/>
      <c r="F269" s="21"/>
      <c r="G269" s="12"/>
      <c r="H269" s="12"/>
      <c r="I269" s="12"/>
      <c r="J269" s="12"/>
      <c r="K269" s="12"/>
      <c r="L269" s="12"/>
      <c r="M269" s="12"/>
      <c r="N269" s="12"/>
      <c r="O269" s="12"/>
      <c r="P269" s="12"/>
    </row>
    <row r="270" spans="3:16" x14ac:dyDescent="0.3">
      <c r="C270" s="12"/>
      <c r="D270" s="12"/>
      <c r="E270" s="12"/>
      <c r="F270" s="21"/>
      <c r="G270" s="12"/>
      <c r="H270" s="12"/>
      <c r="I270" s="12"/>
      <c r="J270" s="12"/>
      <c r="K270" s="12"/>
      <c r="L270" s="12"/>
      <c r="M270" s="12"/>
      <c r="N270" s="12"/>
      <c r="O270" s="12"/>
      <c r="P270" s="12"/>
    </row>
    <row r="271" spans="3:16" x14ac:dyDescent="0.3">
      <c r="C271" s="12"/>
      <c r="D271" s="12"/>
      <c r="E271" s="12"/>
      <c r="F271" s="21"/>
      <c r="G271" s="12"/>
      <c r="H271" s="12"/>
      <c r="I271" s="12"/>
      <c r="J271" s="12"/>
      <c r="K271" s="12"/>
      <c r="L271" s="12"/>
      <c r="M271" s="12"/>
      <c r="N271" s="12"/>
      <c r="O271" s="12"/>
      <c r="P271" s="12"/>
    </row>
    <row r="272" spans="3:16" x14ac:dyDescent="0.3">
      <c r="C272" s="12"/>
      <c r="D272" s="12"/>
      <c r="E272" s="12"/>
      <c r="F272" s="21"/>
      <c r="G272" s="12"/>
      <c r="H272" s="12"/>
      <c r="I272" s="12"/>
      <c r="J272" s="12"/>
      <c r="K272" s="12"/>
      <c r="L272" s="12"/>
      <c r="M272" s="12"/>
      <c r="N272" s="12"/>
      <c r="O272" s="12"/>
      <c r="P272" s="12"/>
    </row>
    <row r="273" spans="3:16" x14ac:dyDescent="0.3">
      <c r="C273" s="12"/>
      <c r="D273" s="12"/>
      <c r="E273" s="12"/>
      <c r="F273" s="21"/>
      <c r="G273" s="12"/>
      <c r="H273" s="12"/>
      <c r="I273" s="12"/>
      <c r="J273" s="12"/>
      <c r="K273" s="12"/>
      <c r="L273" s="12"/>
      <c r="M273" s="12"/>
      <c r="N273" s="12"/>
      <c r="O273" s="12"/>
      <c r="P273" s="12"/>
    </row>
    <row r="274" spans="3:16" x14ac:dyDescent="0.3">
      <c r="C274" s="12"/>
      <c r="D274" s="12"/>
      <c r="E274" s="12"/>
      <c r="F274" s="21"/>
      <c r="G274" s="12"/>
      <c r="H274" s="12"/>
      <c r="I274" s="12"/>
      <c r="J274" s="12"/>
      <c r="K274" s="12"/>
      <c r="L274" s="12"/>
      <c r="M274" s="12"/>
      <c r="N274" s="12"/>
      <c r="O274" s="12"/>
      <c r="P274" s="12"/>
    </row>
    <row r="275" spans="3:16" x14ac:dyDescent="0.3">
      <c r="C275" s="12"/>
      <c r="D275" s="12"/>
      <c r="E275" s="12"/>
      <c r="F275" s="21"/>
      <c r="G275" s="12"/>
      <c r="H275" s="12"/>
      <c r="I275" s="12"/>
      <c r="J275" s="12"/>
      <c r="K275" s="12"/>
      <c r="L275" s="12"/>
      <c r="M275" s="12"/>
      <c r="N275" s="12"/>
      <c r="O275" s="12"/>
      <c r="P275" s="12"/>
    </row>
    <row r="276" spans="3:16" x14ac:dyDescent="0.3">
      <c r="C276" s="12"/>
      <c r="D276" s="12"/>
      <c r="E276" s="12"/>
      <c r="F276" s="21"/>
      <c r="G276" s="12"/>
      <c r="H276" s="12"/>
      <c r="I276" s="12"/>
      <c r="J276" s="12"/>
      <c r="K276" s="12"/>
      <c r="L276" s="12"/>
      <c r="M276" s="12"/>
      <c r="N276" s="12"/>
      <c r="O276" s="12"/>
      <c r="P276" s="12"/>
    </row>
    <row r="277" spans="3:16" x14ac:dyDescent="0.3">
      <c r="C277" s="12"/>
      <c r="D277" s="12"/>
      <c r="E277" s="12"/>
      <c r="F277" s="21"/>
      <c r="G277" s="12"/>
      <c r="H277" s="12"/>
      <c r="I277" s="12"/>
      <c r="J277" s="12"/>
      <c r="K277" s="12"/>
      <c r="L277" s="12"/>
      <c r="M277" s="12"/>
      <c r="N277" s="12"/>
      <c r="O277" s="12"/>
      <c r="P277" s="12"/>
    </row>
    <row r="278" spans="3:16" x14ac:dyDescent="0.3">
      <c r="C278" s="12"/>
      <c r="D278" s="12"/>
      <c r="E278" s="12"/>
      <c r="F278" s="21"/>
      <c r="G278" s="12"/>
      <c r="H278" s="12"/>
      <c r="I278" s="12"/>
      <c r="J278" s="12"/>
      <c r="K278" s="12"/>
      <c r="L278" s="12"/>
      <c r="M278" s="12"/>
      <c r="N278" s="12"/>
      <c r="O278" s="12"/>
      <c r="P278" s="12"/>
    </row>
    <row r="279" spans="3:16" x14ac:dyDescent="0.3">
      <c r="C279" s="12"/>
      <c r="D279" s="12"/>
      <c r="E279" s="12"/>
      <c r="F279" s="21"/>
      <c r="G279" s="12"/>
      <c r="H279" s="12"/>
      <c r="I279" s="12"/>
      <c r="J279" s="12"/>
      <c r="K279" s="12"/>
      <c r="L279" s="12"/>
      <c r="M279" s="12"/>
      <c r="N279" s="12"/>
      <c r="O279" s="12"/>
      <c r="P279" s="12"/>
    </row>
    <row r="280" spans="3:16" x14ac:dyDescent="0.3">
      <c r="C280" s="12"/>
      <c r="D280" s="12"/>
      <c r="E280" s="12"/>
      <c r="F280" s="21"/>
      <c r="G280" s="12"/>
      <c r="H280" s="12"/>
      <c r="I280" s="12"/>
      <c r="J280" s="12"/>
      <c r="K280" s="12"/>
      <c r="L280" s="12"/>
      <c r="M280" s="12"/>
      <c r="N280" s="12"/>
      <c r="O280" s="12"/>
      <c r="P280" s="12"/>
    </row>
    <row r="281" spans="3:16" x14ac:dyDescent="0.3">
      <c r="C281" s="12"/>
      <c r="D281" s="12"/>
      <c r="E281" s="12"/>
      <c r="F281" s="21"/>
      <c r="G281" s="12"/>
      <c r="H281" s="12"/>
      <c r="I281" s="12"/>
      <c r="J281" s="12"/>
      <c r="K281" s="12"/>
      <c r="L281" s="12"/>
      <c r="M281" s="12"/>
      <c r="N281" s="12"/>
      <c r="O281" s="12"/>
      <c r="P281" s="12"/>
    </row>
    <row r="282" spans="3:16" x14ac:dyDescent="0.3">
      <c r="C282" s="12"/>
      <c r="D282" s="12"/>
      <c r="E282" s="12"/>
      <c r="F282" s="21"/>
      <c r="G282" s="12"/>
      <c r="H282" s="12"/>
      <c r="I282" s="12"/>
      <c r="J282" s="12"/>
      <c r="K282" s="12"/>
      <c r="L282" s="12"/>
      <c r="M282" s="12"/>
      <c r="N282" s="12"/>
      <c r="O282" s="12"/>
      <c r="P282" s="12"/>
    </row>
    <row r="283" spans="3:16" x14ac:dyDescent="0.3">
      <c r="C283" s="12"/>
      <c r="D283" s="12"/>
      <c r="E283" s="12"/>
      <c r="F283" s="21"/>
      <c r="G283" s="12"/>
      <c r="H283" s="12"/>
      <c r="I283" s="12"/>
      <c r="J283" s="12"/>
      <c r="K283" s="12"/>
      <c r="L283" s="12"/>
      <c r="M283" s="12"/>
      <c r="N283" s="12"/>
      <c r="O283" s="12"/>
      <c r="P283" s="12"/>
    </row>
    <row r="284" spans="3:16" x14ac:dyDescent="0.3">
      <c r="C284" s="12"/>
      <c r="D284" s="12"/>
      <c r="E284" s="12"/>
      <c r="F284" s="21"/>
      <c r="G284" s="12"/>
      <c r="H284" s="12"/>
      <c r="I284" s="12"/>
      <c r="J284" s="12"/>
      <c r="K284" s="12"/>
      <c r="L284" s="12"/>
      <c r="M284" s="12"/>
      <c r="N284" s="12"/>
      <c r="O284" s="12"/>
      <c r="P284" s="12"/>
    </row>
    <row r="285" spans="3:16" x14ac:dyDescent="0.3">
      <c r="C285" s="12"/>
      <c r="D285" s="12"/>
      <c r="E285" s="12"/>
      <c r="F285" s="21"/>
      <c r="G285" s="12"/>
      <c r="H285" s="12"/>
      <c r="I285" s="12"/>
      <c r="J285" s="12"/>
      <c r="K285" s="12"/>
      <c r="L285" s="12"/>
      <c r="M285" s="12"/>
      <c r="N285" s="12"/>
      <c r="O285" s="12"/>
      <c r="P285" s="12"/>
    </row>
    <row r="286" spans="3:16" x14ac:dyDescent="0.3">
      <c r="C286" s="12"/>
      <c r="D286" s="12"/>
      <c r="E286" s="12"/>
      <c r="F286" s="21"/>
      <c r="G286" s="12"/>
      <c r="H286" s="12"/>
      <c r="I286" s="12"/>
      <c r="J286" s="12"/>
      <c r="K286" s="12"/>
      <c r="L286" s="12"/>
      <c r="M286" s="12"/>
      <c r="N286" s="12"/>
      <c r="O286" s="12"/>
      <c r="P286" s="12"/>
    </row>
    <row r="287" spans="3:16" x14ac:dyDescent="0.3">
      <c r="C287" s="12"/>
      <c r="D287" s="12"/>
      <c r="E287" s="12"/>
      <c r="F287" s="21"/>
      <c r="G287" s="12"/>
      <c r="H287" s="12"/>
      <c r="I287" s="12"/>
      <c r="J287" s="12"/>
      <c r="K287" s="12"/>
      <c r="L287" s="12"/>
      <c r="M287" s="12"/>
      <c r="N287" s="12"/>
      <c r="O287" s="12"/>
      <c r="P287" s="12"/>
    </row>
    <row r="288" spans="3:16" x14ac:dyDescent="0.3">
      <c r="C288" s="12"/>
      <c r="D288" s="12"/>
      <c r="E288" s="12"/>
      <c r="F288" s="21"/>
      <c r="G288" s="12"/>
      <c r="H288" s="12"/>
      <c r="I288" s="12"/>
      <c r="J288" s="12"/>
      <c r="K288" s="12"/>
      <c r="L288" s="12"/>
      <c r="M288" s="12"/>
      <c r="N288" s="12"/>
      <c r="O288" s="12"/>
      <c r="P288" s="12"/>
    </row>
    <row r="289" spans="3:16" x14ac:dyDescent="0.3">
      <c r="C289" s="12"/>
      <c r="D289" s="12"/>
      <c r="E289" s="12"/>
      <c r="F289" s="21"/>
      <c r="G289" s="12"/>
      <c r="H289" s="12"/>
      <c r="I289" s="12"/>
      <c r="J289" s="12"/>
      <c r="K289" s="12"/>
      <c r="L289" s="12"/>
      <c r="M289" s="12"/>
      <c r="N289" s="12"/>
      <c r="O289" s="12"/>
      <c r="P289" s="12"/>
    </row>
    <row r="290" spans="3:16" x14ac:dyDescent="0.3">
      <c r="C290" s="12"/>
      <c r="D290" s="12"/>
      <c r="E290" s="12"/>
      <c r="F290" s="21"/>
      <c r="G290" s="12"/>
      <c r="H290" s="12"/>
      <c r="I290" s="12"/>
      <c r="J290" s="12"/>
      <c r="K290" s="12"/>
      <c r="L290" s="12"/>
      <c r="M290" s="12"/>
      <c r="N290" s="12"/>
      <c r="O290" s="12"/>
      <c r="P290" s="12"/>
    </row>
    <row r="291" spans="3:16" x14ac:dyDescent="0.3">
      <c r="C291" s="12"/>
      <c r="D291" s="12"/>
      <c r="E291" s="12"/>
      <c r="F291" s="21"/>
      <c r="G291" s="12"/>
      <c r="H291" s="12"/>
      <c r="I291" s="12"/>
      <c r="J291" s="12"/>
      <c r="K291" s="12"/>
      <c r="L291" s="12"/>
      <c r="M291" s="12"/>
      <c r="N291" s="12"/>
      <c r="O291" s="12"/>
      <c r="P291" s="12"/>
    </row>
    <row r="292" spans="3:16" x14ac:dyDescent="0.3">
      <c r="C292" s="12"/>
      <c r="D292" s="12"/>
      <c r="E292" s="12"/>
      <c r="F292" s="21"/>
      <c r="G292" s="12"/>
      <c r="H292" s="12"/>
      <c r="I292" s="12"/>
      <c r="J292" s="12"/>
      <c r="K292" s="12"/>
      <c r="L292" s="12"/>
      <c r="M292" s="12"/>
      <c r="N292" s="12"/>
      <c r="O292" s="12"/>
      <c r="P292" s="12"/>
    </row>
    <row r="293" spans="3:16" x14ac:dyDescent="0.3">
      <c r="C293" s="12"/>
      <c r="D293" s="12"/>
      <c r="E293" s="12"/>
      <c r="F293" s="21"/>
      <c r="G293" s="12"/>
      <c r="H293" s="12"/>
      <c r="I293" s="12"/>
      <c r="J293" s="12"/>
      <c r="K293" s="12"/>
      <c r="L293" s="12"/>
      <c r="M293" s="12"/>
      <c r="N293" s="12"/>
      <c r="O293" s="12"/>
      <c r="P293" s="12"/>
    </row>
    <row r="294" spans="3:16" x14ac:dyDescent="0.3">
      <c r="C294" s="12"/>
      <c r="D294" s="12"/>
      <c r="E294" s="12"/>
      <c r="F294" s="21"/>
      <c r="G294" s="12"/>
      <c r="H294" s="12"/>
      <c r="I294" s="12"/>
      <c r="J294" s="12"/>
      <c r="K294" s="12"/>
      <c r="L294" s="12"/>
      <c r="M294" s="12"/>
      <c r="N294" s="12"/>
      <c r="O294" s="12"/>
      <c r="P294" s="12"/>
    </row>
    <row r="295" spans="3:16" x14ac:dyDescent="0.3">
      <c r="C295" s="12"/>
      <c r="D295" s="12"/>
      <c r="E295" s="12"/>
      <c r="F295" s="21"/>
      <c r="G295" s="12"/>
      <c r="H295" s="12"/>
      <c r="I295" s="12"/>
      <c r="J295" s="12"/>
      <c r="K295" s="12"/>
      <c r="L295" s="12"/>
      <c r="M295" s="12"/>
      <c r="N295" s="12"/>
      <c r="O295" s="12"/>
      <c r="P295" s="12"/>
    </row>
    <row r="296" spans="3:16" x14ac:dyDescent="0.3">
      <c r="C296" s="12"/>
      <c r="D296" s="12"/>
      <c r="E296" s="12"/>
      <c r="F296" s="21"/>
      <c r="G296" s="12"/>
      <c r="H296" s="12"/>
      <c r="I296" s="12"/>
      <c r="J296" s="12"/>
      <c r="K296" s="12"/>
      <c r="L296" s="12"/>
      <c r="M296" s="12"/>
      <c r="N296" s="12"/>
      <c r="O296" s="12"/>
      <c r="P296" s="12"/>
    </row>
    <row r="297" spans="3:16" x14ac:dyDescent="0.3">
      <c r="C297" s="12"/>
      <c r="D297" s="12"/>
      <c r="E297" s="12"/>
      <c r="F297" s="21"/>
      <c r="G297" s="12"/>
      <c r="H297" s="12"/>
      <c r="I297" s="12"/>
      <c r="J297" s="12"/>
      <c r="K297" s="12"/>
      <c r="L297" s="12"/>
      <c r="M297" s="12"/>
      <c r="N297" s="12"/>
      <c r="O297" s="12"/>
      <c r="P297" s="12"/>
    </row>
    <row r="298" spans="3:16" x14ac:dyDescent="0.3">
      <c r="C298" s="12"/>
      <c r="D298" s="12"/>
      <c r="E298" s="12"/>
      <c r="F298" s="21"/>
      <c r="G298" s="12"/>
      <c r="H298" s="12"/>
      <c r="I298" s="12"/>
      <c r="J298" s="12"/>
      <c r="K298" s="12"/>
      <c r="L298" s="12"/>
      <c r="M298" s="12"/>
      <c r="N298" s="12"/>
      <c r="O298" s="12"/>
      <c r="P298" s="12"/>
    </row>
    <row r="299" spans="3:16" x14ac:dyDescent="0.3">
      <c r="C299" s="12"/>
      <c r="D299" s="12"/>
      <c r="E299" s="12"/>
      <c r="F299" s="21"/>
      <c r="G299" s="12"/>
      <c r="H299" s="12"/>
      <c r="I299" s="12"/>
      <c r="J299" s="12"/>
      <c r="K299" s="12"/>
      <c r="L299" s="12"/>
      <c r="M299" s="12"/>
      <c r="N299" s="12"/>
      <c r="O299" s="12"/>
      <c r="P299" s="12"/>
    </row>
    <row r="300" spans="3:16" x14ac:dyDescent="0.3">
      <c r="C300" s="12"/>
      <c r="D300" s="12"/>
      <c r="E300" s="12"/>
      <c r="F300" s="21"/>
      <c r="G300" s="12"/>
      <c r="H300" s="12"/>
      <c r="I300" s="12"/>
      <c r="J300" s="12"/>
      <c r="K300" s="12"/>
      <c r="L300" s="12"/>
      <c r="M300" s="12"/>
      <c r="N300" s="12"/>
      <c r="O300" s="12"/>
      <c r="P300" s="12"/>
    </row>
    <row r="301" spans="3:16" x14ac:dyDescent="0.3">
      <c r="C301" s="12"/>
      <c r="D301" s="12"/>
      <c r="E301" s="12"/>
      <c r="F301" s="21"/>
      <c r="G301" s="12"/>
      <c r="H301" s="12"/>
      <c r="I301" s="12"/>
      <c r="J301" s="12"/>
      <c r="K301" s="12"/>
      <c r="L301" s="12"/>
      <c r="M301" s="12"/>
      <c r="N301" s="12"/>
      <c r="O301" s="12"/>
      <c r="P301" s="12"/>
    </row>
    <row r="302" spans="3:16" x14ac:dyDescent="0.3">
      <c r="C302" s="12"/>
      <c r="D302" s="12"/>
      <c r="E302" s="12"/>
      <c r="F302" s="21"/>
      <c r="G302" s="12"/>
      <c r="H302" s="12"/>
      <c r="I302" s="12"/>
      <c r="J302" s="12"/>
      <c r="K302" s="12"/>
      <c r="L302" s="12"/>
      <c r="M302" s="12"/>
      <c r="N302" s="12"/>
      <c r="O302" s="12"/>
      <c r="P302" s="12"/>
    </row>
    <row r="303" spans="3:16" x14ac:dyDescent="0.3">
      <c r="C303" s="12"/>
      <c r="D303" s="12"/>
      <c r="E303" s="12"/>
      <c r="F303" s="21"/>
      <c r="G303" s="12"/>
      <c r="H303" s="12"/>
      <c r="I303" s="12"/>
      <c r="J303" s="12"/>
      <c r="K303" s="12"/>
      <c r="L303" s="12"/>
      <c r="M303" s="12"/>
      <c r="N303" s="12"/>
      <c r="O303" s="12"/>
      <c r="P303" s="12"/>
    </row>
    <row r="304" spans="3:16" x14ac:dyDescent="0.3">
      <c r="C304" s="12"/>
      <c r="D304" s="12"/>
      <c r="E304" s="12"/>
      <c r="F304" s="21"/>
      <c r="G304" s="12"/>
      <c r="H304" s="12"/>
      <c r="I304" s="12"/>
      <c r="J304" s="12"/>
      <c r="K304" s="12"/>
      <c r="L304" s="12"/>
      <c r="M304" s="12"/>
      <c r="N304" s="12"/>
      <c r="O304" s="12"/>
      <c r="P304" s="12"/>
    </row>
    <row r="305" spans="3:16" x14ac:dyDescent="0.3">
      <c r="C305" s="12"/>
      <c r="D305" s="12"/>
      <c r="E305" s="12"/>
      <c r="F305" s="21"/>
      <c r="G305" s="12"/>
      <c r="H305" s="12"/>
      <c r="I305" s="12"/>
      <c r="J305" s="12"/>
      <c r="K305" s="12"/>
      <c r="L305" s="12"/>
      <c r="M305" s="12"/>
      <c r="N305" s="12"/>
      <c r="O305" s="12"/>
      <c r="P305" s="12"/>
    </row>
    <row r="306" spans="3:16" x14ac:dyDescent="0.3">
      <c r="C306" s="12"/>
      <c r="D306" s="12"/>
      <c r="E306" s="12"/>
      <c r="F306" s="21"/>
      <c r="G306" s="12"/>
      <c r="H306" s="12"/>
      <c r="I306" s="12"/>
      <c r="J306" s="12"/>
      <c r="K306" s="12"/>
      <c r="L306" s="12"/>
      <c r="M306" s="12"/>
      <c r="N306" s="12"/>
      <c r="O306" s="12"/>
      <c r="P306" s="12"/>
    </row>
    <row r="307" spans="3:16" x14ac:dyDescent="0.3">
      <c r="C307" s="12"/>
      <c r="D307" s="12"/>
      <c r="E307" s="12"/>
      <c r="F307" s="21"/>
      <c r="G307" s="12"/>
      <c r="H307" s="12"/>
      <c r="I307" s="12"/>
      <c r="J307" s="12"/>
      <c r="K307" s="12"/>
      <c r="L307" s="12"/>
      <c r="M307" s="12"/>
      <c r="N307" s="12"/>
      <c r="O307" s="12"/>
      <c r="P307" s="12"/>
    </row>
    <row r="308" spans="3:16" x14ac:dyDescent="0.3">
      <c r="C308" s="12"/>
      <c r="D308" s="12"/>
      <c r="E308" s="12"/>
      <c r="F308" s="21"/>
      <c r="G308" s="12"/>
      <c r="H308" s="12"/>
      <c r="I308" s="12"/>
      <c r="J308" s="12"/>
      <c r="K308" s="12"/>
      <c r="L308" s="12"/>
      <c r="M308" s="12"/>
      <c r="N308" s="12"/>
      <c r="O308" s="12"/>
      <c r="P308" s="12"/>
    </row>
    <row r="309" spans="3:16" x14ac:dyDescent="0.3">
      <c r="C309" s="12"/>
      <c r="D309" s="12"/>
      <c r="E309" s="12"/>
      <c r="F309" s="21"/>
      <c r="G309" s="12"/>
      <c r="H309" s="12"/>
      <c r="I309" s="12"/>
      <c r="J309" s="12"/>
      <c r="K309" s="12"/>
      <c r="L309" s="12"/>
      <c r="M309" s="12"/>
      <c r="N309" s="12"/>
      <c r="O309" s="12"/>
      <c r="P309" s="12"/>
    </row>
    <row r="310" spans="3:16" x14ac:dyDescent="0.3">
      <c r="C310" s="12"/>
      <c r="D310" s="12"/>
      <c r="E310" s="12"/>
      <c r="F310" s="21"/>
      <c r="G310" s="12"/>
      <c r="H310" s="12"/>
      <c r="I310" s="12"/>
      <c r="J310" s="12"/>
      <c r="K310" s="12"/>
      <c r="L310" s="12"/>
      <c r="M310" s="12"/>
      <c r="N310" s="12"/>
      <c r="O310" s="12"/>
      <c r="P310" s="12"/>
    </row>
    <row r="311" spans="3:16" x14ac:dyDescent="0.3">
      <c r="C311" s="12"/>
      <c r="D311" s="12"/>
      <c r="E311" s="12"/>
      <c r="F311" s="21"/>
      <c r="G311" s="12"/>
      <c r="H311" s="12"/>
      <c r="I311" s="12"/>
      <c r="J311" s="12"/>
      <c r="K311" s="12"/>
      <c r="L311" s="12"/>
      <c r="M311" s="12"/>
      <c r="N311" s="12"/>
      <c r="O311" s="12"/>
      <c r="P311" s="12"/>
    </row>
    <row r="312" spans="3:16" x14ac:dyDescent="0.3">
      <c r="C312" s="12"/>
      <c r="D312" s="12"/>
      <c r="E312" s="12"/>
      <c r="F312" s="21"/>
      <c r="G312" s="12"/>
      <c r="H312" s="12"/>
      <c r="I312" s="12"/>
      <c r="J312" s="12"/>
      <c r="K312" s="12"/>
      <c r="L312" s="12"/>
      <c r="M312" s="12"/>
      <c r="N312" s="12"/>
      <c r="O312" s="12"/>
      <c r="P312" s="12"/>
    </row>
    <row r="313" spans="3:16" x14ac:dyDescent="0.3">
      <c r="C313" s="12"/>
      <c r="D313" s="12"/>
      <c r="E313" s="12"/>
      <c r="F313" s="21"/>
      <c r="G313" s="12"/>
      <c r="H313" s="12"/>
      <c r="I313" s="12"/>
      <c r="J313" s="12"/>
      <c r="K313" s="12"/>
      <c r="L313" s="12"/>
      <c r="M313" s="12"/>
      <c r="N313" s="12"/>
      <c r="O313" s="12"/>
      <c r="P313" s="12"/>
    </row>
    <row r="314" spans="3:16" x14ac:dyDescent="0.3">
      <c r="C314" s="12"/>
      <c r="D314" s="12"/>
      <c r="E314" s="12"/>
      <c r="F314" s="21"/>
      <c r="G314" s="12"/>
      <c r="H314" s="12"/>
      <c r="I314" s="12"/>
      <c r="J314" s="12"/>
      <c r="K314" s="12"/>
      <c r="L314" s="12"/>
      <c r="M314" s="12"/>
      <c r="N314" s="12"/>
      <c r="O314" s="12"/>
      <c r="P314" s="12"/>
    </row>
    <row r="315" spans="3:16" x14ac:dyDescent="0.3">
      <c r="C315" s="12"/>
      <c r="D315" s="12"/>
      <c r="E315" s="12"/>
      <c r="F315" s="21"/>
      <c r="G315" s="12"/>
      <c r="H315" s="12"/>
      <c r="I315" s="12"/>
      <c r="J315" s="12"/>
      <c r="K315" s="12"/>
      <c r="L315" s="12"/>
      <c r="M315" s="12"/>
      <c r="N315" s="12"/>
      <c r="O315" s="12"/>
      <c r="P315" s="12"/>
    </row>
    <row r="316" spans="3:16" x14ac:dyDescent="0.3">
      <c r="C316" s="12"/>
      <c r="D316" s="12"/>
      <c r="E316" s="12"/>
      <c r="F316" s="21"/>
      <c r="G316" s="12"/>
      <c r="H316" s="12"/>
      <c r="I316" s="12"/>
      <c r="J316" s="12"/>
      <c r="K316" s="12"/>
      <c r="L316" s="12"/>
      <c r="M316" s="12"/>
      <c r="N316" s="12"/>
      <c r="O316" s="12"/>
      <c r="P316" s="12"/>
    </row>
    <row r="317" spans="3:16" x14ac:dyDescent="0.3">
      <c r="C317" s="12"/>
      <c r="D317" s="12"/>
      <c r="E317" s="12"/>
      <c r="F317" s="21"/>
      <c r="G317" s="12"/>
      <c r="H317" s="12"/>
      <c r="I317" s="12"/>
      <c r="J317" s="12"/>
      <c r="K317" s="12"/>
      <c r="L317" s="12"/>
      <c r="M317" s="12"/>
      <c r="N317" s="12"/>
      <c r="O317" s="12"/>
      <c r="P317" s="12"/>
    </row>
    <row r="318" spans="3:16" x14ac:dyDescent="0.3">
      <c r="C318" s="12"/>
      <c r="D318" s="12"/>
      <c r="E318" s="12"/>
      <c r="F318" s="21"/>
      <c r="G318" s="12"/>
      <c r="H318" s="12"/>
      <c r="I318" s="12"/>
      <c r="J318" s="12"/>
      <c r="K318" s="12"/>
      <c r="L318" s="12"/>
      <c r="M318" s="12"/>
      <c r="N318" s="12"/>
      <c r="O318" s="12"/>
      <c r="P318" s="12"/>
    </row>
    <row r="319" spans="3:16" x14ac:dyDescent="0.3">
      <c r="C319" s="12"/>
      <c r="D319" s="12"/>
      <c r="E319" s="12"/>
      <c r="F319" s="21"/>
      <c r="G319" s="12"/>
      <c r="H319" s="12"/>
      <c r="I319" s="12"/>
      <c r="J319" s="12"/>
      <c r="K319" s="12"/>
      <c r="L319" s="12"/>
      <c r="M319" s="12"/>
      <c r="N319" s="12"/>
      <c r="O319" s="12"/>
      <c r="P319" s="12"/>
    </row>
    <row r="320" spans="3:16" x14ac:dyDescent="0.3">
      <c r="C320" s="12"/>
      <c r="D320" s="12"/>
      <c r="E320" s="12"/>
      <c r="F320" s="21"/>
      <c r="G320" s="12"/>
      <c r="H320" s="12"/>
      <c r="I320" s="12"/>
      <c r="J320" s="12"/>
      <c r="K320" s="12"/>
      <c r="L320" s="12"/>
      <c r="M320" s="12"/>
      <c r="N320" s="12"/>
      <c r="O320" s="12"/>
      <c r="P320" s="12"/>
    </row>
    <row r="321" spans="3:16" x14ac:dyDescent="0.3">
      <c r="C321" s="12"/>
      <c r="D321" s="12"/>
      <c r="E321" s="12"/>
      <c r="F321" s="21"/>
      <c r="G321" s="12"/>
      <c r="H321" s="12"/>
      <c r="I321" s="12"/>
      <c r="J321" s="12"/>
      <c r="K321" s="12"/>
      <c r="L321" s="12"/>
      <c r="M321" s="12"/>
      <c r="N321" s="12"/>
      <c r="O321" s="12"/>
      <c r="P321" s="12"/>
    </row>
    <row r="322" spans="3:16" x14ac:dyDescent="0.3">
      <c r="C322" s="12"/>
      <c r="D322" s="12"/>
      <c r="E322" s="12"/>
      <c r="F322" s="21"/>
      <c r="G322" s="12"/>
      <c r="H322" s="12"/>
      <c r="I322" s="12"/>
      <c r="J322" s="12"/>
      <c r="K322" s="12"/>
      <c r="L322" s="12"/>
      <c r="M322" s="12"/>
      <c r="N322" s="12"/>
      <c r="O322" s="12"/>
      <c r="P322" s="12"/>
    </row>
    <row r="323" spans="3:16" x14ac:dyDescent="0.3">
      <c r="C323" s="12"/>
      <c r="D323" s="12"/>
      <c r="E323" s="12"/>
      <c r="F323" s="21"/>
      <c r="G323" s="12"/>
      <c r="H323" s="12"/>
      <c r="I323" s="12"/>
      <c r="J323" s="12"/>
      <c r="K323" s="12"/>
      <c r="L323" s="12"/>
      <c r="M323" s="12"/>
      <c r="N323" s="12"/>
      <c r="O323" s="12"/>
      <c r="P323" s="12"/>
    </row>
    <row r="324" spans="3:16" x14ac:dyDescent="0.3">
      <c r="C324" s="12"/>
      <c r="D324" s="12"/>
      <c r="E324" s="12"/>
      <c r="F324" s="21"/>
      <c r="G324" s="12"/>
      <c r="H324" s="12"/>
      <c r="I324" s="12"/>
      <c r="J324" s="12"/>
      <c r="K324" s="12"/>
      <c r="L324" s="12"/>
      <c r="M324" s="12"/>
      <c r="N324" s="12"/>
      <c r="O324" s="12"/>
      <c r="P324" s="12"/>
    </row>
    <row r="325" spans="3:16" x14ac:dyDescent="0.3">
      <c r="C325" s="12"/>
      <c r="D325" s="12"/>
      <c r="E325" s="12"/>
      <c r="F325" s="21"/>
      <c r="G325" s="12"/>
      <c r="H325" s="12"/>
      <c r="I325" s="12"/>
      <c r="J325" s="12"/>
      <c r="K325" s="12"/>
      <c r="L325" s="12"/>
      <c r="M325" s="12"/>
      <c r="N325" s="12"/>
      <c r="O325" s="12"/>
      <c r="P325" s="12"/>
    </row>
    <row r="326" spans="3:16" x14ac:dyDescent="0.3">
      <c r="C326" s="12"/>
      <c r="D326" s="12"/>
      <c r="E326" s="12"/>
      <c r="F326" s="21"/>
      <c r="G326" s="12"/>
      <c r="H326" s="12"/>
      <c r="I326" s="12"/>
      <c r="J326" s="12"/>
      <c r="K326" s="12"/>
      <c r="L326" s="12"/>
      <c r="M326" s="12"/>
      <c r="N326" s="12"/>
      <c r="O326" s="12"/>
      <c r="P326" s="12"/>
    </row>
    <row r="327" spans="3:16" x14ac:dyDescent="0.3">
      <c r="C327" s="12"/>
      <c r="D327" s="12"/>
      <c r="E327" s="12"/>
      <c r="F327" s="21"/>
      <c r="G327" s="12"/>
      <c r="H327" s="12"/>
      <c r="I327" s="12"/>
      <c r="J327" s="12"/>
      <c r="K327" s="12"/>
      <c r="L327" s="12"/>
      <c r="M327" s="12"/>
      <c r="N327" s="12"/>
      <c r="O327" s="12"/>
      <c r="P327" s="12"/>
    </row>
    <row r="328" spans="3:16" x14ac:dyDescent="0.3">
      <c r="C328" s="12"/>
      <c r="D328" s="12"/>
      <c r="E328" s="12"/>
      <c r="F328" s="21"/>
      <c r="G328" s="12"/>
      <c r="H328" s="12"/>
      <c r="I328" s="12"/>
      <c r="J328" s="12"/>
      <c r="K328" s="12"/>
      <c r="L328" s="12"/>
      <c r="M328" s="12"/>
      <c r="N328" s="12"/>
      <c r="O328" s="12"/>
      <c r="P328" s="12"/>
    </row>
    <row r="329" spans="3:16" x14ac:dyDescent="0.3">
      <c r="C329" s="12"/>
      <c r="D329" s="12"/>
      <c r="E329" s="12"/>
      <c r="F329" s="21"/>
      <c r="G329" s="12"/>
      <c r="H329" s="12"/>
      <c r="I329" s="12"/>
      <c r="J329" s="12"/>
      <c r="K329" s="12"/>
      <c r="L329" s="12"/>
      <c r="M329" s="12"/>
      <c r="N329" s="12"/>
      <c r="O329" s="12"/>
      <c r="P329" s="12"/>
    </row>
    <row r="330" spans="3:16" x14ac:dyDescent="0.3">
      <c r="C330" s="12"/>
      <c r="D330" s="12"/>
      <c r="E330" s="12"/>
      <c r="F330" s="21"/>
      <c r="G330" s="12"/>
      <c r="H330" s="12"/>
      <c r="I330" s="12"/>
      <c r="J330" s="12"/>
      <c r="K330" s="12"/>
      <c r="L330" s="12"/>
      <c r="M330" s="12"/>
      <c r="N330" s="12"/>
      <c r="O330" s="12"/>
      <c r="P330" s="12"/>
    </row>
    <row r="331" spans="3:16" x14ac:dyDescent="0.3">
      <c r="C331" s="12"/>
      <c r="D331" s="12"/>
      <c r="E331" s="12"/>
      <c r="F331" s="21"/>
      <c r="G331" s="12"/>
      <c r="H331" s="12"/>
      <c r="I331" s="12"/>
      <c r="J331" s="12"/>
      <c r="K331" s="12"/>
      <c r="L331" s="12"/>
      <c r="M331" s="12"/>
      <c r="N331" s="12"/>
      <c r="O331" s="12"/>
      <c r="P331" s="12"/>
    </row>
    <row r="332" spans="3:16" x14ac:dyDescent="0.3">
      <c r="C332" s="12"/>
      <c r="D332" s="12"/>
      <c r="E332" s="12"/>
      <c r="F332" s="21"/>
      <c r="G332" s="12"/>
      <c r="H332" s="12"/>
      <c r="I332" s="12"/>
      <c r="J332" s="12"/>
      <c r="K332" s="12"/>
      <c r="L332" s="12"/>
      <c r="M332" s="12"/>
      <c r="N332" s="12"/>
      <c r="O332" s="12"/>
      <c r="P332" s="12"/>
    </row>
    <row r="333" spans="3:16" x14ac:dyDescent="0.3">
      <c r="C333" s="12"/>
      <c r="D333" s="12"/>
      <c r="E333" s="12"/>
      <c r="F333" s="21"/>
      <c r="G333" s="12"/>
      <c r="H333" s="12"/>
      <c r="I333" s="12"/>
      <c r="J333" s="12"/>
      <c r="K333" s="12"/>
      <c r="L333" s="12"/>
      <c r="M333" s="12"/>
      <c r="N333" s="12"/>
      <c r="O333" s="12"/>
      <c r="P333" s="12"/>
    </row>
    <row r="334" spans="3:16" x14ac:dyDescent="0.3">
      <c r="C334" s="12"/>
      <c r="D334" s="12"/>
      <c r="E334" s="12"/>
      <c r="F334" s="21"/>
      <c r="G334" s="12"/>
      <c r="H334" s="12"/>
      <c r="I334" s="12"/>
      <c r="J334" s="12"/>
      <c r="K334" s="12"/>
      <c r="L334" s="12"/>
      <c r="M334" s="12"/>
      <c r="N334" s="12"/>
      <c r="O334" s="12"/>
      <c r="P334" s="12"/>
    </row>
    <row r="335" spans="3:16" x14ac:dyDescent="0.3">
      <c r="C335" s="12"/>
      <c r="D335" s="12"/>
      <c r="E335" s="12"/>
      <c r="F335" s="21"/>
      <c r="G335" s="12"/>
      <c r="H335" s="12"/>
      <c r="I335" s="12"/>
      <c r="J335" s="12"/>
      <c r="K335" s="12"/>
      <c r="L335" s="12"/>
      <c r="M335" s="12"/>
      <c r="N335" s="12"/>
      <c r="O335" s="12"/>
      <c r="P335" s="12"/>
    </row>
    <row r="336" spans="3:16" x14ac:dyDescent="0.3">
      <c r="C336" s="12"/>
      <c r="D336" s="12"/>
      <c r="E336" s="12"/>
      <c r="F336" s="21"/>
      <c r="G336" s="12"/>
      <c r="H336" s="12"/>
      <c r="I336" s="12"/>
      <c r="J336" s="12"/>
      <c r="K336" s="12"/>
      <c r="L336" s="12"/>
      <c r="M336" s="12"/>
      <c r="N336" s="12"/>
      <c r="O336" s="12"/>
      <c r="P336" s="12"/>
    </row>
    <row r="337" spans="3:16" x14ac:dyDescent="0.3">
      <c r="C337" s="12"/>
      <c r="D337" s="12"/>
      <c r="E337" s="12"/>
      <c r="F337" s="21"/>
      <c r="G337" s="12"/>
      <c r="H337" s="12"/>
      <c r="I337" s="12"/>
      <c r="J337" s="12"/>
      <c r="K337" s="12"/>
      <c r="L337" s="12"/>
      <c r="M337" s="12"/>
      <c r="N337" s="12"/>
      <c r="O337" s="12"/>
      <c r="P337" s="12"/>
    </row>
    <row r="338" spans="3:16" x14ac:dyDescent="0.3">
      <c r="C338" s="12"/>
      <c r="D338" s="12"/>
      <c r="E338" s="12"/>
      <c r="F338" s="21"/>
      <c r="G338" s="12"/>
      <c r="H338" s="12"/>
      <c r="I338" s="12"/>
      <c r="J338" s="12"/>
      <c r="K338" s="12"/>
      <c r="L338" s="12"/>
      <c r="M338" s="12"/>
      <c r="N338" s="12"/>
      <c r="O338" s="12"/>
      <c r="P338" s="12"/>
    </row>
    <row r="339" spans="3:16" x14ac:dyDescent="0.3">
      <c r="C339" s="12"/>
      <c r="D339" s="12"/>
      <c r="E339" s="12"/>
      <c r="F339" s="21"/>
      <c r="G339" s="12"/>
      <c r="H339" s="12"/>
      <c r="I339" s="12"/>
      <c r="J339" s="12"/>
      <c r="K339" s="12"/>
      <c r="L339" s="12"/>
      <c r="M339" s="12"/>
      <c r="N339" s="12"/>
      <c r="O339" s="12"/>
      <c r="P339" s="12"/>
    </row>
    <row r="340" spans="3:16" x14ac:dyDescent="0.3">
      <c r="C340" s="12"/>
      <c r="D340" s="12"/>
      <c r="E340" s="12"/>
      <c r="F340" s="21"/>
      <c r="G340" s="12"/>
      <c r="H340" s="12"/>
      <c r="I340" s="12"/>
      <c r="J340" s="12"/>
      <c r="K340" s="12"/>
      <c r="L340" s="12"/>
      <c r="M340" s="12"/>
      <c r="N340" s="12"/>
      <c r="O340" s="12"/>
      <c r="P340" s="12"/>
    </row>
    <row r="341" spans="3:16" x14ac:dyDescent="0.3">
      <c r="C341" s="12"/>
      <c r="D341" s="12"/>
      <c r="E341" s="12"/>
      <c r="F341" s="21"/>
      <c r="G341" s="12"/>
      <c r="H341" s="12"/>
      <c r="I341" s="12"/>
      <c r="J341" s="12"/>
      <c r="K341" s="12"/>
      <c r="L341" s="12"/>
      <c r="M341" s="12"/>
      <c r="N341" s="12"/>
      <c r="O341" s="12"/>
      <c r="P341" s="12"/>
    </row>
    <row r="342" spans="3:16" x14ac:dyDescent="0.3">
      <c r="C342" s="12"/>
      <c r="D342" s="12"/>
      <c r="E342" s="12"/>
      <c r="F342" s="21"/>
      <c r="G342" s="12"/>
      <c r="H342" s="12"/>
      <c r="I342" s="12"/>
      <c r="J342" s="12"/>
      <c r="K342" s="12"/>
      <c r="L342" s="12"/>
      <c r="M342" s="12"/>
      <c r="N342" s="12"/>
      <c r="O342" s="12"/>
      <c r="P342" s="12"/>
    </row>
    <row r="343" spans="3:16" x14ac:dyDescent="0.3">
      <c r="C343" s="12"/>
      <c r="D343" s="12"/>
      <c r="E343" s="12"/>
      <c r="F343" s="21"/>
      <c r="G343" s="12"/>
      <c r="H343" s="12"/>
      <c r="I343" s="12"/>
      <c r="J343" s="12"/>
      <c r="K343" s="12"/>
      <c r="L343" s="12"/>
      <c r="M343" s="12"/>
      <c r="N343" s="12"/>
      <c r="O343" s="12"/>
      <c r="P343" s="12"/>
    </row>
    <row r="344" spans="3:16" x14ac:dyDescent="0.3">
      <c r="C344" s="12"/>
      <c r="D344" s="12"/>
      <c r="E344" s="12"/>
      <c r="F344" s="21"/>
      <c r="G344" s="12"/>
      <c r="H344" s="12"/>
      <c r="I344" s="12"/>
      <c r="J344" s="12"/>
      <c r="K344" s="12"/>
      <c r="L344" s="12"/>
      <c r="M344" s="12"/>
      <c r="N344" s="12"/>
      <c r="O344" s="12"/>
      <c r="P344" s="12"/>
    </row>
    <row r="345" spans="3:16" x14ac:dyDescent="0.3">
      <c r="C345" s="12"/>
      <c r="D345" s="12"/>
      <c r="E345" s="12"/>
      <c r="F345" s="21"/>
      <c r="G345" s="12"/>
      <c r="H345" s="12"/>
      <c r="I345" s="12"/>
      <c r="J345" s="12"/>
      <c r="K345" s="12"/>
      <c r="L345" s="12"/>
      <c r="M345" s="12"/>
      <c r="N345" s="12"/>
      <c r="O345" s="12"/>
      <c r="P345" s="12"/>
    </row>
    <row r="346" spans="3:16" x14ac:dyDescent="0.3">
      <c r="C346" s="12"/>
      <c r="D346" s="12"/>
      <c r="E346" s="12"/>
      <c r="F346" s="21"/>
      <c r="G346" s="12"/>
      <c r="H346" s="12"/>
      <c r="I346" s="12"/>
      <c r="J346" s="12"/>
      <c r="K346" s="12"/>
      <c r="L346" s="12"/>
      <c r="M346" s="12"/>
      <c r="N346" s="12"/>
      <c r="O346" s="12"/>
      <c r="P346" s="12"/>
    </row>
    <row r="347" spans="3:16" x14ac:dyDescent="0.3">
      <c r="C347" s="12"/>
      <c r="D347" s="12"/>
      <c r="E347" s="12"/>
      <c r="F347" s="21"/>
      <c r="G347" s="12"/>
      <c r="H347" s="12"/>
      <c r="I347" s="12"/>
      <c r="J347" s="12"/>
      <c r="K347" s="12"/>
      <c r="L347" s="12"/>
      <c r="M347" s="12"/>
      <c r="N347" s="12"/>
      <c r="O347" s="12"/>
      <c r="P347" s="12"/>
    </row>
    <row r="348" spans="3:16" x14ac:dyDescent="0.3">
      <c r="C348" s="12"/>
      <c r="D348" s="12"/>
      <c r="E348" s="12"/>
      <c r="F348" s="21"/>
      <c r="G348" s="12"/>
      <c r="H348" s="12"/>
      <c r="I348" s="12"/>
      <c r="J348" s="12"/>
      <c r="K348" s="12"/>
      <c r="L348" s="12"/>
      <c r="M348" s="12"/>
      <c r="N348" s="12"/>
      <c r="O348" s="12"/>
      <c r="P348" s="12"/>
    </row>
    <row r="349" spans="3:16" x14ac:dyDescent="0.3">
      <c r="C349" s="12"/>
      <c r="D349" s="12"/>
      <c r="E349" s="12"/>
      <c r="F349" s="21"/>
      <c r="G349" s="12"/>
      <c r="H349" s="12"/>
      <c r="I349" s="12"/>
      <c r="J349" s="12"/>
      <c r="K349" s="12"/>
      <c r="L349" s="12"/>
      <c r="M349" s="12"/>
      <c r="N349" s="12"/>
      <c r="O349" s="12"/>
      <c r="P349" s="12"/>
    </row>
    <row r="350" spans="3:16" x14ac:dyDescent="0.3">
      <c r="C350" s="12"/>
      <c r="D350" s="12"/>
      <c r="E350" s="12"/>
      <c r="F350" s="21"/>
      <c r="G350" s="12"/>
      <c r="H350" s="12"/>
      <c r="I350" s="12"/>
      <c r="J350" s="12"/>
      <c r="K350" s="12"/>
      <c r="L350" s="12"/>
      <c r="M350" s="12"/>
      <c r="N350" s="12"/>
      <c r="O350" s="12"/>
      <c r="P350" s="12"/>
    </row>
    <row r="351" spans="3:16" x14ac:dyDescent="0.3">
      <c r="C351" s="12"/>
      <c r="D351" s="12"/>
      <c r="E351" s="12"/>
      <c r="F351" s="21"/>
      <c r="G351" s="12"/>
      <c r="H351" s="12"/>
      <c r="I351" s="12"/>
      <c r="J351" s="12"/>
      <c r="K351" s="12"/>
      <c r="L351" s="12"/>
      <c r="M351" s="12"/>
      <c r="N351" s="12"/>
      <c r="O351" s="12"/>
      <c r="P351" s="12"/>
    </row>
    <row r="352" spans="3:16" x14ac:dyDescent="0.3">
      <c r="C352" s="12"/>
      <c r="D352" s="12"/>
      <c r="E352" s="12"/>
      <c r="F352" s="21"/>
      <c r="G352" s="12"/>
      <c r="H352" s="12"/>
      <c r="I352" s="12"/>
      <c r="J352" s="12"/>
      <c r="K352" s="12"/>
      <c r="L352" s="12"/>
      <c r="M352" s="12"/>
      <c r="N352" s="12"/>
      <c r="O352" s="12"/>
      <c r="P352" s="12"/>
    </row>
    <row r="353" spans="3:16" x14ac:dyDescent="0.3">
      <c r="C353" s="12"/>
      <c r="D353" s="12"/>
      <c r="E353" s="12"/>
      <c r="F353" s="21"/>
      <c r="G353" s="12"/>
      <c r="H353" s="12"/>
      <c r="I353" s="12"/>
      <c r="J353" s="12"/>
      <c r="K353" s="12"/>
      <c r="L353" s="12"/>
      <c r="M353" s="12"/>
      <c r="N353" s="12"/>
      <c r="O353" s="12"/>
      <c r="P353" s="12"/>
    </row>
    <row r="354" spans="3:16" x14ac:dyDescent="0.3">
      <c r="C354" s="12"/>
      <c r="D354" s="12"/>
      <c r="E354" s="12"/>
      <c r="F354" s="21"/>
      <c r="G354" s="12"/>
      <c r="H354" s="12"/>
      <c r="I354" s="12"/>
      <c r="J354" s="12"/>
      <c r="K354" s="12"/>
      <c r="L354" s="12"/>
      <c r="M354" s="12"/>
      <c r="N354" s="12"/>
      <c r="O354" s="12"/>
      <c r="P354" s="12"/>
    </row>
    <row r="355" spans="3:16" x14ac:dyDescent="0.3">
      <c r="C355" s="12"/>
      <c r="D355" s="12"/>
      <c r="E355" s="12"/>
      <c r="F355" s="21"/>
      <c r="G355" s="12"/>
      <c r="H355" s="12"/>
      <c r="I355" s="12"/>
      <c r="J355" s="12"/>
      <c r="K355" s="12"/>
      <c r="L355" s="12"/>
      <c r="M355" s="12"/>
      <c r="N355" s="12"/>
      <c r="O355" s="12"/>
      <c r="P355" s="12"/>
    </row>
    <row r="356" spans="3:16" x14ac:dyDescent="0.3">
      <c r="C356" s="12"/>
      <c r="D356" s="12"/>
      <c r="E356" s="12"/>
      <c r="F356" s="21"/>
      <c r="G356" s="12"/>
      <c r="H356" s="12"/>
      <c r="I356" s="12"/>
      <c r="J356" s="12"/>
      <c r="K356" s="12"/>
      <c r="L356" s="12"/>
      <c r="M356" s="12"/>
      <c r="N356" s="12"/>
      <c r="O356" s="12"/>
      <c r="P356" s="12"/>
    </row>
    <row r="357" spans="3:16" x14ac:dyDescent="0.3">
      <c r="C357" s="12"/>
      <c r="D357" s="12"/>
      <c r="E357" s="12"/>
      <c r="F357" s="21"/>
      <c r="G357" s="12"/>
      <c r="H357" s="12"/>
      <c r="I357" s="12"/>
      <c r="J357" s="12"/>
      <c r="K357" s="12"/>
      <c r="L357" s="12"/>
      <c r="M357" s="12"/>
      <c r="N357" s="12"/>
      <c r="O357" s="12"/>
      <c r="P357" s="12"/>
    </row>
    <row r="358" spans="3:16" x14ac:dyDescent="0.3">
      <c r="C358" s="12"/>
      <c r="D358" s="12"/>
      <c r="E358" s="12"/>
      <c r="F358" s="21"/>
      <c r="G358" s="12"/>
      <c r="H358" s="12"/>
      <c r="I358" s="12"/>
      <c r="J358" s="12"/>
      <c r="K358" s="12"/>
      <c r="L358" s="12"/>
      <c r="M358" s="12"/>
      <c r="N358" s="12"/>
      <c r="O358" s="12"/>
      <c r="P358" s="12"/>
    </row>
    <row r="359" spans="3:16" x14ac:dyDescent="0.3">
      <c r="C359" s="12"/>
      <c r="D359" s="12"/>
      <c r="E359" s="12"/>
      <c r="F359" s="21"/>
      <c r="G359" s="12"/>
      <c r="H359" s="12"/>
      <c r="I359" s="12"/>
      <c r="J359" s="12"/>
      <c r="K359" s="12"/>
      <c r="L359" s="12"/>
      <c r="M359" s="12"/>
      <c r="N359" s="12"/>
      <c r="O359" s="12"/>
      <c r="P359" s="12"/>
    </row>
    <row r="360" spans="3:16" x14ac:dyDescent="0.3">
      <c r="C360" s="12"/>
      <c r="D360" s="12"/>
      <c r="E360" s="12"/>
      <c r="F360" s="21"/>
      <c r="G360" s="12"/>
      <c r="H360" s="12"/>
      <c r="I360" s="12"/>
      <c r="J360" s="12"/>
      <c r="K360" s="12"/>
      <c r="L360" s="12"/>
      <c r="M360" s="12"/>
      <c r="N360" s="12"/>
      <c r="O360" s="12"/>
      <c r="P360" s="12"/>
    </row>
    <row r="361" spans="3:16" x14ac:dyDescent="0.3">
      <c r="C361" s="12"/>
      <c r="D361" s="12"/>
      <c r="E361" s="12"/>
      <c r="F361" s="21"/>
      <c r="G361" s="12"/>
      <c r="H361" s="12"/>
      <c r="I361" s="12"/>
      <c r="J361" s="12"/>
      <c r="K361" s="12"/>
      <c r="L361" s="12"/>
      <c r="M361" s="12"/>
      <c r="N361" s="12"/>
      <c r="O361" s="12"/>
      <c r="P361" s="12"/>
    </row>
    <row r="362" spans="3:16" x14ac:dyDescent="0.3">
      <c r="C362" s="12"/>
      <c r="D362" s="12"/>
      <c r="E362" s="12"/>
      <c r="F362" s="21"/>
      <c r="G362" s="12"/>
      <c r="H362" s="12"/>
      <c r="I362" s="12"/>
      <c r="J362" s="12"/>
      <c r="K362" s="12"/>
      <c r="L362" s="12"/>
      <c r="M362" s="12"/>
      <c r="N362" s="12"/>
      <c r="O362" s="12"/>
      <c r="P362" s="12"/>
    </row>
    <row r="363" spans="3:16" x14ac:dyDescent="0.3">
      <c r="C363" s="12"/>
      <c r="D363" s="12"/>
      <c r="E363" s="12"/>
      <c r="F363" s="21"/>
      <c r="G363" s="12"/>
      <c r="H363" s="12"/>
      <c r="I363" s="12"/>
      <c r="J363" s="12"/>
      <c r="K363" s="12"/>
      <c r="L363" s="12"/>
      <c r="M363" s="12"/>
      <c r="N363" s="12"/>
      <c r="O363" s="12"/>
      <c r="P363" s="12"/>
    </row>
    <row r="364" spans="3:16" x14ac:dyDescent="0.3">
      <c r="C364" s="12"/>
      <c r="D364" s="12"/>
      <c r="E364" s="12"/>
      <c r="F364" s="21"/>
      <c r="G364" s="12"/>
      <c r="H364" s="12"/>
      <c r="I364" s="12"/>
      <c r="J364" s="12"/>
      <c r="K364" s="12"/>
      <c r="L364" s="12"/>
      <c r="M364" s="12"/>
      <c r="N364" s="12"/>
      <c r="O364" s="12"/>
      <c r="P364" s="12"/>
    </row>
    <row r="365" spans="3:16" x14ac:dyDescent="0.3">
      <c r="C365" s="12"/>
      <c r="D365" s="12"/>
      <c r="E365" s="12"/>
      <c r="F365" s="21"/>
      <c r="G365" s="12"/>
      <c r="H365" s="12"/>
      <c r="I365" s="12"/>
      <c r="J365" s="12"/>
      <c r="K365" s="12"/>
      <c r="L365" s="12"/>
      <c r="M365" s="12"/>
      <c r="N365" s="12"/>
      <c r="O365" s="12"/>
      <c r="P365" s="12"/>
    </row>
    <row r="366" spans="3:16" x14ac:dyDescent="0.3">
      <c r="C366" s="12"/>
      <c r="D366" s="12"/>
      <c r="E366" s="12"/>
      <c r="F366" s="21"/>
      <c r="G366" s="12"/>
      <c r="H366" s="12"/>
      <c r="I366" s="12"/>
      <c r="J366" s="12"/>
      <c r="K366" s="12"/>
      <c r="L366" s="12"/>
      <c r="M366" s="12"/>
      <c r="N366" s="12"/>
      <c r="O366" s="12"/>
      <c r="P366" s="12"/>
    </row>
    <row r="367" spans="3:16" x14ac:dyDescent="0.3">
      <c r="C367" s="12"/>
      <c r="D367" s="12"/>
      <c r="E367" s="12"/>
      <c r="F367" s="21"/>
      <c r="G367" s="12"/>
      <c r="H367" s="12"/>
      <c r="I367" s="12"/>
      <c r="J367" s="12"/>
      <c r="K367" s="12"/>
      <c r="L367" s="12"/>
      <c r="M367" s="12"/>
      <c r="N367" s="12"/>
      <c r="O367" s="12"/>
      <c r="P367" s="12"/>
    </row>
    <row r="368" spans="3:16" x14ac:dyDescent="0.3">
      <c r="C368" s="12"/>
      <c r="D368" s="12"/>
      <c r="E368" s="12"/>
      <c r="F368" s="21"/>
      <c r="G368" s="12"/>
      <c r="H368" s="12"/>
      <c r="I368" s="12"/>
      <c r="J368" s="12"/>
      <c r="K368" s="12"/>
      <c r="L368" s="12"/>
      <c r="M368" s="12"/>
      <c r="N368" s="12"/>
      <c r="O368" s="12"/>
      <c r="P368" s="12"/>
    </row>
    <row r="369" spans="3:16" x14ac:dyDescent="0.3">
      <c r="C369" s="12"/>
      <c r="D369" s="12"/>
      <c r="E369" s="12"/>
      <c r="F369" s="21"/>
      <c r="G369" s="12"/>
      <c r="H369" s="12"/>
      <c r="I369" s="12"/>
      <c r="J369" s="12"/>
      <c r="K369" s="12"/>
      <c r="L369" s="12"/>
      <c r="M369" s="12"/>
      <c r="N369" s="12"/>
      <c r="O369" s="12"/>
      <c r="P369" s="12"/>
    </row>
    <row r="370" spans="3:16" x14ac:dyDescent="0.3">
      <c r="C370" s="12"/>
      <c r="D370" s="12"/>
      <c r="E370" s="12"/>
      <c r="F370" s="21"/>
      <c r="G370" s="12"/>
      <c r="H370" s="12"/>
      <c r="I370" s="12"/>
      <c r="J370" s="12"/>
      <c r="K370" s="12"/>
      <c r="L370" s="12"/>
      <c r="M370" s="12"/>
      <c r="N370" s="12"/>
      <c r="O370" s="12"/>
      <c r="P370" s="12"/>
    </row>
    <row r="371" spans="3:16" x14ac:dyDescent="0.3">
      <c r="C371" s="12"/>
      <c r="D371" s="12"/>
      <c r="E371" s="12"/>
      <c r="F371" s="21"/>
      <c r="G371" s="12"/>
      <c r="H371" s="12"/>
      <c r="I371" s="12"/>
      <c r="J371" s="12"/>
      <c r="K371" s="12"/>
      <c r="L371" s="12"/>
      <c r="M371" s="12"/>
      <c r="N371" s="12"/>
      <c r="O371" s="12"/>
      <c r="P371" s="12"/>
    </row>
    <row r="372" spans="3:16" x14ac:dyDescent="0.3">
      <c r="C372" s="12"/>
      <c r="D372" s="12"/>
      <c r="E372" s="12"/>
      <c r="F372" s="21"/>
      <c r="G372" s="12"/>
      <c r="H372" s="12"/>
      <c r="I372" s="12"/>
      <c r="J372" s="12"/>
      <c r="K372" s="12"/>
      <c r="L372" s="12"/>
      <c r="M372" s="12"/>
      <c r="N372" s="12"/>
      <c r="O372" s="12"/>
      <c r="P372" s="12"/>
    </row>
    <row r="373" spans="3:16" x14ac:dyDescent="0.3">
      <c r="C373" s="12"/>
      <c r="D373" s="12"/>
      <c r="E373" s="12"/>
      <c r="F373" s="21"/>
      <c r="G373" s="12"/>
      <c r="H373" s="12"/>
      <c r="I373" s="12"/>
      <c r="J373" s="12"/>
      <c r="K373" s="12"/>
      <c r="L373" s="12"/>
      <c r="M373" s="12"/>
      <c r="N373" s="12"/>
      <c r="O373" s="12"/>
      <c r="P373" s="12"/>
    </row>
    <row r="374" spans="3:16" x14ac:dyDescent="0.3">
      <c r="C374" s="12"/>
      <c r="D374" s="12"/>
      <c r="E374" s="12"/>
      <c r="F374" s="21"/>
      <c r="G374" s="12"/>
      <c r="H374" s="12"/>
      <c r="I374" s="12"/>
      <c r="J374" s="12"/>
      <c r="K374" s="12"/>
      <c r="L374" s="12"/>
      <c r="M374" s="12"/>
      <c r="N374" s="12"/>
      <c r="O374" s="12"/>
      <c r="P374" s="12"/>
    </row>
    <row r="375" spans="3:16" x14ac:dyDescent="0.3">
      <c r="C375" s="12"/>
      <c r="D375" s="12"/>
      <c r="E375" s="12"/>
      <c r="F375" s="21"/>
      <c r="G375" s="12"/>
      <c r="H375" s="12"/>
      <c r="I375" s="12"/>
      <c r="J375" s="12"/>
      <c r="K375" s="12"/>
      <c r="L375" s="12"/>
      <c r="M375" s="12"/>
      <c r="N375" s="12"/>
      <c r="O375" s="12"/>
      <c r="P375" s="12"/>
    </row>
    <row r="376" spans="3:16" x14ac:dyDescent="0.3">
      <c r="C376" s="12"/>
      <c r="D376" s="12"/>
      <c r="E376" s="12"/>
      <c r="F376" s="21"/>
      <c r="G376" s="12"/>
      <c r="H376" s="12"/>
      <c r="I376" s="12"/>
      <c r="J376" s="12"/>
      <c r="K376" s="12"/>
      <c r="L376" s="12"/>
      <c r="M376" s="12"/>
      <c r="N376" s="12"/>
      <c r="O376" s="12"/>
      <c r="P376" s="12"/>
    </row>
    <row r="377" spans="3:16" x14ac:dyDescent="0.3">
      <c r="C377" s="12"/>
      <c r="D377" s="12"/>
      <c r="E377" s="12"/>
      <c r="F377" s="21"/>
      <c r="G377" s="12"/>
      <c r="H377" s="12"/>
      <c r="I377" s="12"/>
      <c r="J377" s="12"/>
      <c r="K377" s="12"/>
      <c r="L377" s="12"/>
      <c r="M377" s="12"/>
      <c r="N377" s="12"/>
      <c r="O377" s="12"/>
      <c r="P377" s="12"/>
    </row>
    <row r="378" spans="3:16" x14ac:dyDescent="0.3">
      <c r="C378" s="12"/>
      <c r="D378" s="12"/>
      <c r="E378" s="12"/>
      <c r="F378" s="21"/>
      <c r="G378" s="12"/>
      <c r="H378" s="12"/>
      <c r="I378" s="12"/>
      <c r="J378" s="12"/>
      <c r="K378" s="12"/>
      <c r="L378" s="12"/>
      <c r="M378" s="12"/>
      <c r="N378" s="12"/>
      <c r="O378" s="12"/>
      <c r="P378" s="12"/>
    </row>
    <row r="379" spans="3:16" x14ac:dyDescent="0.3">
      <c r="C379" s="12"/>
      <c r="D379" s="12"/>
      <c r="E379" s="12"/>
      <c r="F379" s="21"/>
      <c r="G379" s="12"/>
      <c r="H379" s="12"/>
      <c r="I379" s="12"/>
      <c r="J379" s="12"/>
      <c r="K379" s="12"/>
      <c r="L379" s="12"/>
      <c r="M379" s="12"/>
      <c r="N379" s="12"/>
      <c r="O379" s="12"/>
      <c r="P379" s="12"/>
    </row>
    <row r="380" spans="3:16" x14ac:dyDescent="0.3">
      <c r="C380" s="12"/>
      <c r="D380" s="12"/>
      <c r="E380" s="12"/>
      <c r="F380" s="21"/>
      <c r="G380" s="12"/>
      <c r="H380" s="12"/>
      <c r="I380" s="12"/>
      <c r="J380" s="12"/>
      <c r="K380" s="12"/>
      <c r="L380" s="12"/>
      <c r="M380" s="12"/>
      <c r="N380" s="12"/>
      <c r="O380" s="12"/>
      <c r="P380" s="12"/>
    </row>
    <row r="381" spans="3:16" x14ac:dyDescent="0.3">
      <c r="C381" s="12"/>
      <c r="D381" s="12"/>
      <c r="E381" s="12"/>
      <c r="F381" s="21"/>
      <c r="G381" s="12"/>
      <c r="H381" s="12"/>
      <c r="I381" s="12"/>
      <c r="J381" s="12"/>
      <c r="K381" s="12"/>
      <c r="L381" s="12"/>
      <c r="M381" s="12"/>
      <c r="N381" s="12"/>
      <c r="O381" s="12"/>
      <c r="P381" s="12"/>
    </row>
    <row r="382" spans="3:16" x14ac:dyDescent="0.3">
      <c r="C382" s="12"/>
      <c r="D382" s="12"/>
      <c r="E382" s="12"/>
      <c r="F382" s="21"/>
      <c r="G382" s="12"/>
      <c r="H382" s="12"/>
      <c r="I382" s="12"/>
      <c r="J382" s="12"/>
      <c r="K382" s="12"/>
      <c r="L382" s="12"/>
      <c r="M382" s="12"/>
      <c r="N382" s="12"/>
      <c r="O382" s="12"/>
      <c r="P382" s="12"/>
    </row>
    <row r="383" spans="3:16" x14ac:dyDescent="0.3">
      <c r="C383" s="12"/>
      <c r="D383" s="12"/>
      <c r="E383" s="12"/>
      <c r="F383" s="21"/>
      <c r="G383" s="12"/>
      <c r="H383" s="12"/>
      <c r="I383" s="12"/>
      <c r="J383" s="12"/>
      <c r="K383" s="12"/>
      <c r="L383" s="12"/>
      <c r="M383" s="12"/>
      <c r="N383" s="12"/>
      <c r="O383" s="12"/>
      <c r="P383" s="12"/>
    </row>
    <row r="384" spans="3:16" x14ac:dyDescent="0.3">
      <c r="C384" s="12"/>
      <c r="D384" s="12"/>
      <c r="E384" s="12"/>
      <c r="F384" s="21"/>
      <c r="G384" s="12"/>
      <c r="H384" s="12"/>
      <c r="I384" s="12"/>
      <c r="J384" s="12"/>
      <c r="K384" s="12"/>
      <c r="L384" s="12"/>
      <c r="M384" s="12"/>
      <c r="N384" s="12"/>
      <c r="O384" s="12"/>
      <c r="P384" s="12"/>
    </row>
    <row r="385" spans="3:16" x14ac:dyDescent="0.3">
      <c r="C385" s="12"/>
      <c r="D385" s="12"/>
      <c r="E385" s="12"/>
      <c r="F385" s="21"/>
      <c r="G385" s="12"/>
      <c r="H385" s="12"/>
      <c r="I385" s="12"/>
      <c r="J385" s="12"/>
      <c r="K385" s="12"/>
      <c r="L385" s="12"/>
      <c r="M385" s="12"/>
      <c r="N385" s="12"/>
      <c r="O385" s="12"/>
      <c r="P385" s="12"/>
    </row>
    <row r="386" spans="3:16" x14ac:dyDescent="0.3">
      <c r="C386" s="12"/>
      <c r="D386" s="12"/>
      <c r="E386" s="12"/>
      <c r="F386" s="21"/>
      <c r="G386" s="12"/>
      <c r="H386" s="12"/>
      <c r="I386" s="12"/>
      <c r="J386" s="12"/>
      <c r="K386" s="12"/>
      <c r="L386" s="12"/>
      <c r="M386" s="12"/>
      <c r="N386" s="12"/>
      <c r="O386" s="12"/>
      <c r="P386" s="12"/>
    </row>
    <row r="387" spans="3:16" x14ac:dyDescent="0.3">
      <c r="C387" s="12"/>
      <c r="D387" s="12"/>
      <c r="E387" s="12"/>
      <c r="F387" s="21"/>
      <c r="G387" s="12"/>
      <c r="H387" s="12"/>
      <c r="I387" s="12"/>
      <c r="J387" s="12"/>
      <c r="K387" s="12"/>
      <c r="L387" s="12"/>
      <c r="M387" s="12"/>
      <c r="N387" s="12"/>
      <c r="O387" s="12"/>
      <c r="P387" s="12"/>
    </row>
    <row r="388" spans="3:16" x14ac:dyDescent="0.3">
      <c r="C388" s="12"/>
      <c r="D388" s="12"/>
      <c r="E388" s="12"/>
      <c r="F388" s="21"/>
      <c r="G388" s="12"/>
      <c r="H388" s="12"/>
      <c r="I388" s="12"/>
      <c r="J388" s="12"/>
      <c r="K388" s="12"/>
      <c r="L388" s="12"/>
      <c r="M388" s="12"/>
      <c r="N388" s="12"/>
      <c r="O388" s="12"/>
      <c r="P388" s="12"/>
    </row>
    <row r="389" spans="3:16" x14ac:dyDescent="0.3">
      <c r="C389" s="12"/>
      <c r="D389" s="12"/>
      <c r="E389" s="12"/>
      <c r="F389" s="21"/>
      <c r="G389" s="12"/>
      <c r="H389" s="12"/>
      <c r="I389" s="12"/>
      <c r="J389" s="12"/>
      <c r="K389" s="12"/>
      <c r="L389" s="12"/>
      <c r="M389" s="12"/>
      <c r="N389" s="12"/>
      <c r="O389" s="12"/>
      <c r="P389" s="12"/>
    </row>
    <row r="390" spans="3:16" x14ac:dyDescent="0.3">
      <c r="C390" s="12"/>
      <c r="D390" s="12"/>
      <c r="E390" s="12"/>
      <c r="F390" s="21"/>
      <c r="G390" s="12"/>
      <c r="H390" s="12"/>
      <c r="I390" s="12"/>
      <c r="J390" s="12"/>
      <c r="K390" s="12"/>
      <c r="L390" s="12"/>
      <c r="M390" s="12"/>
      <c r="N390" s="12"/>
      <c r="O390" s="12"/>
      <c r="P390" s="12"/>
    </row>
    <row r="391" spans="3:16" x14ac:dyDescent="0.3">
      <c r="C391" s="12"/>
      <c r="D391" s="12"/>
      <c r="E391" s="12"/>
      <c r="F391" s="21"/>
      <c r="G391" s="12"/>
      <c r="H391" s="12"/>
      <c r="I391" s="12"/>
      <c r="J391" s="12"/>
      <c r="K391" s="12"/>
      <c r="L391" s="12"/>
      <c r="M391" s="12"/>
      <c r="N391" s="12"/>
      <c r="O391" s="12"/>
      <c r="P391" s="12"/>
    </row>
    <row r="392" spans="3:16" x14ac:dyDescent="0.3">
      <c r="C392" s="12"/>
      <c r="D392" s="12"/>
      <c r="E392" s="12"/>
      <c r="F392" s="21"/>
      <c r="G392" s="12"/>
      <c r="H392" s="12"/>
      <c r="I392" s="12"/>
      <c r="J392" s="12"/>
      <c r="K392" s="12"/>
      <c r="L392" s="12"/>
      <c r="M392" s="12"/>
      <c r="N392" s="12"/>
      <c r="O392" s="12"/>
      <c r="P392" s="12"/>
    </row>
    <row r="393" spans="3:16" x14ac:dyDescent="0.3">
      <c r="C393" s="12"/>
      <c r="D393" s="12"/>
      <c r="E393" s="12"/>
      <c r="F393" s="21"/>
      <c r="G393" s="12"/>
      <c r="H393" s="12"/>
      <c r="I393" s="12"/>
      <c r="J393" s="12"/>
      <c r="K393" s="12"/>
      <c r="L393" s="12"/>
      <c r="M393" s="12"/>
      <c r="N393" s="12"/>
      <c r="O393" s="12"/>
      <c r="P393" s="12"/>
    </row>
    <row r="394" spans="3:16" x14ac:dyDescent="0.3">
      <c r="C394" s="12"/>
      <c r="D394" s="12"/>
      <c r="E394" s="12"/>
      <c r="F394" s="21"/>
      <c r="G394" s="12"/>
      <c r="H394" s="12"/>
      <c r="I394" s="12"/>
      <c r="J394" s="12"/>
      <c r="K394" s="12"/>
      <c r="L394" s="12"/>
      <c r="M394" s="12"/>
      <c r="N394" s="12"/>
      <c r="O394" s="12"/>
      <c r="P394" s="12"/>
    </row>
    <row r="395" spans="3:16" x14ac:dyDescent="0.3">
      <c r="C395" s="12"/>
      <c r="D395" s="12"/>
      <c r="E395" s="12"/>
      <c r="F395" s="21"/>
      <c r="G395" s="12"/>
      <c r="H395" s="12"/>
      <c r="I395" s="12"/>
      <c r="J395" s="12"/>
      <c r="K395" s="12"/>
      <c r="L395" s="12"/>
      <c r="M395" s="12"/>
      <c r="N395" s="12"/>
      <c r="O395" s="12"/>
      <c r="P395" s="12"/>
    </row>
    <row r="396" spans="3:16" x14ac:dyDescent="0.3">
      <c r="C396" s="12"/>
      <c r="D396" s="12"/>
      <c r="E396" s="12"/>
      <c r="F396" s="21"/>
      <c r="G396" s="12"/>
      <c r="H396" s="12"/>
      <c r="I396" s="12"/>
      <c r="J396" s="12"/>
      <c r="K396" s="12"/>
      <c r="L396" s="12"/>
      <c r="M396" s="12"/>
      <c r="N396" s="12"/>
      <c r="O396" s="12"/>
      <c r="P396" s="12"/>
    </row>
    <row r="397" spans="3:16" x14ac:dyDescent="0.3">
      <c r="C397" s="12"/>
      <c r="D397" s="12"/>
      <c r="E397" s="12"/>
      <c r="F397" s="21"/>
      <c r="G397" s="12"/>
      <c r="H397" s="12"/>
      <c r="I397" s="12"/>
      <c r="J397" s="12"/>
      <c r="K397" s="12"/>
      <c r="L397" s="12"/>
      <c r="M397" s="12"/>
      <c r="N397" s="12"/>
      <c r="O397" s="12"/>
      <c r="P397" s="12"/>
    </row>
    <row r="398" spans="3:16" x14ac:dyDescent="0.3">
      <c r="C398" s="12"/>
      <c r="D398" s="12"/>
      <c r="E398" s="12"/>
      <c r="F398" s="21"/>
      <c r="G398" s="12"/>
      <c r="H398" s="12"/>
      <c r="I398" s="12"/>
      <c r="J398" s="12"/>
      <c r="K398" s="12"/>
      <c r="L398" s="12"/>
      <c r="M398" s="12"/>
      <c r="N398" s="12"/>
      <c r="O398" s="12"/>
      <c r="P398" s="12"/>
    </row>
    <row r="399" spans="3:16" x14ac:dyDescent="0.3">
      <c r="C399" s="12"/>
      <c r="D399" s="12"/>
      <c r="E399" s="12"/>
      <c r="F399" s="21"/>
      <c r="G399" s="12"/>
      <c r="H399" s="12"/>
      <c r="I399" s="12"/>
      <c r="J399" s="12"/>
      <c r="K399" s="12"/>
      <c r="L399" s="12"/>
      <c r="M399" s="12"/>
      <c r="N399" s="12"/>
      <c r="O399" s="12"/>
      <c r="P399" s="12"/>
    </row>
    <row r="400" spans="3:16" x14ac:dyDescent="0.3">
      <c r="C400" s="12"/>
      <c r="D400" s="12"/>
      <c r="E400" s="12"/>
      <c r="F400" s="21"/>
      <c r="G400" s="12"/>
      <c r="H400" s="12"/>
      <c r="I400" s="12"/>
      <c r="J400" s="12"/>
      <c r="K400" s="12"/>
      <c r="L400" s="12"/>
      <c r="M400" s="12"/>
      <c r="N400" s="12"/>
      <c r="O400" s="12"/>
      <c r="P400" s="12"/>
    </row>
    <row r="401" spans="3:16" x14ac:dyDescent="0.3">
      <c r="C401" s="12"/>
      <c r="D401" s="12"/>
      <c r="E401" s="12"/>
      <c r="F401" s="21"/>
      <c r="G401" s="12"/>
      <c r="H401" s="12"/>
      <c r="I401" s="12"/>
      <c r="J401" s="12"/>
      <c r="K401" s="12"/>
      <c r="L401" s="12"/>
      <c r="M401" s="12"/>
      <c r="N401" s="12"/>
      <c r="O401" s="12"/>
      <c r="P401" s="12"/>
    </row>
    <row r="402" spans="3:16" x14ac:dyDescent="0.3">
      <c r="C402" s="12"/>
      <c r="D402" s="12"/>
      <c r="E402" s="12"/>
      <c r="F402" s="21"/>
      <c r="G402" s="12"/>
      <c r="H402" s="12"/>
      <c r="I402" s="12"/>
      <c r="J402" s="12"/>
      <c r="K402" s="12"/>
      <c r="L402" s="12"/>
      <c r="M402" s="12"/>
      <c r="N402" s="12"/>
      <c r="O402" s="12"/>
      <c r="P402" s="12"/>
    </row>
    <row r="403" spans="3:16" x14ac:dyDescent="0.3">
      <c r="C403" s="12"/>
      <c r="D403" s="12"/>
      <c r="E403" s="12"/>
      <c r="F403" s="21"/>
      <c r="G403" s="12"/>
      <c r="H403" s="12"/>
      <c r="I403" s="12"/>
      <c r="J403" s="12"/>
      <c r="K403" s="12"/>
      <c r="L403" s="12"/>
      <c r="M403" s="12"/>
      <c r="N403" s="12"/>
      <c r="O403" s="12"/>
      <c r="P403" s="12"/>
    </row>
    <row r="404" spans="3:16" x14ac:dyDescent="0.3">
      <c r="C404" s="12"/>
      <c r="D404" s="12"/>
      <c r="E404" s="12"/>
      <c r="F404" s="21"/>
      <c r="G404" s="12"/>
      <c r="H404" s="12"/>
      <c r="I404" s="12"/>
      <c r="J404" s="12"/>
      <c r="K404" s="12"/>
      <c r="L404" s="12"/>
      <c r="M404" s="12"/>
      <c r="N404" s="12"/>
      <c r="O404" s="12"/>
      <c r="P404" s="12"/>
    </row>
    <row r="405" spans="3:16" x14ac:dyDescent="0.3">
      <c r="C405" s="12"/>
      <c r="D405" s="12"/>
      <c r="E405" s="12"/>
      <c r="F405" s="21"/>
      <c r="G405" s="12"/>
      <c r="H405" s="12"/>
      <c r="I405" s="12"/>
      <c r="J405" s="12"/>
      <c r="K405" s="12"/>
      <c r="L405" s="12"/>
      <c r="M405" s="12"/>
      <c r="N405" s="12"/>
      <c r="O405" s="12"/>
      <c r="P405" s="12"/>
    </row>
    <row r="406" spans="3:16" x14ac:dyDescent="0.3">
      <c r="C406" s="12"/>
      <c r="D406" s="12"/>
      <c r="E406" s="12"/>
      <c r="F406" s="21"/>
      <c r="G406" s="12"/>
      <c r="H406" s="12"/>
      <c r="I406" s="12"/>
      <c r="J406" s="12"/>
      <c r="K406" s="12"/>
      <c r="L406" s="12"/>
      <c r="M406" s="12"/>
      <c r="N406" s="12"/>
      <c r="O406" s="12"/>
      <c r="P406" s="12"/>
    </row>
    <row r="407" spans="3:16" x14ac:dyDescent="0.3">
      <c r="C407" s="12"/>
      <c r="D407" s="12"/>
      <c r="E407" s="12"/>
      <c r="F407" s="21"/>
      <c r="G407" s="12"/>
      <c r="H407" s="12"/>
      <c r="I407" s="12"/>
      <c r="J407" s="12"/>
      <c r="K407" s="12"/>
      <c r="L407" s="12"/>
      <c r="M407" s="12"/>
      <c r="N407" s="12"/>
      <c r="O407" s="12"/>
      <c r="P407" s="12"/>
    </row>
    <row r="408" spans="3:16" x14ac:dyDescent="0.3">
      <c r="C408" s="12"/>
      <c r="D408" s="12"/>
      <c r="E408" s="12"/>
      <c r="F408" s="21"/>
      <c r="G408" s="12"/>
      <c r="H408" s="12"/>
      <c r="I408" s="12"/>
      <c r="J408" s="12"/>
      <c r="K408" s="12"/>
      <c r="L408" s="12"/>
      <c r="M408" s="12"/>
      <c r="N408" s="12"/>
      <c r="O408" s="12"/>
      <c r="P408" s="12"/>
    </row>
    <row r="409" spans="3:16" x14ac:dyDescent="0.3">
      <c r="C409" s="12"/>
      <c r="D409" s="12"/>
      <c r="E409" s="12"/>
      <c r="F409" s="21"/>
      <c r="G409" s="12"/>
      <c r="H409" s="12"/>
      <c r="I409" s="12"/>
      <c r="J409" s="12"/>
      <c r="K409" s="12"/>
      <c r="L409" s="12"/>
      <c r="M409" s="12"/>
      <c r="N409" s="12"/>
      <c r="O409" s="12"/>
      <c r="P409" s="12"/>
    </row>
    <row r="410" spans="3:16" x14ac:dyDescent="0.3">
      <c r="C410" s="12"/>
      <c r="D410" s="12"/>
      <c r="E410" s="12"/>
      <c r="F410" s="21"/>
      <c r="G410" s="12"/>
      <c r="H410" s="12"/>
      <c r="I410" s="12"/>
      <c r="J410" s="12"/>
      <c r="K410" s="12"/>
      <c r="L410" s="12"/>
      <c r="M410" s="12"/>
      <c r="N410" s="12"/>
      <c r="O410" s="12"/>
      <c r="P410" s="12"/>
    </row>
    <row r="411" spans="3:16" x14ac:dyDescent="0.3">
      <c r="C411" s="12"/>
      <c r="D411" s="12"/>
      <c r="E411" s="12"/>
      <c r="F411" s="21"/>
      <c r="G411" s="12"/>
      <c r="H411" s="12"/>
      <c r="I411" s="12"/>
      <c r="J411" s="12"/>
      <c r="K411" s="12"/>
      <c r="L411" s="12"/>
      <c r="M411" s="12"/>
      <c r="N411" s="12"/>
      <c r="O411" s="12"/>
      <c r="P411" s="12"/>
    </row>
    <row r="412" spans="3:16" x14ac:dyDescent="0.3">
      <c r="C412" s="12"/>
      <c r="D412" s="12"/>
      <c r="E412" s="12"/>
      <c r="F412" s="21"/>
      <c r="G412" s="12"/>
      <c r="H412" s="12"/>
      <c r="I412" s="12"/>
      <c r="J412" s="12"/>
      <c r="K412" s="12"/>
      <c r="L412" s="12"/>
      <c r="M412" s="12"/>
      <c r="N412" s="12"/>
      <c r="O412" s="12"/>
      <c r="P412" s="12"/>
    </row>
    <row r="413" spans="3:16" x14ac:dyDescent="0.3">
      <c r="C413" s="12"/>
      <c r="D413" s="12"/>
      <c r="E413" s="12"/>
      <c r="F413" s="21"/>
      <c r="G413" s="12"/>
      <c r="H413" s="12"/>
      <c r="I413" s="12"/>
      <c r="J413" s="12"/>
      <c r="K413" s="12"/>
      <c r="L413" s="12"/>
      <c r="M413" s="12"/>
      <c r="N413" s="12"/>
      <c r="O413" s="12"/>
      <c r="P413" s="12"/>
    </row>
    <row r="414" spans="3:16" x14ac:dyDescent="0.3">
      <c r="C414" s="12"/>
      <c r="D414" s="12"/>
      <c r="E414" s="12"/>
      <c r="F414" s="21"/>
      <c r="G414" s="12"/>
      <c r="H414" s="12"/>
      <c r="I414" s="12"/>
      <c r="J414" s="12"/>
      <c r="K414" s="12"/>
      <c r="L414" s="12"/>
      <c r="M414" s="12"/>
      <c r="N414" s="12"/>
      <c r="O414" s="12"/>
      <c r="P414" s="12"/>
    </row>
    <row r="415" spans="3:16" x14ac:dyDescent="0.3">
      <c r="C415" s="12"/>
      <c r="D415" s="12"/>
      <c r="E415" s="12"/>
      <c r="F415" s="21"/>
      <c r="G415" s="12"/>
      <c r="H415" s="12"/>
      <c r="I415" s="12"/>
      <c r="J415" s="12"/>
      <c r="K415" s="12"/>
      <c r="L415" s="12"/>
      <c r="M415" s="12"/>
      <c r="N415" s="12"/>
      <c r="O415" s="12"/>
      <c r="P415" s="12"/>
    </row>
    <row r="416" spans="3:16" x14ac:dyDescent="0.3">
      <c r="C416" s="12"/>
      <c r="D416" s="12"/>
      <c r="E416" s="12"/>
      <c r="F416" s="21"/>
      <c r="G416" s="12"/>
      <c r="H416" s="12"/>
      <c r="I416" s="12"/>
      <c r="J416" s="12"/>
      <c r="K416" s="12"/>
      <c r="L416" s="12"/>
      <c r="M416" s="12"/>
      <c r="N416" s="12"/>
      <c r="O416" s="12"/>
      <c r="P416" s="12"/>
    </row>
    <row r="417" spans="3:16" x14ac:dyDescent="0.3">
      <c r="C417" s="12"/>
      <c r="D417" s="12"/>
      <c r="E417" s="12"/>
      <c r="F417" s="21"/>
      <c r="G417" s="12"/>
      <c r="H417" s="12"/>
      <c r="I417" s="12"/>
      <c r="J417" s="12"/>
      <c r="K417" s="12"/>
      <c r="L417" s="12"/>
      <c r="M417" s="12"/>
      <c r="N417" s="12"/>
      <c r="O417" s="12"/>
      <c r="P417" s="12"/>
    </row>
    <row r="418" spans="3:16" x14ac:dyDescent="0.3">
      <c r="C418" s="12"/>
      <c r="D418" s="12"/>
      <c r="E418" s="12"/>
      <c r="F418" s="21"/>
      <c r="G418" s="12"/>
      <c r="H418" s="12"/>
      <c r="I418" s="12"/>
      <c r="J418" s="12"/>
      <c r="K418" s="12"/>
      <c r="L418" s="12"/>
      <c r="M418" s="12"/>
      <c r="N418" s="12"/>
      <c r="O418" s="12"/>
      <c r="P418" s="12"/>
    </row>
    <row r="419" spans="3:16" x14ac:dyDescent="0.3">
      <c r="C419" s="12"/>
      <c r="D419" s="12"/>
      <c r="E419" s="12"/>
      <c r="F419" s="21"/>
      <c r="G419" s="12"/>
      <c r="H419" s="12"/>
      <c r="I419" s="12"/>
      <c r="J419" s="12"/>
      <c r="K419" s="12"/>
      <c r="L419" s="12"/>
      <c r="M419" s="12"/>
      <c r="N419" s="12"/>
      <c r="O419" s="12"/>
      <c r="P419" s="12"/>
    </row>
    <row r="420" spans="3:16" x14ac:dyDescent="0.3">
      <c r="C420" s="12"/>
      <c r="D420" s="12"/>
      <c r="E420" s="12"/>
      <c r="F420" s="21"/>
      <c r="G420" s="12"/>
      <c r="H420" s="12"/>
      <c r="I420" s="12"/>
      <c r="J420" s="12"/>
      <c r="K420" s="12"/>
      <c r="L420" s="12"/>
      <c r="M420" s="12"/>
      <c r="N420" s="12"/>
      <c r="O420" s="12"/>
      <c r="P420" s="12"/>
    </row>
    <row r="421" spans="3:16" x14ac:dyDescent="0.3">
      <c r="C421" s="12"/>
      <c r="D421" s="12"/>
      <c r="E421" s="12"/>
      <c r="F421" s="21"/>
      <c r="G421" s="12"/>
      <c r="H421" s="12"/>
      <c r="I421" s="12"/>
      <c r="J421" s="12"/>
      <c r="K421" s="12"/>
      <c r="L421" s="12"/>
      <c r="M421" s="12"/>
      <c r="N421" s="12"/>
      <c r="O421" s="12"/>
      <c r="P421" s="12"/>
    </row>
    <row r="422" spans="3:16" x14ac:dyDescent="0.3">
      <c r="C422" s="12"/>
      <c r="D422" s="12"/>
      <c r="E422" s="12"/>
      <c r="F422" s="21"/>
      <c r="G422" s="12"/>
      <c r="H422" s="12"/>
      <c r="I422" s="12"/>
      <c r="J422" s="12"/>
      <c r="K422" s="12"/>
      <c r="L422" s="12"/>
      <c r="M422" s="12"/>
      <c r="N422" s="12"/>
      <c r="O422" s="12"/>
      <c r="P422" s="12"/>
    </row>
    <row r="423" spans="3:16" x14ac:dyDescent="0.3">
      <c r="C423" s="12"/>
      <c r="D423" s="12"/>
      <c r="E423" s="12"/>
      <c r="F423" s="21"/>
      <c r="G423" s="12"/>
      <c r="H423" s="12"/>
      <c r="I423" s="12"/>
      <c r="J423" s="12"/>
      <c r="K423" s="12"/>
      <c r="L423" s="12"/>
      <c r="M423" s="12"/>
      <c r="N423" s="12"/>
      <c r="O423" s="12"/>
      <c r="P423" s="12"/>
    </row>
    <row r="424" spans="3:16" x14ac:dyDescent="0.3">
      <c r="C424" s="12"/>
      <c r="D424" s="12"/>
      <c r="E424" s="12"/>
      <c r="F424" s="21"/>
      <c r="G424" s="12"/>
      <c r="H424" s="12"/>
      <c r="I424" s="12"/>
      <c r="J424" s="12"/>
      <c r="K424" s="12"/>
      <c r="L424" s="12"/>
      <c r="M424" s="12"/>
      <c r="N424" s="12"/>
      <c r="O424" s="12"/>
      <c r="P424" s="12"/>
    </row>
    <row r="425" spans="3:16" x14ac:dyDescent="0.3">
      <c r="C425" s="12"/>
      <c r="D425" s="12"/>
      <c r="E425" s="12"/>
      <c r="F425" s="21"/>
      <c r="G425" s="12"/>
      <c r="H425" s="12"/>
      <c r="I425" s="12"/>
      <c r="J425" s="12"/>
      <c r="K425" s="12"/>
      <c r="L425" s="12"/>
      <c r="M425" s="12"/>
      <c r="N425" s="12"/>
      <c r="O425" s="12"/>
      <c r="P425" s="12"/>
    </row>
    <row r="426" spans="3:16" x14ac:dyDescent="0.3">
      <c r="C426" s="12"/>
      <c r="D426" s="12"/>
      <c r="E426" s="12"/>
      <c r="F426" s="21"/>
      <c r="G426" s="12"/>
      <c r="H426" s="12"/>
      <c r="I426" s="12"/>
      <c r="J426" s="12"/>
      <c r="K426" s="12"/>
      <c r="L426" s="12"/>
      <c r="M426" s="12"/>
      <c r="N426" s="12"/>
      <c r="O426" s="12"/>
      <c r="P426" s="12"/>
    </row>
    <row r="427" spans="3:16" x14ac:dyDescent="0.3">
      <c r="C427" s="12"/>
      <c r="D427" s="12"/>
      <c r="E427" s="12"/>
      <c r="F427" s="21"/>
      <c r="G427" s="12"/>
      <c r="H427" s="12"/>
      <c r="I427" s="12"/>
      <c r="J427" s="12"/>
      <c r="K427" s="12"/>
      <c r="L427" s="12"/>
      <c r="M427" s="12"/>
      <c r="N427" s="12"/>
      <c r="O427" s="12"/>
      <c r="P427" s="12"/>
    </row>
    <row r="428" spans="3:16" x14ac:dyDescent="0.3">
      <c r="C428" s="12"/>
      <c r="D428" s="12"/>
      <c r="E428" s="12"/>
      <c r="F428" s="21"/>
      <c r="G428" s="12"/>
      <c r="H428" s="12"/>
      <c r="I428" s="12"/>
      <c r="J428" s="12"/>
      <c r="K428" s="12"/>
      <c r="L428" s="12"/>
      <c r="M428" s="12"/>
      <c r="N428" s="12"/>
      <c r="O428" s="12"/>
      <c r="P428" s="12"/>
    </row>
    <row r="429" spans="3:16" x14ac:dyDescent="0.3">
      <c r="C429" s="12"/>
      <c r="D429" s="12"/>
      <c r="E429" s="12"/>
      <c r="F429" s="21"/>
      <c r="G429" s="12"/>
      <c r="H429" s="12"/>
      <c r="I429" s="12"/>
      <c r="J429" s="12"/>
      <c r="K429" s="12"/>
      <c r="L429" s="12"/>
      <c r="M429" s="12"/>
      <c r="N429" s="12"/>
      <c r="O429" s="12"/>
      <c r="P429" s="12"/>
    </row>
    <row r="430" spans="3:16" x14ac:dyDescent="0.3">
      <c r="C430" s="12"/>
      <c r="D430" s="12"/>
      <c r="E430" s="12"/>
      <c r="F430" s="21"/>
      <c r="G430" s="12"/>
      <c r="H430" s="12"/>
      <c r="I430" s="12"/>
      <c r="J430" s="12"/>
      <c r="K430" s="12"/>
      <c r="L430" s="12"/>
      <c r="M430" s="12"/>
      <c r="N430" s="12"/>
      <c r="O430" s="12"/>
      <c r="P430" s="12"/>
    </row>
    <row r="431" spans="3:16" x14ac:dyDescent="0.3">
      <c r="C431" s="12"/>
      <c r="D431" s="12"/>
      <c r="E431" s="12"/>
      <c r="F431" s="21"/>
      <c r="G431" s="12"/>
      <c r="H431" s="12"/>
      <c r="I431" s="12"/>
      <c r="J431" s="12"/>
      <c r="K431" s="12"/>
      <c r="L431" s="12"/>
      <c r="M431" s="12"/>
      <c r="N431" s="12"/>
      <c r="O431" s="12"/>
      <c r="P431" s="12"/>
    </row>
    <row r="432" spans="3:16" x14ac:dyDescent="0.3">
      <c r="C432" s="12"/>
      <c r="D432" s="12"/>
      <c r="E432" s="12"/>
      <c r="F432" s="21"/>
      <c r="G432" s="12"/>
      <c r="H432" s="12"/>
      <c r="I432" s="12"/>
      <c r="J432" s="12"/>
      <c r="K432" s="12"/>
      <c r="L432" s="12"/>
      <c r="M432" s="12"/>
      <c r="N432" s="12"/>
      <c r="O432" s="12"/>
      <c r="P432" s="12"/>
    </row>
    <row r="433" spans="3:16" x14ac:dyDescent="0.3">
      <c r="C433" s="12"/>
      <c r="D433" s="12"/>
      <c r="E433" s="12"/>
      <c r="F433" s="21"/>
      <c r="G433" s="12"/>
      <c r="H433" s="12"/>
      <c r="I433" s="12"/>
      <c r="J433" s="12"/>
      <c r="K433" s="12"/>
      <c r="L433" s="12"/>
      <c r="M433" s="12"/>
      <c r="N433" s="12"/>
      <c r="O433" s="12"/>
      <c r="P433" s="12"/>
    </row>
    <row r="434" spans="3:16" x14ac:dyDescent="0.3">
      <c r="C434" s="12"/>
      <c r="D434" s="12"/>
      <c r="E434" s="12"/>
      <c r="F434" s="21"/>
      <c r="G434" s="12"/>
      <c r="H434" s="12"/>
      <c r="I434" s="12"/>
      <c r="J434" s="12"/>
      <c r="K434" s="12"/>
      <c r="L434" s="12"/>
      <c r="M434" s="12"/>
      <c r="N434" s="12"/>
      <c r="O434" s="12"/>
      <c r="P434" s="12"/>
    </row>
    <row r="435" spans="3:16" x14ac:dyDescent="0.3">
      <c r="C435" s="12"/>
      <c r="D435" s="12"/>
      <c r="E435" s="12"/>
      <c r="F435" s="21"/>
      <c r="G435" s="12"/>
      <c r="H435" s="12"/>
      <c r="I435" s="12"/>
      <c r="J435" s="12"/>
      <c r="K435" s="12"/>
      <c r="L435" s="12"/>
      <c r="M435" s="12"/>
      <c r="N435" s="12"/>
      <c r="O435" s="12"/>
      <c r="P435" s="12"/>
    </row>
    <row r="436" spans="3:16" x14ac:dyDescent="0.3">
      <c r="C436" s="12"/>
      <c r="D436" s="12"/>
      <c r="E436" s="12"/>
      <c r="F436" s="21"/>
      <c r="G436" s="12"/>
      <c r="H436" s="12"/>
      <c r="I436" s="12"/>
      <c r="J436" s="12"/>
      <c r="K436" s="12"/>
      <c r="L436" s="12"/>
      <c r="M436" s="12"/>
      <c r="N436" s="12"/>
      <c r="O436" s="12"/>
      <c r="P436" s="12"/>
    </row>
    <row r="437" spans="3:16" x14ac:dyDescent="0.3">
      <c r="C437" s="12"/>
      <c r="D437" s="12"/>
      <c r="E437" s="12"/>
      <c r="F437" s="21"/>
      <c r="G437" s="12"/>
      <c r="H437" s="12"/>
      <c r="I437" s="12"/>
      <c r="J437" s="12"/>
      <c r="K437" s="12"/>
      <c r="L437" s="12"/>
      <c r="M437" s="12"/>
      <c r="N437" s="12"/>
      <c r="O437" s="12"/>
      <c r="P437" s="12"/>
    </row>
    <row r="438" spans="3:16" x14ac:dyDescent="0.3">
      <c r="C438" s="12"/>
      <c r="D438" s="12"/>
      <c r="E438" s="12"/>
      <c r="F438" s="21"/>
      <c r="G438" s="12"/>
      <c r="H438" s="12"/>
      <c r="I438" s="12"/>
      <c r="J438" s="12"/>
      <c r="K438" s="12"/>
      <c r="L438" s="12"/>
      <c r="M438" s="12"/>
      <c r="N438" s="12"/>
      <c r="O438" s="12"/>
      <c r="P438" s="12"/>
    </row>
    <row r="439" spans="3:16" x14ac:dyDescent="0.3">
      <c r="C439" s="12"/>
      <c r="D439" s="12"/>
      <c r="E439" s="12"/>
      <c r="F439" s="21"/>
      <c r="G439" s="12"/>
      <c r="H439" s="12"/>
      <c r="I439" s="12"/>
      <c r="J439" s="12"/>
      <c r="K439" s="12"/>
      <c r="L439" s="12"/>
      <c r="M439" s="12"/>
      <c r="N439" s="12"/>
      <c r="O439" s="12"/>
      <c r="P439" s="12"/>
    </row>
    <row r="440" spans="3:16" x14ac:dyDescent="0.3">
      <c r="C440" s="12"/>
      <c r="D440" s="12"/>
      <c r="E440" s="12"/>
      <c r="F440" s="21"/>
      <c r="G440" s="12"/>
      <c r="H440" s="12"/>
      <c r="I440" s="12"/>
      <c r="J440" s="12"/>
      <c r="K440" s="12"/>
      <c r="L440" s="12"/>
      <c r="M440" s="12"/>
      <c r="N440" s="12"/>
      <c r="O440" s="12"/>
      <c r="P440" s="12"/>
    </row>
    <row r="441" spans="3:16" x14ac:dyDescent="0.3">
      <c r="C441" s="12"/>
      <c r="D441" s="12"/>
      <c r="E441" s="12"/>
      <c r="F441" s="21"/>
      <c r="G441" s="12"/>
      <c r="H441" s="12"/>
      <c r="I441" s="12"/>
      <c r="J441" s="12"/>
      <c r="K441" s="12"/>
      <c r="L441" s="12"/>
      <c r="M441" s="12"/>
      <c r="N441" s="12"/>
      <c r="O441" s="12"/>
      <c r="P441" s="12"/>
    </row>
    <row r="442" spans="3:16" x14ac:dyDescent="0.3">
      <c r="C442" s="12"/>
      <c r="D442" s="12"/>
      <c r="E442" s="12"/>
      <c r="F442" s="21"/>
      <c r="G442" s="12"/>
      <c r="H442" s="12"/>
      <c r="I442" s="12"/>
      <c r="J442" s="12"/>
      <c r="K442" s="12"/>
      <c r="L442" s="12"/>
      <c r="M442" s="12"/>
      <c r="N442" s="12"/>
      <c r="O442" s="12"/>
      <c r="P442" s="12"/>
    </row>
    <row r="443" spans="3:16" x14ac:dyDescent="0.3">
      <c r="C443" s="12"/>
      <c r="D443" s="12"/>
      <c r="E443" s="12"/>
      <c r="F443" s="21"/>
      <c r="G443" s="12"/>
      <c r="H443" s="12"/>
      <c r="I443" s="12"/>
      <c r="J443" s="12"/>
      <c r="K443" s="12"/>
      <c r="L443" s="12"/>
      <c r="M443" s="12"/>
      <c r="N443" s="12"/>
      <c r="O443" s="12"/>
      <c r="P443" s="12"/>
    </row>
    <row r="444" spans="3:16" x14ac:dyDescent="0.3">
      <c r="C444" s="12"/>
      <c r="D444" s="12"/>
      <c r="E444" s="12"/>
      <c r="F444" s="21"/>
      <c r="G444" s="12"/>
      <c r="H444" s="12"/>
      <c r="I444" s="12"/>
      <c r="J444" s="12"/>
      <c r="K444" s="12"/>
      <c r="L444" s="12"/>
      <c r="M444" s="12"/>
      <c r="N444" s="12"/>
      <c r="O444" s="12"/>
      <c r="P444" s="12"/>
    </row>
    <row r="445" spans="3:16" x14ac:dyDescent="0.3">
      <c r="C445" s="12"/>
      <c r="D445" s="12"/>
      <c r="E445" s="12"/>
      <c r="F445" s="21"/>
      <c r="G445" s="12"/>
      <c r="H445" s="12"/>
      <c r="I445" s="12"/>
      <c r="J445" s="12"/>
      <c r="K445" s="12"/>
      <c r="L445" s="12"/>
      <c r="M445" s="12"/>
      <c r="N445" s="12"/>
      <c r="O445" s="12"/>
      <c r="P445" s="12"/>
    </row>
    <row r="446" spans="3:16" x14ac:dyDescent="0.3">
      <c r="C446" s="12"/>
      <c r="D446" s="12"/>
      <c r="E446" s="12"/>
      <c r="F446" s="21"/>
      <c r="G446" s="12"/>
      <c r="H446" s="12"/>
      <c r="I446" s="12"/>
      <c r="J446" s="12"/>
      <c r="K446" s="12"/>
      <c r="L446" s="12"/>
      <c r="M446" s="12"/>
      <c r="N446" s="12"/>
      <c r="O446" s="12"/>
      <c r="P446" s="12"/>
    </row>
    <row r="447" spans="3:16" x14ac:dyDescent="0.3">
      <c r="C447" s="12"/>
      <c r="D447" s="12"/>
      <c r="E447" s="12"/>
      <c r="F447" s="21"/>
      <c r="G447" s="12"/>
      <c r="H447" s="12"/>
      <c r="I447" s="12"/>
      <c r="J447" s="12"/>
      <c r="K447" s="12"/>
      <c r="L447" s="12"/>
      <c r="M447" s="12"/>
      <c r="N447" s="12"/>
      <c r="O447" s="12"/>
      <c r="P447" s="12"/>
    </row>
    <row r="448" spans="3:16" x14ac:dyDescent="0.3">
      <c r="C448" s="12"/>
      <c r="D448" s="12"/>
      <c r="E448" s="12"/>
      <c r="F448" s="21"/>
      <c r="G448" s="12"/>
      <c r="H448" s="12"/>
      <c r="I448" s="12"/>
      <c r="J448" s="12"/>
      <c r="K448" s="12"/>
      <c r="L448" s="12"/>
      <c r="M448" s="12"/>
      <c r="N448" s="12"/>
      <c r="O448" s="12"/>
      <c r="P448" s="12"/>
    </row>
    <row r="449" spans="3:16" x14ac:dyDescent="0.3">
      <c r="C449" s="12"/>
      <c r="D449" s="12"/>
      <c r="E449" s="12"/>
      <c r="F449" s="21"/>
      <c r="G449" s="12"/>
      <c r="H449" s="12"/>
      <c r="I449" s="12"/>
      <c r="J449" s="12"/>
      <c r="K449" s="12"/>
      <c r="L449" s="12"/>
      <c r="M449" s="12"/>
      <c r="N449" s="12"/>
      <c r="O449" s="12"/>
      <c r="P449" s="12"/>
    </row>
    <row r="450" spans="3:16" x14ac:dyDescent="0.3">
      <c r="C450" s="12"/>
      <c r="D450" s="12"/>
      <c r="E450" s="12"/>
      <c r="F450" s="21"/>
      <c r="G450" s="12"/>
      <c r="H450" s="12"/>
      <c r="I450" s="12"/>
      <c r="J450" s="12"/>
      <c r="K450" s="12"/>
      <c r="L450" s="12"/>
      <c r="M450" s="12"/>
      <c r="N450" s="12"/>
      <c r="O450" s="12"/>
      <c r="P450" s="12"/>
    </row>
    <row r="451" spans="3:16" x14ac:dyDescent="0.3">
      <c r="C451" s="12"/>
      <c r="D451" s="12"/>
      <c r="E451" s="12"/>
      <c r="F451" s="21"/>
      <c r="G451" s="12"/>
      <c r="H451" s="12"/>
      <c r="I451" s="12"/>
      <c r="J451" s="12"/>
      <c r="K451" s="12"/>
      <c r="L451" s="12"/>
      <c r="M451" s="12"/>
      <c r="N451" s="12"/>
      <c r="O451" s="12"/>
      <c r="P451" s="12"/>
    </row>
    <row r="452" spans="3:16" x14ac:dyDescent="0.3">
      <c r="C452" s="12"/>
      <c r="D452" s="12"/>
      <c r="E452" s="12"/>
      <c r="F452" s="21"/>
      <c r="G452" s="12"/>
      <c r="H452" s="12"/>
      <c r="I452" s="12"/>
      <c r="J452" s="12"/>
      <c r="K452" s="12"/>
      <c r="L452" s="12"/>
      <c r="M452" s="12"/>
      <c r="N452" s="12"/>
      <c r="O452" s="12"/>
      <c r="P452" s="12"/>
    </row>
    <row r="453" spans="3:16" x14ac:dyDescent="0.3">
      <c r="C453" s="12"/>
      <c r="D453" s="12"/>
      <c r="E453" s="12"/>
      <c r="F453" s="21"/>
      <c r="G453" s="12"/>
      <c r="H453" s="12"/>
      <c r="I453" s="12"/>
      <c r="J453" s="12"/>
      <c r="K453" s="12"/>
      <c r="L453" s="12"/>
      <c r="M453" s="12"/>
      <c r="N453" s="12"/>
      <c r="O453" s="12"/>
      <c r="P453" s="12"/>
    </row>
    <row r="454" spans="3:16" x14ac:dyDescent="0.3">
      <c r="C454" s="12"/>
      <c r="D454" s="12"/>
      <c r="E454" s="12"/>
      <c r="F454" s="21"/>
      <c r="G454" s="12"/>
      <c r="H454" s="12"/>
      <c r="I454" s="12"/>
      <c r="J454" s="12"/>
      <c r="K454" s="12"/>
      <c r="L454" s="12"/>
      <c r="M454" s="12"/>
      <c r="N454" s="12"/>
      <c r="O454" s="12"/>
      <c r="P454" s="12"/>
    </row>
    <row r="455" spans="3:16" x14ac:dyDescent="0.3">
      <c r="C455" s="12"/>
      <c r="D455" s="12"/>
      <c r="E455" s="12"/>
      <c r="F455" s="21"/>
      <c r="G455" s="12"/>
      <c r="H455" s="12"/>
      <c r="I455" s="12"/>
      <c r="J455" s="12"/>
      <c r="K455" s="12"/>
      <c r="L455" s="12"/>
      <c r="M455" s="12"/>
      <c r="N455" s="12"/>
      <c r="O455" s="12"/>
      <c r="P455" s="12"/>
    </row>
    <row r="456" spans="3:16" x14ac:dyDescent="0.3">
      <c r="C456" s="12"/>
      <c r="D456" s="12"/>
      <c r="E456" s="12"/>
      <c r="F456" s="21"/>
      <c r="G456" s="12"/>
      <c r="H456" s="12"/>
      <c r="I456" s="12"/>
      <c r="J456" s="12"/>
      <c r="K456" s="12"/>
      <c r="L456" s="12"/>
      <c r="M456" s="12"/>
      <c r="N456" s="12"/>
      <c r="O456" s="12"/>
      <c r="P456" s="12"/>
    </row>
    <row r="457" spans="3:16" x14ac:dyDescent="0.3">
      <c r="C457" s="12"/>
      <c r="D457" s="12"/>
      <c r="E457" s="12"/>
      <c r="F457" s="21"/>
      <c r="G457" s="12"/>
      <c r="H457" s="12"/>
      <c r="I457" s="12"/>
      <c r="J457" s="12"/>
      <c r="K457" s="12"/>
      <c r="L457" s="12"/>
      <c r="M457" s="12"/>
      <c r="N457" s="12"/>
      <c r="O457" s="12"/>
      <c r="P457" s="12"/>
    </row>
    <row r="458" spans="3:16" x14ac:dyDescent="0.3">
      <c r="C458" s="12"/>
      <c r="D458" s="12"/>
      <c r="E458" s="12"/>
      <c r="F458" s="21"/>
      <c r="G458" s="12"/>
      <c r="H458" s="12"/>
      <c r="I458" s="12"/>
      <c r="J458" s="12"/>
      <c r="K458" s="12"/>
      <c r="L458" s="12"/>
      <c r="M458" s="12"/>
      <c r="N458" s="12"/>
      <c r="O458" s="12"/>
      <c r="P458" s="12"/>
    </row>
    <row r="459" spans="3:16" x14ac:dyDescent="0.3">
      <c r="C459" s="12"/>
      <c r="D459" s="12"/>
      <c r="E459" s="12"/>
      <c r="F459" s="21"/>
      <c r="G459" s="12"/>
      <c r="H459" s="12"/>
      <c r="I459" s="12"/>
      <c r="J459" s="12"/>
      <c r="K459" s="12"/>
      <c r="L459" s="12"/>
      <c r="M459" s="12"/>
      <c r="N459" s="12"/>
      <c r="O459" s="12"/>
      <c r="P459" s="12"/>
    </row>
    <row r="460" spans="3:16" x14ac:dyDescent="0.3">
      <c r="C460" s="12"/>
      <c r="D460" s="12"/>
      <c r="E460" s="12"/>
      <c r="F460" s="21"/>
      <c r="G460" s="12"/>
      <c r="H460" s="12"/>
      <c r="I460" s="12"/>
      <c r="J460" s="12"/>
      <c r="K460" s="12"/>
      <c r="L460" s="12"/>
      <c r="M460" s="12"/>
      <c r="N460" s="12"/>
      <c r="O460" s="12"/>
      <c r="P460" s="12"/>
    </row>
    <row r="461" spans="3:16" x14ac:dyDescent="0.3">
      <c r="C461" s="12"/>
      <c r="D461" s="12"/>
      <c r="E461" s="12"/>
      <c r="F461" s="21"/>
      <c r="G461" s="12"/>
      <c r="H461" s="12"/>
      <c r="I461" s="12"/>
      <c r="J461" s="12"/>
      <c r="K461" s="12"/>
      <c r="L461" s="12"/>
      <c r="M461" s="12"/>
      <c r="N461" s="12"/>
      <c r="O461" s="12"/>
      <c r="P461" s="12"/>
    </row>
    <row r="462" spans="3:16" x14ac:dyDescent="0.3">
      <c r="C462" s="12"/>
      <c r="D462" s="12"/>
      <c r="E462" s="12"/>
      <c r="F462" s="21"/>
      <c r="G462" s="12"/>
      <c r="H462" s="12"/>
      <c r="I462" s="12"/>
      <c r="J462" s="12"/>
      <c r="K462" s="12"/>
      <c r="L462" s="12"/>
      <c r="M462" s="12"/>
      <c r="N462" s="12"/>
      <c r="O462" s="12"/>
      <c r="P462" s="12"/>
    </row>
    <row r="463" spans="3:16" x14ac:dyDescent="0.3">
      <c r="C463" s="12"/>
      <c r="D463" s="12"/>
      <c r="E463" s="12"/>
      <c r="F463" s="21"/>
      <c r="G463" s="12"/>
      <c r="H463" s="12"/>
      <c r="I463" s="12"/>
      <c r="J463" s="12"/>
      <c r="K463" s="12"/>
      <c r="L463" s="12"/>
      <c r="M463" s="12"/>
      <c r="N463" s="12"/>
      <c r="O463" s="12"/>
      <c r="P463" s="12"/>
    </row>
    <row r="464" spans="3:16" x14ac:dyDescent="0.3">
      <c r="C464" s="12"/>
      <c r="D464" s="12"/>
      <c r="E464" s="12"/>
      <c r="F464" s="21"/>
      <c r="G464" s="12"/>
      <c r="H464" s="12"/>
      <c r="I464" s="12"/>
      <c r="J464" s="12"/>
      <c r="K464" s="12"/>
      <c r="L464" s="12"/>
      <c r="M464" s="12"/>
      <c r="N464" s="12"/>
      <c r="O464" s="12"/>
      <c r="P464" s="12"/>
    </row>
    <row r="465" spans="3:16" x14ac:dyDescent="0.3">
      <c r="C465" s="12"/>
      <c r="D465" s="12"/>
      <c r="E465" s="12"/>
      <c r="F465" s="21"/>
      <c r="G465" s="12"/>
      <c r="H465" s="12"/>
      <c r="I465" s="12"/>
      <c r="J465" s="12"/>
      <c r="K465" s="12"/>
      <c r="L465" s="12"/>
      <c r="M465" s="12"/>
      <c r="N465" s="12"/>
      <c r="O465" s="12"/>
      <c r="P465" s="12"/>
    </row>
    <row r="466" spans="3:16" x14ac:dyDescent="0.3">
      <c r="C466" s="12"/>
      <c r="D466" s="12"/>
      <c r="E466" s="12"/>
      <c r="F466" s="21"/>
      <c r="G466" s="12"/>
      <c r="H466" s="12"/>
      <c r="I466" s="12"/>
      <c r="J466" s="12"/>
      <c r="K466" s="12"/>
      <c r="L466" s="12"/>
      <c r="M466" s="12"/>
      <c r="N466" s="12"/>
      <c r="O466" s="12"/>
      <c r="P466" s="12"/>
    </row>
    <row r="467" spans="3:16" x14ac:dyDescent="0.3">
      <c r="C467" s="12"/>
      <c r="D467" s="12"/>
      <c r="E467" s="12"/>
      <c r="F467" s="21"/>
      <c r="G467" s="12"/>
      <c r="H467" s="12"/>
      <c r="I467" s="12"/>
      <c r="J467" s="12"/>
      <c r="K467" s="12"/>
      <c r="L467" s="12"/>
      <c r="M467" s="12"/>
      <c r="N467" s="12"/>
      <c r="O467" s="12"/>
      <c r="P467" s="12"/>
    </row>
    <row r="468" spans="3:16" x14ac:dyDescent="0.3">
      <c r="C468" s="12"/>
      <c r="D468" s="12"/>
      <c r="E468" s="12"/>
      <c r="F468" s="21"/>
      <c r="G468" s="12"/>
      <c r="H468" s="12"/>
      <c r="I468" s="12"/>
      <c r="J468" s="12"/>
      <c r="K468" s="12"/>
      <c r="L468" s="12"/>
      <c r="M468" s="12"/>
      <c r="N468" s="12"/>
      <c r="O468" s="12"/>
      <c r="P468" s="12"/>
    </row>
    <row r="469" spans="3:16" x14ac:dyDescent="0.3">
      <c r="C469" s="12"/>
      <c r="D469" s="12"/>
      <c r="E469" s="12"/>
      <c r="F469" s="21"/>
      <c r="G469" s="12"/>
      <c r="H469" s="12"/>
      <c r="I469" s="12"/>
      <c r="J469" s="12"/>
      <c r="K469" s="12"/>
      <c r="L469" s="12"/>
      <c r="M469" s="12"/>
      <c r="N469" s="12"/>
      <c r="O469" s="12"/>
      <c r="P469" s="12"/>
    </row>
    <row r="470" spans="3:16" x14ac:dyDescent="0.3">
      <c r="C470" s="12"/>
      <c r="D470" s="12"/>
      <c r="E470" s="12"/>
      <c r="F470" s="21"/>
      <c r="G470" s="12"/>
      <c r="H470" s="12"/>
      <c r="I470" s="12"/>
      <c r="J470" s="12"/>
      <c r="K470" s="12"/>
      <c r="L470" s="12"/>
      <c r="M470" s="12"/>
      <c r="N470" s="12"/>
      <c r="O470" s="12"/>
      <c r="P470" s="12"/>
    </row>
    <row r="471" spans="3:16" x14ac:dyDescent="0.3">
      <c r="C471" s="12"/>
      <c r="D471" s="12"/>
      <c r="E471" s="12"/>
      <c r="F471" s="21"/>
      <c r="G471" s="12"/>
      <c r="H471" s="12"/>
      <c r="I471" s="12"/>
      <c r="J471" s="12"/>
      <c r="K471" s="12"/>
      <c r="L471" s="12"/>
      <c r="M471" s="12"/>
      <c r="N471" s="12"/>
      <c r="O471" s="12"/>
      <c r="P471" s="12"/>
    </row>
    <row r="472" spans="3:16" x14ac:dyDescent="0.3">
      <c r="C472" s="12"/>
      <c r="D472" s="12"/>
      <c r="E472" s="12"/>
      <c r="F472" s="21"/>
      <c r="G472" s="12"/>
      <c r="H472" s="12"/>
      <c r="I472" s="12"/>
      <c r="J472" s="12"/>
      <c r="K472" s="12"/>
      <c r="L472" s="12"/>
      <c r="M472" s="12"/>
      <c r="N472" s="12"/>
      <c r="O472" s="12"/>
      <c r="P472" s="12"/>
    </row>
    <row r="473" spans="3:16" x14ac:dyDescent="0.3">
      <c r="C473" s="12"/>
      <c r="D473" s="12"/>
      <c r="E473" s="12"/>
      <c r="F473" s="21"/>
      <c r="G473" s="12"/>
      <c r="H473" s="12"/>
      <c r="I473" s="12"/>
      <c r="J473" s="12"/>
      <c r="K473" s="12"/>
      <c r="L473" s="12"/>
      <c r="M473" s="12"/>
      <c r="N473" s="12"/>
      <c r="O473" s="12"/>
      <c r="P473" s="12"/>
    </row>
    <row r="474" spans="3:16" x14ac:dyDescent="0.3">
      <c r="C474" s="12"/>
      <c r="D474" s="12"/>
      <c r="E474" s="12"/>
      <c r="F474" s="21"/>
      <c r="G474" s="12"/>
      <c r="H474" s="12"/>
      <c r="I474" s="12"/>
      <c r="J474" s="12"/>
      <c r="K474" s="12"/>
      <c r="L474" s="12"/>
      <c r="M474" s="12"/>
      <c r="N474" s="12"/>
      <c r="O474" s="12"/>
      <c r="P474" s="12"/>
    </row>
    <row r="475" spans="3:16" x14ac:dyDescent="0.3">
      <c r="C475" s="12"/>
      <c r="D475" s="12"/>
      <c r="E475" s="12"/>
      <c r="F475" s="21"/>
      <c r="G475" s="12"/>
      <c r="H475" s="12"/>
      <c r="I475" s="12"/>
      <c r="J475" s="12"/>
      <c r="K475" s="12"/>
      <c r="L475" s="12"/>
      <c r="M475" s="12"/>
      <c r="N475" s="12"/>
      <c r="O475" s="12"/>
      <c r="P475" s="12"/>
    </row>
    <row r="476" spans="3:16" x14ac:dyDescent="0.3">
      <c r="C476" s="12"/>
      <c r="D476" s="12"/>
      <c r="E476" s="12"/>
      <c r="F476" s="21"/>
      <c r="G476" s="12"/>
      <c r="H476" s="12"/>
      <c r="I476" s="12"/>
      <c r="J476" s="12"/>
      <c r="K476" s="12"/>
      <c r="L476" s="12"/>
      <c r="M476" s="12"/>
      <c r="N476" s="12"/>
      <c r="O476" s="12"/>
      <c r="P476" s="12"/>
    </row>
    <row r="477" spans="3:16" x14ac:dyDescent="0.3">
      <c r="C477" s="12"/>
      <c r="D477" s="12"/>
      <c r="E477" s="12"/>
      <c r="F477" s="21"/>
      <c r="G477" s="12"/>
      <c r="H477" s="12"/>
      <c r="I477" s="12"/>
      <c r="J477" s="12"/>
      <c r="K477" s="12"/>
      <c r="L477" s="12"/>
      <c r="M477" s="12"/>
      <c r="N477" s="12"/>
      <c r="O477" s="12"/>
      <c r="P477" s="12"/>
    </row>
    <row r="478" spans="3:16" x14ac:dyDescent="0.3">
      <c r="C478" s="12"/>
      <c r="D478" s="12"/>
      <c r="E478" s="12"/>
      <c r="F478" s="21"/>
      <c r="G478" s="12"/>
      <c r="H478" s="12"/>
      <c r="I478" s="12"/>
      <c r="J478" s="12"/>
      <c r="K478" s="12"/>
      <c r="L478" s="12"/>
      <c r="M478" s="12"/>
      <c r="N478" s="12"/>
      <c r="O478" s="12"/>
      <c r="P478" s="12"/>
    </row>
    <row r="479" spans="3:16" x14ac:dyDescent="0.3">
      <c r="C479" s="12"/>
      <c r="D479" s="12"/>
      <c r="E479" s="12"/>
      <c r="F479" s="21"/>
      <c r="G479" s="12"/>
      <c r="H479" s="12"/>
      <c r="I479" s="12"/>
      <c r="J479" s="12"/>
      <c r="K479" s="12"/>
      <c r="L479" s="12"/>
      <c r="M479" s="12"/>
      <c r="N479" s="12"/>
      <c r="O479" s="12"/>
      <c r="P479" s="12"/>
    </row>
    <row r="480" spans="3:16" x14ac:dyDescent="0.3">
      <c r="C480" s="12"/>
      <c r="D480" s="12"/>
      <c r="E480" s="12"/>
      <c r="F480" s="21"/>
      <c r="G480" s="12"/>
      <c r="H480" s="12"/>
      <c r="I480" s="12"/>
      <c r="J480" s="12"/>
      <c r="K480" s="12"/>
      <c r="L480" s="12"/>
      <c r="M480" s="12"/>
      <c r="N480" s="12"/>
      <c r="O480" s="12"/>
      <c r="P480" s="12"/>
    </row>
    <row r="481" spans="3:16" x14ac:dyDescent="0.3">
      <c r="C481" s="12"/>
      <c r="D481" s="12"/>
      <c r="E481" s="12"/>
      <c r="F481" s="21"/>
      <c r="G481" s="12"/>
      <c r="H481" s="12"/>
      <c r="I481" s="12"/>
      <c r="J481" s="12"/>
      <c r="K481" s="12"/>
      <c r="L481" s="12"/>
      <c r="M481" s="12"/>
      <c r="N481" s="12"/>
      <c r="O481" s="12"/>
      <c r="P481" s="12"/>
    </row>
    <row r="482" spans="3:16" x14ac:dyDescent="0.3">
      <c r="C482" s="12"/>
      <c r="D482" s="12"/>
      <c r="E482" s="12"/>
      <c r="F482" s="21"/>
      <c r="G482" s="12"/>
      <c r="H482" s="12"/>
      <c r="I482" s="12"/>
      <c r="J482" s="12"/>
      <c r="K482" s="12"/>
      <c r="L482" s="12"/>
      <c r="M482" s="12"/>
      <c r="N482" s="12"/>
      <c r="O482" s="12"/>
      <c r="P482" s="12"/>
    </row>
    <row r="483" spans="3:16" x14ac:dyDescent="0.3">
      <c r="C483" s="12"/>
      <c r="D483" s="12"/>
      <c r="E483" s="12"/>
      <c r="F483" s="21"/>
      <c r="G483" s="12"/>
      <c r="H483" s="12"/>
      <c r="I483" s="12"/>
      <c r="J483" s="12"/>
      <c r="K483" s="12"/>
      <c r="L483" s="12"/>
      <c r="M483" s="12"/>
      <c r="N483" s="12"/>
      <c r="O483" s="12"/>
      <c r="P483" s="12"/>
    </row>
    <row r="484" spans="3:16" x14ac:dyDescent="0.3">
      <c r="C484" s="12"/>
      <c r="D484" s="12"/>
      <c r="E484" s="12"/>
      <c r="F484" s="21"/>
      <c r="G484" s="12"/>
      <c r="H484" s="12"/>
      <c r="I484" s="12"/>
      <c r="J484" s="12"/>
      <c r="K484" s="12"/>
      <c r="L484" s="12"/>
      <c r="M484" s="12"/>
      <c r="N484" s="12"/>
      <c r="O484" s="12"/>
      <c r="P484" s="12"/>
    </row>
    <row r="485" spans="3:16" x14ac:dyDescent="0.3">
      <c r="C485" s="12"/>
      <c r="D485" s="12"/>
      <c r="E485" s="12"/>
      <c r="F485" s="21"/>
      <c r="G485" s="12"/>
      <c r="H485" s="12"/>
      <c r="I485" s="12"/>
      <c r="J485" s="12"/>
      <c r="K485" s="12"/>
      <c r="L485" s="12"/>
      <c r="M485" s="12"/>
      <c r="N485" s="12"/>
      <c r="O485" s="12"/>
      <c r="P485" s="12"/>
    </row>
    <row r="486" spans="3:16" x14ac:dyDescent="0.3">
      <c r="C486" s="12"/>
      <c r="D486" s="12"/>
      <c r="E486" s="12"/>
      <c r="F486" s="21"/>
      <c r="G486" s="12"/>
      <c r="H486" s="12"/>
      <c r="I486" s="12"/>
      <c r="J486" s="12"/>
      <c r="K486" s="12"/>
      <c r="L486" s="12"/>
      <c r="M486" s="12"/>
      <c r="N486" s="12"/>
      <c r="O486" s="12"/>
      <c r="P486" s="12"/>
    </row>
    <row r="487" spans="3:16" x14ac:dyDescent="0.3">
      <c r="C487" s="12"/>
      <c r="D487" s="12"/>
      <c r="E487" s="12"/>
      <c r="F487" s="21"/>
      <c r="G487" s="12"/>
      <c r="H487" s="12"/>
      <c r="I487" s="12"/>
      <c r="J487" s="12"/>
      <c r="K487" s="12"/>
      <c r="L487" s="12"/>
      <c r="M487" s="12"/>
      <c r="N487" s="12"/>
      <c r="O487" s="12"/>
      <c r="P487" s="12"/>
    </row>
    <row r="488" spans="3:16" x14ac:dyDescent="0.3">
      <c r="C488" s="12"/>
      <c r="D488" s="12"/>
      <c r="E488" s="12"/>
      <c r="F488" s="21"/>
      <c r="G488" s="12"/>
      <c r="H488" s="12"/>
      <c r="I488" s="12"/>
      <c r="J488" s="12"/>
      <c r="K488" s="12"/>
      <c r="L488" s="12"/>
      <c r="M488" s="12"/>
      <c r="N488" s="12"/>
      <c r="O488" s="12"/>
      <c r="P488" s="12"/>
    </row>
    <row r="489" spans="3:16" x14ac:dyDescent="0.3">
      <c r="C489" s="12"/>
      <c r="D489" s="12"/>
      <c r="E489" s="12"/>
      <c r="F489" s="21"/>
      <c r="G489" s="12"/>
      <c r="H489" s="12"/>
      <c r="I489" s="12"/>
      <c r="J489" s="12"/>
      <c r="K489" s="12"/>
      <c r="L489" s="12"/>
      <c r="M489" s="12"/>
      <c r="N489" s="12"/>
      <c r="O489" s="12"/>
      <c r="P489" s="12"/>
    </row>
    <row r="490" spans="3:16" x14ac:dyDescent="0.3">
      <c r="C490" s="12"/>
      <c r="D490" s="12"/>
      <c r="E490" s="12"/>
      <c r="F490" s="21"/>
      <c r="G490" s="12"/>
      <c r="H490" s="12"/>
      <c r="I490" s="12"/>
      <c r="J490" s="12"/>
      <c r="K490" s="12"/>
      <c r="L490" s="12"/>
      <c r="M490" s="12"/>
      <c r="N490" s="12"/>
      <c r="O490" s="12"/>
      <c r="P490" s="12"/>
    </row>
    <row r="491" spans="3:16" x14ac:dyDescent="0.3">
      <c r="C491" s="12"/>
      <c r="D491" s="12"/>
      <c r="E491" s="12"/>
      <c r="F491" s="21"/>
      <c r="G491" s="12"/>
      <c r="H491" s="12"/>
      <c r="I491" s="12"/>
      <c r="J491" s="12"/>
      <c r="K491" s="12"/>
      <c r="L491" s="12"/>
      <c r="M491" s="12"/>
      <c r="N491" s="12"/>
      <c r="O491" s="12"/>
      <c r="P491" s="12"/>
    </row>
    <row r="492" spans="3:16" x14ac:dyDescent="0.3">
      <c r="C492" s="12"/>
      <c r="D492" s="12"/>
      <c r="E492" s="12"/>
      <c r="F492" s="21"/>
      <c r="G492" s="12"/>
      <c r="H492" s="12"/>
      <c r="I492" s="12"/>
      <c r="J492" s="12"/>
      <c r="K492" s="12"/>
      <c r="L492" s="12"/>
      <c r="M492" s="12"/>
      <c r="N492" s="12"/>
      <c r="O492" s="12"/>
      <c r="P492" s="12"/>
    </row>
    <row r="493" spans="3:16" x14ac:dyDescent="0.3">
      <c r="C493" s="12"/>
      <c r="D493" s="12"/>
      <c r="E493" s="12"/>
      <c r="F493" s="21"/>
      <c r="G493" s="12"/>
      <c r="H493" s="12"/>
      <c r="I493" s="12"/>
      <c r="J493" s="12"/>
      <c r="K493" s="12"/>
      <c r="L493" s="12"/>
      <c r="M493" s="12"/>
      <c r="N493" s="12"/>
      <c r="O493" s="12"/>
      <c r="P493" s="12"/>
    </row>
    <row r="494" spans="3:16" x14ac:dyDescent="0.3">
      <c r="C494" s="12"/>
      <c r="D494" s="12"/>
      <c r="E494" s="12"/>
      <c r="F494" s="21"/>
      <c r="G494" s="12"/>
      <c r="H494" s="12"/>
      <c r="I494" s="12"/>
      <c r="J494" s="12"/>
      <c r="K494" s="12"/>
      <c r="L494" s="12"/>
      <c r="M494" s="12"/>
      <c r="N494" s="12"/>
      <c r="O494" s="12"/>
      <c r="P494" s="12"/>
    </row>
    <row r="495" spans="3:16" x14ac:dyDescent="0.3">
      <c r="C495" s="12"/>
      <c r="D495" s="12"/>
      <c r="E495" s="12"/>
      <c r="F495" s="21"/>
      <c r="G495" s="12"/>
      <c r="H495" s="12"/>
      <c r="I495" s="12"/>
      <c r="J495" s="12"/>
      <c r="K495" s="12"/>
      <c r="L495" s="12"/>
      <c r="M495" s="12"/>
      <c r="N495" s="12"/>
      <c r="O495" s="12"/>
      <c r="P495" s="12"/>
    </row>
    <row r="496" spans="3:16" x14ac:dyDescent="0.3">
      <c r="C496" s="12"/>
      <c r="D496" s="12"/>
      <c r="E496" s="12"/>
      <c r="F496" s="21"/>
      <c r="G496" s="12"/>
      <c r="H496" s="12"/>
      <c r="I496" s="12"/>
      <c r="J496" s="12"/>
      <c r="K496" s="12"/>
      <c r="L496" s="12"/>
      <c r="M496" s="12"/>
      <c r="N496" s="12"/>
      <c r="O496" s="12"/>
      <c r="P496" s="12"/>
    </row>
    <row r="497" spans="3:16" x14ac:dyDescent="0.3">
      <c r="C497" s="12"/>
      <c r="D497" s="12"/>
      <c r="E497" s="12"/>
      <c r="F497" s="21"/>
      <c r="G497" s="12"/>
      <c r="H497" s="12"/>
      <c r="I497" s="12"/>
      <c r="J497" s="12"/>
      <c r="K497" s="12"/>
      <c r="L497" s="12"/>
      <c r="M497" s="12"/>
      <c r="N497" s="12"/>
      <c r="O497" s="12"/>
      <c r="P497" s="12"/>
    </row>
    <row r="498" spans="3:16" x14ac:dyDescent="0.3">
      <c r="C498" s="12"/>
      <c r="D498" s="12"/>
      <c r="E498" s="12"/>
      <c r="F498" s="21"/>
      <c r="G498" s="12"/>
      <c r="H498" s="12"/>
      <c r="I498" s="12"/>
      <c r="J498" s="12"/>
      <c r="K498" s="12"/>
      <c r="L498" s="12"/>
      <c r="M498" s="12"/>
      <c r="N498" s="12"/>
      <c r="O498" s="12"/>
      <c r="P498" s="12"/>
    </row>
    <row r="499" spans="3:16" x14ac:dyDescent="0.3">
      <c r="C499" s="12"/>
      <c r="D499" s="12"/>
      <c r="E499" s="12"/>
      <c r="F499" s="21"/>
      <c r="G499" s="12"/>
      <c r="H499" s="12"/>
      <c r="I499" s="12"/>
      <c r="J499" s="12"/>
      <c r="K499" s="12"/>
      <c r="L499" s="12"/>
      <c r="M499" s="12"/>
      <c r="N499" s="12"/>
      <c r="O499" s="12"/>
      <c r="P499" s="12"/>
    </row>
    <row r="500" spans="3:16" x14ac:dyDescent="0.3">
      <c r="C500" s="12"/>
      <c r="D500" s="12"/>
      <c r="E500" s="12"/>
      <c r="F500" s="21"/>
      <c r="G500" s="12"/>
      <c r="H500" s="12"/>
      <c r="I500" s="12"/>
      <c r="J500" s="12"/>
      <c r="K500" s="12"/>
      <c r="L500" s="12"/>
      <c r="M500" s="12"/>
      <c r="N500" s="12"/>
      <c r="O500" s="12"/>
      <c r="P500" s="12"/>
    </row>
    <row r="501" spans="3:16" x14ac:dyDescent="0.3">
      <c r="C501" s="12"/>
      <c r="D501" s="12"/>
      <c r="E501" s="12"/>
      <c r="F501" s="21"/>
      <c r="G501" s="12"/>
      <c r="H501" s="12"/>
      <c r="I501" s="12"/>
      <c r="J501" s="12"/>
      <c r="K501" s="12"/>
      <c r="L501" s="12"/>
      <c r="M501" s="12"/>
      <c r="N501" s="12"/>
      <c r="O501" s="12"/>
      <c r="P501" s="12"/>
    </row>
    <row r="502" spans="3:16" x14ac:dyDescent="0.3">
      <c r="C502" s="12"/>
      <c r="D502" s="12"/>
      <c r="E502" s="12"/>
      <c r="F502" s="21"/>
      <c r="G502" s="12"/>
      <c r="H502" s="12"/>
      <c r="I502" s="12"/>
      <c r="J502" s="12"/>
      <c r="K502" s="12"/>
      <c r="L502" s="12"/>
      <c r="M502" s="12"/>
      <c r="N502" s="12"/>
      <c r="O502" s="12"/>
      <c r="P502" s="12"/>
    </row>
    <row r="503" spans="3:16" x14ac:dyDescent="0.3">
      <c r="C503" s="12"/>
      <c r="D503" s="12"/>
      <c r="E503" s="12"/>
      <c r="F503" s="21"/>
      <c r="G503" s="12"/>
      <c r="H503" s="12"/>
      <c r="I503" s="12"/>
      <c r="J503" s="12"/>
      <c r="K503" s="12"/>
      <c r="L503" s="12"/>
      <c r="M503" s="12"/>
      <c r="N503" s="12"/>
      <c r="O503" s="12"/>
      <c r="P503" s="12"/>
    </row>
    <row r="504" spans="3:16" x14ac:dyDescent="0.3">
      <c r="C504" s="12"/>
      <c r="D504" s="12"/>
      <c r="E504" s="12"/>
      <c r="F504" s="21"/>
      <c r="G504" s="12"/>
      <c r="H504" s="12"/>
      <c r="I504" s="12"/>
      <c r="J504" s="12"/>
      <c r="K504" s="12"/>
      <c r="L504" s="12"/>
      <c r="M504" s="12"/>
      <c r="N504" s="12"/>
      <c r="O504" s="12"/>
      <c r="P504" s="12"/>
    </row>
    <row r="505" spans="3:16" x14ac:dyDescent="0.3">
      <c r="C505" s="12"/>
      <c r="D505" s="12"/>
      <c r="E505" s="12"/>
      <c r="F505" s="21"/>
      <c r="G505" s="12"/>
      <c r="H505" s="12"/>
      <c r="I505" s="12"/>
      <c r="J505" s="12"/>
      <c r="K505" s="12"/>
      <c r="L505" s="12"/>
      <c r="M505" s="12"/>
      <c r="N505" s="12"/>
      <c r="O505" s="12"/>
      <c r="P505" s="12"/>
    </row>
    <row r="506" spans="3:16" x14ac:dyDescent="0.3">
      <c r="C506" s="12"/>
      <c r="D506" s="12"/>
      <c r="E506" s="12"/>
      <c r="F506" s="21"/>
      <c r="G506" s="12"/>
      <c r="H506" s="12"/>
      <c r="I506" s="12"/>
      <c r="J506" s="12"/>
      <c r="K506" s="12"/>
      <c r="L506" s="12"/>
      <c r="M506" s="12"/>
      <c r="N506" s="12"/>
      <c r="O506" s="12"/>
      <c r="P506" s="12"/>
    </row>
    <row r="507" spans="3:16" x14ac:dyDescent="0.3">
      <c r="C507" s="12"/>
      <c r="D507" s="12"/>
      <c r="E507" s="12"/>
      <c r="F507" s="21"/>
      <c r="G507" s="12"/>
      <c r="H507" s="12"/>
      <c r="I507" s="12"/>
      <c r="J507" s="12"/>
      <c r="K507" s="12"/>
      <c r="L507" s="12"/>
      <c r="M507" s="12"/>
      <c r="N507" s="12"/>
      <c r="O507" s="12"/>
      <c r="P507" s="12"/>
    </row>
    <row r="508" spans="3:16" x14ac:dyDescent="0.3">
      <c r="C508" s="12"/>
      <c r="D508" s="12"/>
      <c r="E508" s="12"/>
      <c r="F508" s="21"/>
      <c r="G508" s="12"/>
      <c r="H508" s="12"/>
      <c r="I508" s="12"/>
      <c r="J508" s="12"/>
      <c r="K508" s="12"/>
      <c r="L508" s="12"/>
      <c r="M508" s="12"/>
      <c r="N508" s="12"/>
      <c r="O508" s="12"/>
      <c r="P508" s="12"/>
    </row>
    <row r="509" spans="3:16" x14ac:dyDescent="0.3">
      <c r="C509" s="12"/>
      <c r="D509" s="12"/>
      <c r="E509" s="12"/>
      <c r="F509" s="21"/>
      <c r="G509" s="12"/>
      <c r="H509" s="12"/>
      <c r="I509" s="12"/>
      <c r="J509" s="12"/>
      <c r="K509" s="12"/>
      <c r="L509" s="12"/>
      <c r="M509" s="12"/>
      <c r="N509" s="12"/>
      <c r="O509" s="12"/>
      <c r="P509" s="12"/>
    </row>
    <row r="510" spans="3:16" x14ac:dyDescent="0.3">
      <c r="C510" s="12"/>
      <c r="D510" s="12"/>
      <c r="E510" s="12"/>
      <c r="F510" s="21"/>
      <c r="G510" s="12"/>
      <c r="H510" s="12"/>
      <c r="I510" s="12"/>
      <c r="J510" s="12"/>
      <c r="K510" s="12"/>
      <c r="L510" s="12"/>
      <c r="M510" s="12"/>
      <c r="N510" s="12"/>
      <c r="O510" s="12"/>
      <c r="P510" s="12"/>
    </row>
    <row r="511" spans="3:16" x14ac:dyDescent="0.3">
      <c r="C511" s="12"/>
      <c r="D511" s="12"/>
      <c r="E511" s="12"/>
      <c r="F511" s="21"/>
      <c r="G511" s="12"/>
      <c r="H511" s="12"/>
      <c r="I511" s="12"/>
      <c r="J511" s="12"/>
      <c r="K511" s="12"/>
      <c r="L511" s="12"/>
      <c r="M511" s="12"/>
      <c r="N511" s="12"/>
      <c r="O511" s="12"/>
      <c r="P511" s="12"/>
    </row>
    <row r="512" spans="3:16" x14ac:dyDescent="0.3">
      <c r="C512" s="12"/>
      <c r="D512" s="12"/>
      <c r="E512" s="12"/>
      <c r="F512" s="21"/>
      <c r="G512" s="12"/>
      <c r="H512" s="12"/>
      <c r="I512" s="12"/>
      <c r="J512" s="12"/>
      <c r="K512" s="12"/>
      <c r="L512" s="12"/>
      <c r="M512" s="12"/>
      <c r="N512" s="12"/>
      <c r="O512" s="12"/>
      <c r="P512" s="12"/>
    </row>
    <row r="513" spans="3:16" x14ac:dyDescent="0.3">
      <c r="C513" s="12"/>
      <c r="D513" s="12"/>
      <c r="E513" s="12"/>
      <c r="F513" s="21"/>
      <c r="G513" s="12"/>
      <c r="H513" s="12"/>
      <c r="I513" s="12"/>
      <c r="J513" s="12"/>
      <c r="K513" s="12"/>
      <c r="L513" s="12"/>
      <c r="M513" s="12"/>
      <c r="N513" s="12"/>
      <c r="O513" s="12"/>
      <c r="P513" s="12"/>
    </row>
    <row r="514" spans="3:16" x14ac:dyDescent="0.3">
      <c r="C514" s="12"/>
      <c r="D514" s="12"/>
      <c r="E514" s="12"/>
      <c r="F514" s="21"/>
      <c r="G514" s="12"/>
      <c r="H514" s="12"/>
      <c r="I514" s="12"/>
      <c r="J514" s="12"/>
      <c r="K514" s="12"/>
      <c r="L514" s="12"/>
      <c r="M514" s="12"/>
      <c r="N514" s="12"/>
      <c r="O514" s="12"/>
      <c r="P514" s="12"/>
    </row>
    <row r="515" spans="3:16" x14ac:dyDescent="0.3">
      <c r="C515" s="12"/>
      <c r="D515" s="12"/>
      <c r="E515" s="12"/>
      <c r="F515" s="21"/>
      <c r="G515" s="12"/>
      <c r="H515" s="12"/>
      <c r="I515" s="12"/>
      <c r="J515" s="12"/>
      <c r="K515" s="12"/>
      <c r="L515" s="12"/>
      <c r="M515" s="12"/>
      <c r="N515" s="12"/>
      <c r="O515" s="12"/>
      <c r="P515" s="12"/>
    </row>
    <row r="516" spans="3:16" x14ac:dyDescent="0.3">
      <c r="C516" s="12"/>
      <c r="D516" s="12"/>
      <c r="E516" s="12"/>
      <c r="F516" s="21"/>
      <c r="G516" s="12"/>
      <c r="H516" s="12"/>
      <c r="I516" s="12"/>
      <c r="J516" s="12"/>
      <c r="K516" s="12"/>
      <c r="L516" s="12"/>
      <c r="M516" s="12"/>
      <c r="N516" s="12"/>
      <c r="O516" s="12"/>
      <c r="P516" s="12"/>
    </row>
    <row r="517" spans="3:16" x14ac:dyDescent="0.3">
      <c r="C517" s="12"/>
      <c r="D517" s="12"/>
      <c r="E517" s="12"/>
      <c r="F517" s="21"/>
      <c r="G517" s="12"/>
      <c r="H517" s="12"/>
      <c r="I517" s="12"/>
      <c r="J517" s="12"/>
      <c r="K517" s="12"/>
      <c r="L517" s="12"/>
      <c r="M517" s="12"/>
      <c r="N517" s="12"/>
      <c r="O517" s="12"/>
      <c r="P517" s="12"/>
    </row>
    <row r="518" spans="3:16" x14ac:dyDescent="0.3">
      <c r="C518" s="12"/>
      <c r="D518" s="12"/>
      <c r="E518" s="12"/>
      <c r="F518" s="21"/>
      <c r="G518" s="12"/>
      <c r="H518" s="12"/>
      <c r="I518" s="12"/>
      <c r="J518" s="12"/>
      <c r="K518" s="12"/>
      <c r="L518" s="12"/>
      <c r="M518" s="12"/>
      <c r="N518" s="12"/>
      <c r="O518" s="12"/>
      <c r="P518" s="12"/>
    </row>
    <row r="519" spans="3:16" x14ac:dyDescent="0.3">
      <c r="C519" s="12"/>
      <c r="D519" s="12"/>
      <c r="E519" s="12"/>
      <c r="F519" s="21"/>
      <c r="G519" s="12"/>
      <c r="H519" s="12"/>
      <c r="I519" s="12"/>
      <c r="J519" s="12"/>
      <c r="K519" s="12"/>
      <c r="L519" s="12"/>
      <c r="M519" s="12"/>
      <c r="N519" s="12"/>
      <c r="O519" s="12"/>
      <c r="P519" s="12"/>
    </row>
    <row r="520" spans="3:16" x14ac:dyDescent="0.3">
      <c r="C520" s="12"/>
      <c r="D520" s="12"/>
      <c r="E520" s="12"/>
      <c r="F520" s="21"/>
      <c r="G520" s="12"/>
      <c r="H520" s="12"/>
      <c r="I520" s="12"/>
      <c r="J520" s="12"/>
      <c r="K520" s="12"/>
      <c r="L520" s="12"/>
      <c r="M520" s="12"/>
      <c r="N520" s="12"/>
      <c r="O520" s="12"/>
      <c r="P520" s="12"/>
    </row>
    <row r="521" spans="3:16" x14ac:dyDescent="0.3">
      <c r="C521" s="12"/>
      <c r="D521" s="12"/>
      <c r="E521" s="12"/>
      <c r="F521" s="21"/>
      <c r="G521" s="12"/>
      <c r="H521" s="12"/>
      <c r="I521" s="12"/>
      <c r="J521" s="12"/>
      <c r="K521" s="12"/>
      <c r="L521" s="12"/>
      <c r="M521" s="12"/>
      <c r="N521" s="12"/>
      <c r="O521" s="12"/>
      <c r="P521" s="12"/>
    </row>
    <row r="522" spans="3:16" x14ac:dyDescent="0.3">
      <c r="C522" s="12"/>
      <c r="D522" s="12"/>
      <c r="E522" s="12"/>
      <c r="F522" s="21"/>
      <c r="G522" s="12"/>
      <c r="H522" s="12"/>
      <c r="I522" s="12"/>
      <c r="J522" s="12"/>
      <c r="K522" s="12"/>
      <c r="L522" s="12"/>
      <c r="M522" s="12"/>
      <c r="N522" s="12"/>
      <c r="O522" s="12"/>
      <c r="P522" s="12"/>
    </row>
    <row r="523" spans="3:16" x14ac:dyDescent="0.3">
      <c r="C523" s="12"/>
      <c r="D523" s="12"/>
      <c r="E523" s="12"/>
      <c r="F523" s="21"/>
      <c r="G523" s="12"/>
      <c r="H523" s="12"/>
      <c r="I523" s="12"/>
      <c r="J523" s="12"/>
      <c r="K523" s="12"/>
      <c r="L523" s="12"/>
      <c r="M523" s="12"/>
      <c r="N523" s="12"/>
      <c r="O523" s="12"/>
      <c r="P523" s="12"/>
    </row>
    <row r="524" spans="3:16" x14ac:dyDescent="0.3">
      <c r="C524" s="12"/>
      <c r="D524" s="12"/>
      <c r="E524" s="12"/>
      <c r="F524" s="21"/>
      <c r="G524" s="12"/>
      <c r="H524" s="12"/>
      <c r="I524" s="12"/>
      <c r="J524" s="12"/>
      <c r="K524" s="12"/>
      <c r="L524" s="12"/>
      <c r="M524" s="12"/>
      <c r="N524" s="12"/>
      <c r="O524" s="12"/>
      <c r="P524" s="12"/>
    </row>
    <row r="525" spans="3:16" x14ac:dyDescent="0.3">
      <c r="C525" s="12"/>
      <c r="D525" s="12"/>
      <c r="E525" s="12"/>
      <c r="F525" s="21"/>
      <c r="G525" s="12"/>
      <c r="H525" s="12"/>
      <c r="I525" s="12"/>
      <c r="J525" s="12"/>
      <c r="K525" s="12"/>
      <c r="L525" s="12"/>
      <c r="M525" s="12"/>
      <c r="N525" s="12"/>
      <c r="O525" s="12"/>
      <c r="P525" s="12"/>
    </row>
    <row r="526" spans="3:16" x14ac:dyDescent="0.3">
      <c r="C526" s="12"/>
      <c r="D526" s="12"/>
      <c r="E526" s="12"/>
      <c r="F526" s="21"/>
      <c r="G526" s="12"/>
      <c r="H526" s="12"/>
      <c r="I526" s="12"/>
      <c r="J526" s="12"/>
      <c r="K526" s="12"/>
      <c r="L526" s="12"/>
      <c r="M526" s="12"/>
      <c r="N526" s="12"/>
      <c r="O526" s="12"/>
      <c r="P526" s="12"/>
    </row>
    <row r="527" spans="3:16" x14ac:dyDescent="0.3">
      <c r="C527" s="12"/>
      <c r="D527" s="12"/>
      <c r="E527" s="12"/>
      <c r="F527" s="21"/>
      <c r="G527" s="12"/>
      <c r="H527" s="12"/>
      <c r="I527" s="12"/>
      <c r="J527" s="12"/>
      <c r="K527" s="12"/>
      <c r="L527" s="12"/>
      <c r="M527" s="12"/>
      <c r="N527" s="12"/>
      <c r="O527" s="12"/>
      <c r="P527" s="12"/>
    </row>
    <row r="528" spans="3:16" x14ac:dyDescent="0.3">
      <c r="C528" s="12"/>
      <c r="D528" s="12"/>
      <c r="E528" s="12"/>
      <c r="F528" s="21"/>
      <c r="G528" s="12"/>
      <c r="H528" s="12"/>
      <c r="I528" s="12"/>
      <c r="J528" s="12"/>
      <c r="K528" s="12"/>
      <c r="L528" s="12"/>
      <c r="M528" s="12"/>
      <c r="N528" s="12"/>
      <c r="O528" s="12"/>
      <c r="P528" s="12"/>
    </row>
    <row r="529" spans="3:16" x14ac:dyDescent="0.3">
      <c r="C529" s="12"/>
      <c r="D529" s="12"/>
      <c r="E529" s="12"/>
      <c r="F529" s="21"/>
      <c r="G529" s="12"/>
      <c r="H529" s="12"/>
      <c r="I529" s="12"/>
      <c r="J529" s="12"/>
      <c r="K529" s="12"/>
      <c r="L529" s="12"/>
      <c r="M529" s="12"/>
      <c r="N529" s="12"/>
      <c r="O529" s="12"/>
      <c r="P529" s="12"/>
    </row>
    <row r="530" spans="3:16" x14ac:dyDescent="0.3">
      <c r="C530" s="12"/>
      <c r="D530" s="12"/>
      <c r="E530" s="12"/>
      <c r="F530" s="21"/>
      <c r="G530" s="12"/>
      <c r="H530" s="12"/>
      <c r="I530" s="12"/>
      <c r="J530" s="12"/>
      <c r="K530" s="12"/>
      <c r="L530" s="12"/>
      <c r="M530" s="12"/>
      <c r="N530" s="12"/>
      <c r="O530" s="12"/>
      <c r="P530" s="12"/>
    </row>
    <row r="531" spans="3:16" x14ac:dyDescent="0.3">
      <c r="C531" s="12"/>
      <c r="D531" s="12"/>
      <c r="E531" s="12"/>
      <c r="F531" s="21"/>
      <c r="G531" s="12"/>
      <c r="H531" s="12"/>
      <c r="I531" s="12"/>
      <c r="J531" s="12"/>
      <c r="K531" s="12"/>
      <c r="L531" s="12"/>
      <c r="M531" s="12"/>
      <c r="N531" s="12"/>
      <c r="O531" s="12"/>
      <c r="P531" s="12"/>
    </row>
    <row r="532" spans="3:16" x14ac:dyDescent="0.3">
      <c r="C532" s="12"/>
      <c r="D532" s="12"/>
      <c r="E532" s="12"/>
      <c r="F532" s="21"/>
      <c r="G532" s="12"/>
      <c r="H532" s="12"/>
      <c r="I532" s="12"/>
      <c r="J532" s="12"/>
      <c r="K532" s="12"/>
      <c r="L532" s="12"/>
      <c r="M532" s="12"/>
      <c r="N532" s="12"/>
      <c r="O532" s="12"/>
      <c r="P532" s="12"/>
    </row>
    <row r="533" spans="3:16" x14ac:dyDescent="0.3">
      <c r="C533" s="12"/>
      <c r="D533" s="12"/>
      <c r="E533" s="12"/>
      <c r="F533" s="21"/>
      <c r="G533" s="12"/>
      <c r="H533" s="12"/>
      <c r="I533" s="12"/>
      <c r="J533" s="12"/>
      <c r="K533" s="12"/>
      <c r="L533" s="12"/>
      <c r="M533" s="12"/>
      <c r="N533" s="12"/>
      <c r="O533" s="12"/>
      <c r="P533" s="12"/>
    </row>
    <row r="534" spans="3:16" x14ac:dyDescent="0.3">
      <c r="C534" s="12"/>
      <c r="D534" s="12"/>
      <c r="E534" s="12"/>
      <c r="F534" s="21"/>
      <c r="G534" s="12"/>
      <c r="H534" s="12"/>
      <c r="I534" s="12"/>
      <c r="J534" s="12"/>
      <c r="K534" s="12"/>
      <c r="L534" s="12"/>
      <c r="M534" s="12"/>
      <c r="N534" s="12"/>
      <c r="O534" s="12"/>
      <c r="P534" s="12"/>
    </row>
    <row r="535" spans="3:16" x14ac:dyDescent="0.3">
      <c r="C535" s="12"/>
      <c r="D535" s="12"/>
      <c r="E535" s="12"/>
      <c r="F535" s="21"/>
      <c r="G535" s="12"/>
      <c r="H535" s="12"/>
      <c r="I535" s="12"/>
      <c r="J535" s="12"/>
      <c r="K535" s="12"/>
      <c r="L535" s="12"/>
      <c r="M535" s="12"/>
      <c r="N535" s="12"/>
      <c r="O535" s="12"/>
      <c r="P535" s="12"/>
    </row>
    <row r="536" spans="3:16" x14ac:dyDescent="0.3">
      <c r="C536" s="12"/>
      <c r="D536" s="12"/>
      <c r="E536" s="12"/>
      <c r="F536" s="21"/>
      <c r="G536" s="12"/>
      <c r="H536" s="12"/>
      <c r="I536" s="12"/>
      <c r="J536" s="12"/>
      <c r="K536" s="12"/>
      <c r="L536" s="12"/>
      <c r="M536" s="12"/>
      <c r="N536" s="12"/>
      <c r="O536" s="12"/>
      <c r="P536" s="12"/>
    </row>
    <row r="537" spans="3:16" x14ac:dyDescent="0.3">
      <c r="C537" s="12"/>
      <c r="D537" s="12"/>
      <c r="E537" s="12"/>
      <c r="F537" s="21"/>
      <c r="G537" s="12"/>
      <c r="H537" s="12"/>
      <c r="I537" s="12"/>
      <c r="J537" s="12"/>
      <c r="K537" s="12"/>
      <c r="L537" s="12"/>
      <c r="M537" s="12"/>
      <c r="N537" s="12"/>
      <c r="O537" s="12"/>
      <c r="P537" s="12"/>
    </row>
    <row r="538" spans="3:16" x14ac:dyDescent="0.3">
      <c r="C538" s="12"/>
      <c r="D538" s="12"/>
      <c r="E538" s="12"/>
      <c r="F538" s="21"/>
      <c r="G538" s="12"/>
      <c r="H538" s="12"/>
      <c r="I538" s="12"/>
      <c r="J538" s="12"/>
      <c r="K538" s="12"/>
      <c r="L538" s="12"/>
      <c r="M538" s="12"/>
      <c r="N538" s="12"/>
      <c r="O538" s="12"/>
      <c r="P538" s="12"/>
    </row>
    <row r="539" spans="3:16" x14ac:dyDescent="0.3">
      <c r="C539" s="12"/>
      <c r="D539" s="12"/>
      <c r="E539" s="12"/>
      <c r="F539" s="21"/>
      <c r="G539" s="12"/>
      <c r="H539" s="12"/>
      <c r="I539" s="12"/>
      <c r="J539" s="12"/>
      <c r="K539" s="12"/>
      <c r="L539" s="12"/>
      <c r="M539" s="12"/>
      <c r="N539" s="12"/>
      <c r="O539" s="12"/>
      <c r="P539" s="12"/>
    </row>
    <row r="540" spans="3:16" x14ac:dyDescent="0.3">
      <c r="C540" s="12"/>
      <c r="D540" s="12"/>
      <c r="E540" s="12"/>
      <c r="F540" s="21"/>
      <c r="G540" s="12"/>
      <c r="H540" s="12"/>
      <c r="I540" s="12"/>
      <c r="J540" s="12"/>
      <c r="K540" s="12"/>
      <c r="L540" s="12"/>
      <c r="M540" s="12"/>
      <c r="N540" s="12"/>
      <c r="O540" s="12"/>
      <c r="P540" s="12"/>
    </row>
    <row r="541" spans="3:16" x14ac:dyDescent="0.3">
      <c r="C541" s="12"/>
      <c r="D541" s="12"/>
      <c r="E541" s="12"/>
      <c r="F541" s="21"/>
      <c r="G541" s="12"/>
      <c r="H541" s="12"/>
      <c r="I541" s="12"/>
      <c r="J541" s="12"/>
      <c r="K541" s="12"/>
      <c r="L541" s="12"/>
      <c r="M541" s="12"/>
      <c r="N541" s="12"/>
      <c r="O541" s="12"/>
      <c r="P541" s="12"/>
    </row>
    <row r="542" spans="3:16" x14ac:dyDescent="0.3">
      <c r="C542" s="12"/>
      <c r="D542" s="12"/>
      <c r="E542" s="12"/>
      <c r="F542" s="21"/>
      <c r="G542" s="12"/>
      <c r="H542" s="12"/>
      <c r="I542" s="12"/>
      <c r="J542" s="12"/>
      <c r="K542" s="12"/>
      <c r="L542" s="12"/>
      <c r="M542" s="12"/>
      <c r="N542" s="12"/>
      <c r="O542" s="12"/>
      <c r="P542" s="12"/>
    </row>
    <row r="543" spans="3:16" x14ac:dyDescent="0.3">
      <c r="C543" s="12"/>
      <c r="D543" s="12"/>
      <c r="E543" s="12"/>
      <c r="F543" s="21"/>
      <c r="G543" s="12"/>
      <c r="H543" s="12"/>
      <c r="I543" s="12"/>
      <c r="J543" s="12"/>
      <c r="K543" s="12"/>
      <c r="L543" s="12"/>
      <c r="M543" s="12"/>
      <c r="N543" s="12"/>
      <c r="O543" s="12"/>
      <c r="P543" s="12"/>
    </row>
    <row r="544" spans="3:16" x14ac:dyDescent="0.3">
      <c r="C544" s="12"/>
      <c r="D544" s="12"/>
      <c r="E544" s="12"/>
      <c r="F544" s="21"/>
      <c r="G544" s="12"/>
      <c r="H544" s="12"/>
      <c r="I544" s="12"/>
      <c r="J544" s="12"/>
      <c r="K544" s="12"/>
      <c r="L544" s="12"/>
      <c r="M544" s="12"/>
      <c r="N544" s="12"/>
      <c r="O544" s="12"/>
      <c r="P544" s="12"/>
    </row>
    <row r="545" spans="3:16" x14ac:dyDescent="0.3">
      <c r="C545" s="12"/>
      <c r="D545" s="12"/>
      <c r="E545" s="12"/>
      <c r="F545" s="21"/>
      <c r="G545" s="12"/>
      <c r="H545" s="12"/>
      <c r="I545" s="12"/>
      <c r="J545" s="12"/>
      <c r="K545" s="12"/>
      <c r="L545" s="12"/>
      <c r="M545" s="12"/>
      <c r="N545" s="12"/>
      <c r="O545" s="12"/>
      <c r="P545" s="12"/>
    </row>
    <row r="546" spans="3:16" x14ac:dyDescent="0.3">
      <c r="C546" s="12"/>
      <c r="D546" s="12"/>
      <c r="E546" s="12"/>
      <c r="F546" s="21"/>
      <c r="G546" s="12"/>
      <c r="H546" s="12"/>
      <c r="I546" s="12"/>
      <c r="J546" s="12"/>
      <c r="K546" s="12"/>
      <c r="L546" s="12"/>
      <c r="M546" s="12"/>
      <c r="N546" s="12"/>
      <c r="O546" s="12"/>
      <c r="P546" s="12"/>
    </row>
    <row r="547" spans="3:16" x14ac:dyDescent="0.3">
      <c r="C547" s="12"/>
      <c r="D547" s="12"/>
      <c r="E547" s="12"/>
      <c r="F547" s="21"/>
      <c r="G547" s="12"/>
      <c r="H547" s="12"/>
      <c r="I547" s="12"/>
      <c r="J547" s="12"/>
      <c r="K547" s="12"/>
      <c r="L547" s="12"/>
      <c r="M547" s="12"/>
      <c r="N547" s="12"/>
      <c r="O547" s="12"/>
      <c r="P547" s="12"/>
    </row>
    <row r="548" spans="3:16" x14ac:dyDescent="0.3">
      <c r="C548" s="12"/>
      <c r="D548" s="12"/>
      <c r="E548" s="12"/>
      <c r="F548" s="21"/>
      <c r="G548" s="12"/>
      <c r="H548" s="12"/>
      <c r="I548" s="12"/>
      <c r="J548" s="12"/>
      <c r="K548" s="12"/>
      <c r="L548" s="12"/>
      <c r="M548" s="12"/>
      <c r="N548" s="12"/>
      <c r="O548" s="12"/>
      <c r="P548" s="12"/>
    </row>
    <row r="549" spans="3:16" x14ac:dyDescent="0.3">
      <c r="C549" s="12"/>
      <c r="D549" s="12"/>
      <c r="E549" s="12"/>
      <c r="F549" s="21"/>
      <c r="G549" s="12"/>
      <c r="H549" s="12"/>
      <c r="I549" s="12"/>
      <c r="J549" s="12"/>
      <c r="K549" s="12"/>
      <c r="L549" s="12"/>
      <c r="M549" s="12"/>
      <c r="N549" s="12"/>
      <c r="O549" s="12"/>
      <c r="P549" s="12"/>
    </row>
    <row r="550" spans="3:16" x14ac:dyDescent="0.3">
      <c r="C550" s="12"/>
      <c r="D550" s="12"/>
      <c r="E550" s="12"/>
      <c r="F550" s="21"/>
      <c r="G550" s="12"/>
      <c r="H550" s="12"/>
      <c r="I550" s="12"/>
      <c r="J550" s="12"/>
      <c r="K550" s="12"/>
      <c r="L550" s="12"/>
      <c r="M550" s="12"/>
      <c r="N550" s="12"/>
      <c r="O550" s="12"/>
      <c r="P550" s="12"/>
    </row>
    <row r="551" spans="3:16" x14ac:dyDescent="0.3">
      <c r="C551" s="12"/>
      <c r="D551" s="12"/>
      <c r="E551" s="12"/>
      <c r="F551" s="21"/>
      <c r="G551" s="12"/>
      <c r="H551" s="12"/>
      <c r="I551" s="12"/>
      <c r="J551" s="12"/>
      <c r="K551" s="12"/>
      <c r="L551" s="12"/>
      <c r="M551" s="12"/>
      <c r="N551" s="12"/>
      <c r="O551" s="12"/>
      <c r="P551" s="12"/>
    </row>
    <row r="552" spans="3:16" x14ac:dyDescent="0.3">
      <c r="C552" s="12"/>
      <c r="D552" s="12"/>
      <c r="E552" s="12"/>
      <c r="F552" s="21"/>
      <c r="G552" s="12"/>
      <c r="H552" s="12"/>
      <c r="I552" s="12"/>
      <c r="J552" s="12"/>
      <c r="K552" s="12"/>
      <c r="L552" s="12"/>
      <c r="M552" s="12"/>
      <c r="N552" s="12"/>
      <c r="O552" s="12"/>
      <c r="P552" s="12"/>
    </row>
    <row r="553" spans="3:16" x14ac:dyDescent="0.3">
      <c r="C553" s="12"/>
      <c r="D553" s="12"/>
      <c r="E553" s="12"/>
      <c r="F553" s="21"/>
      <c r="G553" s="12"/>
      <c r="H553" s="12"/>
      <c r="I553" s="12"/>
      <c r="J553" s="12"/>
      <c r="K553" s="12"/>
      <c r="L553" s="12"/>
      <c r="M553" s="12"/>
      <c r="N553" s="12"/>
      <c r="O553" s="12"/>
      <c r="P553" s="12"/>
    </row>
    <row r="554" spans="3:16" x14ac:dyDescent="0.3">
      <c r="C554" s="12"/>
      <c r="D554" s="12"/>
      <c r="E554" s="12"/>
      <c r="F554" s="21"/>
      <c r="G554" s="12"/>
      <c r="H554" s="12"/>
      <c r="I554" s="12"/>
      <c r="J554" s="12"/>
      <c r="K554" s="12"/>
      <c r="L554" s="12"/>
      <c r="M554" s="12"/>
      <c r="N554" s="12"/>
      <c r="O554" s="12"/>
      <c r="P554" s="12"/>
    </row>
    <row r="555" spans="3:16" x14ac:dyDescent="0.3">
      <c r="C555" s="12"/>
      <c r="D555" s="12"/>
      <c r="E555" s="12"/>
      <c r="F555" s="21"/>
      <c r="G555" s="12"/>
      <c r="H555" s="12"/>
      <c r="I555" s="12"/>
      <c r="J555" s="12"/>
      <c r="K555" s="12"/>
      <c r="L555" s="12"/>
      <c r="M555" s="12"/>
      <c r="N555" s="12"/>
      <c r="O555" s="12"/>
      <c r="P555" s="12"/>
    </row>
    <row r="556" spans="3:16" x14ac:dyDescent="0.3">
      <c r="C556" s="12"/>
      <c r="D556" s="12"/>
      <c r="E556" s="12"/>
      <c r="F556" s="21"/>
      <c r="G556" s="12"/>
      <c r="H556" s="12"/>
      <c r="I556" s="12"/>
      <c r="J556" s="12"/>
      <c r="K556" s="12"/>
      <c r="L556" s="12"/>
      <c r="M556" s="12"/>
      <c r="N556" s="12"/>
      <c r="O556" s="12"/>
      <c r="P556" s="12"/>
    </row>
    <row r="557" spans="3:16" x14ac:dyDescent="0.3">
      <c r="C557" s="12"/>
      <c r="D557" s="12"/>
      <c r="E557" s="12"/>
      <c r="F557" s="21"/>
      <c r="G557" s="12"/>
      <c r="H557" s="12"/>
      <c r="I557" s="12"/>
      <c r="J557" s="12"/>
      <c r="K557" s="12"/>
      <c r="L557" s="12"/>
      <c r="M557" s="12"/>
      <c r="N557" s="12"/>
      <c r="O557" s="12"/>
      <c r="P557" s="12"/>
    </row>
    <row r="558" spans="3:16" x14ac:dyDescent="0.3">
      <c r="C558" s="12"/>
      <c r="D558" s="12"/>
      <c r="E558" s="12"/>
      <c r="F558" s="21"/>
      <c r="G558" s="12"/>
      <c r="H558" s="12"/>
      <c r="I558" s="12"/>
      <c r="J558" s="12"/>
      <c r="K558" s="12"/>
      <c r="L558" s="12"/>
      <c r="M558" s="12"/>
      <c r="N558" s="12"/>
      <c r="O558" s="12"/>
      <c r="P558" s="12"/>
    </row>
    <row r="559" spans="3:16" x14ac:dyDescent="0.3">
      <c r="C559" s="12"/>
      <c r="D559" s="12"/>
      <c r="E559" s="12"/>
      <c r="F559" s="21"/>
      <c r="G559" s="12"/>
      <c r="H559" s="12"/>
      <c r="I559" s="12"/>
      <c r="J559" s="12"/>
      <c r="K559" s="12"/>
      <c r="L559" s="12"/>
      <c r="M559" s="12"/>
      <c r="N559" s="12"/>
      <c r="O559" s="12"/>
      <c r="P559" s="12"/>
    </row>
    <row r="560" spans="3:16" x14ac:dyDescent="0.3">
      <c r="C560" s="12"/>
      <c r="D560" s="12"/>
      <c r="E560" s="12"/>
      <c r="F560" s="21"/>
      <c r="G560" s="12"/>
      <c r="H560" s="12"/>
      <c r="I560" s="12"/>
      <c r="J560" s="12"/>
      <c r="K560" s="12"/>
      <c r="L560" s="12"/>
      <c r="M560" s="12"/>
      <c r="N560" s="12"/>
      <c r="O560" s="12"/>
      <c r="P560" s="12"/>
    </row>
    <row r="561" spans="3:16" x14ac:dyDescent="0.3">
      <c r="C561" s="12"/>
      <c r="D561" s="12"/>
      <c r="E561" s="12"/>
      <c r="F561" s="21"/>
      <c r="G561" s="12"/>
      <c r="H561" s="12"/>
      <c r="I561" s="12"/>
      <c r="J561" s="12"/>
      <c r="K561" s="12"/>
      <c r="L561" s="12"/>
      <c r="M561" s="12"/>
      <c r="N561" s="12"/>
      <c r="O561" s="12"/>
      <c r="P561" s="12"/>
    </row>
    <row r="562" spans="3:16" x14ac:dyDescent="0.3">
      <c r="C562" s="12"/>
      <c r="D562" s="12"/>
      <c r="E562" s="12"/>
      <c r="F562" s="21"/>
      <c r="G562" s="12"/>
      <c r="H562" s="12"/>
      <c r="I562" s="12"/>
      <c r="J562" s="12"/>
      <c r="K562" s="12"/>
      <c r="L562" s="12"/>
      <c r="M562" s="12"/>
      <c r="N562" s="12"/>
      <c r="O562" s="12"/>
      <c r="P562" s="12"/>
    </row>
    <row r="563" spans="3:16" x14ac:dyDescent="0.3">
      <c r="C563" s="12"/>
      <c r="D563" s="12"/>
      <c r="E563" s="12"/>
      <c r="F563" s="21"/>
      <c r="G563" s="12"/>
      <c r="H563" s="12"/>
      <c r="I563" s="12"/>
      <c r="J563" s="12"/>
      <c r="K563" s="12"/>
      <c r="L563" s="12"/>
      <c r="M563" s="12"/>
      <c r="N563" s="12"/>
      <c r="O563" s="12"/>
      <c r="P563" s="12"/>
    </row>
    <row r="564" spans="3:16" x14ac:dyDescent="0.3">
      <c r="C564" s="12"/>
      <c r="D564" s="12"/>
      <c r="E564" s="12"/>
      <c r="F564" s="21"/>
      <c r="G564" s="12"/>
      <c r="H564" s="12"/>
      <c r="I564" s="12"/>
      <c r="J564" s="12"/>
      <c r="K564" s="12"/>
      <c r="L564" s="12"/>
      <c r="M564" s="12"/>
      <c r="N564" s="12"/>
      <c r="O564" s="12"/>
      <c r="P564" s="12"/>
    </row>
    <row r="565" spans="3:16" x14ac:dyDescent="0.3">
      <c r="C565" s="12"/>
      <c r="D565" s="12"/>
      <c r="E565" s="12"/>
      <c r="F565" s="21"/>
      <c r="G565" s="12"/>
      <c r="H565" s="12"/>
      <c r="I565" s="12"/>
      <c r="J565" s="12"/>
      <c r="K565" s="12"/>
      <c r="L565" s="12"/>
      <c r="M565" s="12"/>
      <c r="N565" s="12"/>
      <c r="O565" s="12"/>
      <c r="P565" s="12"/>
    </row>
    <row r="566" spans="3:16" x14ac:dyDescent="0.3">
      <c r="C566" s="12"/>
      <c r="D566" s="12"/>
      <c r="E566" s="12"/>
      <c r="F566" s="21"/>
      <c r="G566" s="12"/>
      <c r="H566" s="12"/>
      <c r="I566" s="12"/>
      <c r="J566" s="12"/>
      <c r="K566" s="12"/>
      <c r="L566" s="12"/>
      <c r="M566" s="12"/>
      <c r="N566" s="12"/>
      <c r="O566" s="12"/>
      <c r="P566" s="12"/>
    </row>
    <row r="567" spans="3:16" x14ac:dyDescent="0.3">
      <c r="C567" s="12"/>
      <c r="D567" s="12"/>
      <c r="E567" s="12"/>
      <c r="F567" s="21"/>
      <c r="G567" s="12"/>
      <c r="H567" s="12"/>
      <c r="I567" s="12"/>
      <c r="J567" s="12"/>
      <c r="K567" s="12"/>
      <c r="L567" s="12"/>
      <c r="M567" s="12"/>
      <c r="N567" s="12"/>
      <c r="O567" s="12"/>
      <c r="P567" s="12"/>
    </row>
    <row r="568" spans="3:16" x14ac:dyDescent="0.3">
      <c r="C568" s="12"/>
      <c r="D568" s="12"/>
      <c r="E568" s="12"/>
      <c r="F568" s="21"/>
      <c r="G568" s="12"/>
      <c r="H568" s="12"/>
      <c r="I568" s="12"/>
      <c r="J568" s="12"/>
      <c r="K568" s="12"/>
      <c r="L568" s="12"/>
      <c r="M568" s="12"/>
      <c r="N568" s="12"/>
      <c r="O568" s="12"/>
      <c r="P568" s="12"/>
    </row>
    <row r="569" spans="3:16" x14ac:dyDescent="0.3">
      <c r="C569" s="12"/>
      <c r="D569" s="12"/>
      <c r="E569" s="12"/>
      <c r="F569" s="21"/>
      <c r="G569" s="12"/>
      <c r="H569" s="12"/>
      <c r="I569" s="12"/>
      <c r="J569" s="12"/>
      <c r="K569" s="12"/>
      <c r="L569" s="12"/>
      <c r="M569" s="12"/>
      <c r="N569" s="12"/>
      <c r="O569" s="12"/>
      <c r="P569" s="12"/>
    </row>
    <row r="570" spans="3:16" x14ac:dyDescent="0.3">
      <c r="C570" s="12"/>
      <c r="D570" s="12"/>
      <c r="E570" s="12"/>
      <c r="F570" s="21"/>
      <c r="G570" s="12"/>
      <c r="H570" s="12"/>
      <c r="I570" s="12"/>
      <c r="J570" s="12"/>
      <c r="K570" s="12"/>
      <c r="L570" s="12"/>
      <c r="M570" s="12"/>
      <c r="N570" s="12"/>
      <c r="O570" s="12"/>
      <c r="P570" s="12"/>
    </row>
    <row r="571" spans="3:16" x14ac:dyDescent="0.3">
      <c r="C571" s="12"/>
      <c r="D571" s="12"/>
      <c r="E571" s="12"/>
      <c r="F571" s="21"/>
      <c r="G571" s="12"/>
      <c r="H571" s="12"/>
      <c r="I571" s="12"/>
      <c r="J571" s="12"/>
      <c r="K571" s="12"/>
      <c r="L571" s="12"/>
      <c r="M571" s="12"/>
      <c r="N571" s="12"/>
      <c r="O571" s="12"/>
      <c r="P571" s="12"/>
    </row>
    <row r="572" spans="3:16" x14ac:dyDescent="0.3">
      <c r="C572" s="12"/>
      <c r="D572" s="12"/>
      <c r="E572" s="12"/>
      <c r="F572" s="21"/>
      <c r="G572" s="12"/>
      <c r="H572" s="12"/>
      <c r="I572" s="12"/>
      <c r="J572" s="12"/>
      <c r="K572" s="12"/>
      <c r="L572" s="12"/>
      <c r="M572" s="12"/>
      <c r="N572" s="12"/>
      <c r="O572" s="12"/>
      <c r="P572" s="12"/>
    </row>
    <row r="573" spans="3:16" x14ac:dyDescent="0.3">
      <c r="C573" s="12"/>
      <c r="D573" s="12"/>
      <c r="E573" s="12"/>
      <c r="F573" s="21"/>
      <c r="G573" s="12"/>
      <c r="H573" s="12"/>
      <c r="I573" s="12"/>
      <c r="J573" s="12"/>
      <c r="K573" s="12"/>
      <c r="L573" s="12"/>
      <c r="M573" s="12"/>
      <c r="N573" s="12"/>
      <c r="O573" s="12"/>
      <c r="P573" s="12"/>
    </row>
    <row r="574" spans="3:16" x14ac:dyDescent="0.3">
      <c r="C574" s="12"/>
      <c r="D574" s="12"/>
      <c r="E574" s="12"/>
      <c r="F574" s="21"/>
      <c r="G574" s="12"/>
      <c r="H574" s="12"/>
      <c r="I574" s="12"/>
      <c r="J574" s="12"/>
      <c r="K574" s="12"/>
      <c r="L574" s="12"/>
      <c r="M574" s="12"/>
      <c r="N574" s="12"/>
      <c r="O574" s="12"/>
      <c r="P574" s="12"/>
    </row>
    <row r="575" spans="3:16" x14ac:dyDescent="0.3">
      <c r="C575" s="12"/>
      <c r="D575" s="12"/>
      <c r="E575" s="12"/>
      <c r="F575" s="21"/>
      <c r="G575" s="12"/>
      <c r="H575" s="12"/>
      <c r="I575" s="12"/>
      <c r="J575" s="12"/>
      <c r="K575" s="12"/>
      <c r="L575" s="12"/>
      <c r="M575" s="12"/>
      <c r="N575" s="12"/>
      <c r="O575" s="12"/>
      <c r="P575" s="12"/>
    </row>
    <row r="576" spans="3:16" x14ac:dyDescent="0.3">
      <c r="C576" s="12"/>
      <c r="D576" s="12"/>
      <c r="E576" s="12"/>
      <c r="F576" s="21"/>
      <c r="G576" s="12"/>
      <c r="H576" s="12"/>
      <c r="I576" s="12"/>
      <c r="J576" s="12"/>
      <c r="K576" s="12"/>
      <c r="L576" s="12"/>
      <c r="M576" s="12"/>
      <c r="N576" s="12"/>
      <c r="O576" s="12"/>
      <c r="P576" s="12"/>
    </row>
    <row r="577" spans="3:16" x14ac:dyDescent="0.3">
      <c r="C577" s="12"/>
      <c r="D577" s="12"/>
      <c r="E577" s="12"/>
      <c r="F577" s="21"/>
      <c r="G577" s="12"/>
      <c r="H577" s="12"/>
      <c r="I577" s="12"/>
      <c r="J577" s="12"/>
      <c r="K577" s="12"/>
      <c r="L577" s="12"/>
      <c r="M577" s="12"/>
      <c r="N577" s="12"/>
      <c r="O577" s="12"/>
      <c r="P577" s="12"/>
    </row>
    <row r="578" spans="3:16" x14ac:dyDescent="0.3">
      <c r="C578" s="12"/>
      <c r="D578" s="12"/>
      <c r="E578" s="12"/>
      <c r="F578" s="21"/>
      <c r="G578" s="12"/>
      <c r="H578" s="12"/>
      <c r="I578" s="12"/>
      <c r="J578" s="12"/>
      <c r="K578" s="12"/>
      <c r="L578" s="12"/>
      <c r="M578" s="12"/>
      <c r="N578" s="12"/>
      <c r="O578" s="12"/>
      <c r="P578" s="12"/>
    </row>
    <row r="579" spans="3:16" x14ac:dyDescent="0.3">
      <c r="C579" s="12"/>
      <c r="D579" s="12"/>
      <c r="E579" s="12"/>
      <c r="F579" s="21"/>
      <c r="G579" s="12"/>
      <c r="H579" s="12"/>
      <c r="I579" s="12"/>
      <c r="J579" s="12"/>
      <c r="K579" s="12"/>
      <c r="L579" s="12"/>
      <c r="M579" s="12"/>
      <c r="N579" s="12"/>
      <c r="O579" s="12"/>
      <c r="P579" s="12"/>
    </row>
    <row r="580" spans="3:16" x14ac:dyDescent="0.3">
      <c r="C580" s="12"/>
      <c r="D580" s="12"/>
      <c r="E580" s="12"/>
      <c r="F580" s="21"/>
      <c r="G580" s="12"/>
      <c r="H580" s="12"/>
      <c r="I580" s="12"/>
      <c r="J580" s="12"/>
      <c r="K580" s="12"/>
      <c r="L580" s="12"/>
      <c r="M580" s="12"/>
      <c r="N580" s="12"/>
      <c r="O580" s="12"/>
      <c r="P580" s="12"/>
    </row>
    <row r="581" spans="3:16" x14ac:dyDescent="0.3">
      <c r="C581" s="12"/>
      <c r="D581" s="12"/>
      <c r="E581" s="12"/>
      <c r="F581" s="21"/>
      <c r="G581" s="12"/>
      <c r="H581" s="12"/>
      <c r="I581" s="12"/>
      <c r="J581" s="12"/>
      <c r="K581" s="12"/>
      <c r="L581" s="12"/>
      <c r="M581" s="12"/>
      <c r="N581" s="12"/>
      <c r="O581" s="12"/>
      <c r="P581" s="12"/>
    </row>
    <row r="582" spans="3:16" x14ac:dyDescent="0.3">
      <c r="C582" s="12"/>
      <c r="D582" s="12"/>
      <c r="E582" s="12"/>
      <c r="F582" s="21"/>
      <c r="G582" s="12"/>
      <c r="H582" s="12"/>
      <c r="I582" s="12"/>
      <c r="J582" s="12"/>
      <c r="K582" s="12"/>
      <c r="L582" s="12"/>
      <c r="M582" s="12"/>
      <c r="N582" s="12"/>
      <c r="O582" s="12"/>
      <c r="P582" s="12"/>
    </row>
    <row r="583" spans="3:16" x14ac:dyDescent="0.3">
      <c r="C583" s="12"/>
      <c r="D583" s="12"/>
      <c r="E583" s="12"/>
      <c r="F583" s="21"/>
      <c r="G583" s="12"/>
      <c r="H583" s="12"/>
      <c r="I583" s="12"/>
      <c r="J583" s="12"/>
      <c r="K583" s="12"/>
      <c r="L583" s="12"/>
      <c r="M583" s="12"/>
      <c r="N583" s="12"/>
      <c r="O583" s="12"/>
      <c r="P583" s="12"/>
    </row>
    <row r="584" spans="3:16" x14ac:dyDescent="0.3">
      <c r="C584" s="12"/>
      <c r="D584" s="12"/>
      <c r="E584" s="12"/>
      <c r="F584" s="21"/>
      <c r="G584" s="12"/>
      <c r="H584" s="12"/>
      <c r="I584" s="12"/>
      <c r="J584" s="12"/>
      <c r="K584" s="12"/>
      <c r="L584" s="12"/>
      <c r="M584" s="12"/>
      <c r="N584" s="12"/>
      <c r="O584" s="12"/>
      <c r="P584" s="12"/>
    </row>
    <row r="585" spans="3:16" x14ac:dyDescent="0.3">
      <c r="C585" s="12"/>
      <c r="D585" s="12"/>
      <c r="E585" s="12"/>
      <c r="F585" s="21"/>
      <c r="G585" s="12"/>
      <c r="H585" s="12"/>
      <c r="I585" s="12"/>
      <c r="J585" s="12"/>
      <c r="K585" s="12"/>
      <c r="L585" s="12"/>
      <c r="M585" s="12"/>
      <c r="N585" s="12"/>
      <c r="O585" s="12"/>
      <c r="P585" s="12"/>
    </row>
    <row r="586" spans="3:16" x14ac:dyDescent="0.3">
      <c r="C586" s="12"/>
      <c r="D586" s="12"/>
      <c r="E586" s="12"/>
      <c r="F586" s="21"/>
      <c r="G586" s="12"/>
      <c r="H586" s="12"/>
      <c r="I586" s="12"/>
      <c r="J586" s="12"/>
      <c r="K586" s="12"/>
      <c r="L586" s="12"/>
      <c r="M586" s="12"/>
      <c r="N586" s="12"/>
      <c r="O586" s="12"/>
      <c r="P586" s="12"/>
    </row>
    <row r="587" spans="3:16" x14ac:dyDescent="0.3">
      <c r="C587" s="12"/>
      <c r="D587" s="12"/>
      <c r="E587" s="12"/>
      <c r="F587" s="21"/>
      <c r="G587" s="12"/>
      <c r="H587" s="12"/>
      <c r="I587" s="12"/>
      <c r="J587" s="12"/>
      <c r="K587" s="12"/>
      <c r="L587" s="12"/>
      <c r="M587" s="12"/>
      <c r="N587" s="12"/>
      <c r="O587" s="12"/>
      <c r="P587" s="12"/>
    </row>
    <row r="588" spans="3:16" x14ac:dyDescent="0.3">
      <c r="C588" s="12"/>
      <c r="D588" s="12"/>
      <c r="E588" s="12"/>
      <c r="F588" s="21"/>
      <c r="G588" s="12"/>
      <c r="H588" s="12"/>
      <c r="I588" s="12"/>
      <c r="J588" s="12"/>
      <c r="K588" s="12"/>
      <c r="L588" s="12"/>
      <c r="M588" s="12"/>
      <c r="N588" s="12"/>
      <c r="O588" s="12"/>
      <c r="P588" s="12"/>
    </row>
    <row r="589" spans="3:16" x14ac:dyDescent="0.3">
      <c r="C589" s="12"/>
      <c r="D589" s="12"/>
      <c r="E589" s="12"/>
      <c r="F589" s="21"/>
      <c r="G589" s="12"/>
      <c r="H589" s="12"/>
      <c r="I589" s="12"/>
      <c r="J589" s="12"/>
      <c r="K589" s="12"/>
      <c r="L589" s="12"/>
      <c r="M589" s="12"/>
      <c r="N589" s="12"/>
      <c r="O589" s="12"/>
      <c r="P589" s="12"/>
    </row>
    <row r="590" spans="3:16" x14ac:dyDescent="0.3">
      <c r="C590" s="12"/>
      <c r="D590" s="12"/>
      <c r="E590" s="12"/>
      <c r="F590" s="21"/>
      <c r="G590" s="12"/>
      <c r="H590" s="12"/>
      <c r="I590" s="12"/>
      <c r="J590" s="12"/>
      <c r="K590" s="12"/>
      <c r="L590" s="12"/>
      <c r="M590" s="12"/>
      <c r="N590" s="12"/>
      <c r="O590" s="12"/>
      <c r="P590" s="12"/>
    </row>
    <row r="591" spans="3:16" x14ac:dyDescent="0.3">
      <c r="C591" s="12"/>
      <c r="D591" s="12"/>
      <c r="E591" s="12"/>
      <c r="F591" s="21"/>
      <c r="G591" s="12"/>
      <c r="H591" s="12"/>
      <c r="I591" s="12"/>
      <c r="J591" s="12"/>
      <c r="K591" s="12"/>
      <c r="L591" s="12"/>
      <c r="M591" s="12"/>
      <c r="N591" s="12"/>
      <c r="O591" s="12"/>
      <c r="P591" s="12"/>
    </row>
    <row r="592" spans="3:16" x14ac:dyDescent="0.3">
      <c r="C592" s="12"/>
      <c r="D592" s="12"/>
      <c r="E592" s="12"/>
      <c r="F592" s="21"/>
      <c r="G592" s="12"/>
      <c r="H592" s="12"/>
      <c r="I592" s="12"/>
      <c r="J592" s="12"/>
      <c r="K592" s="12"/>
      <c r="L592" s="12"/>
      <c r="M592" s="12"/>
      <c r="N592" s="12"/>
      <c r="O592" s="12"/>
      <c r="P592" s="12"/>
    </row>
    <row r="593" spans="3:16" x14ac:dyDescent="0.3">
      <c r="C593" s="12"/>
      <c r="D593" s="12"/>
      <c r="E593" s="12"/>
      <c r="F593" s="21"/>
      <c r="G593" s="12"/>
      <c r="H593" s="12"/>
      <c r="I593" s="12"/>
      <c r="J593" s="12"/>
      <c r="K593" s="12"/>
      <c r="L593" s="12"/>
      <c r="M593" s="12"/>
      <c r="N593" s="12"/>
      <c r="O593" s="12"/>
      <c r="P593" s="12"/>
    </row>
    <row r="594" spans="3:16" x14ac:dyDescent="0.3">
      <c r="C594" s="12"/>
      <c r="D594" s="12"/>
      <c r="E594" s="12"/>
      <c r="F594" s="21"/>
      <c r="G594" s="12"/>
      <c r="H594" s="12"/>
      <c r="I594" s="12"/>
      <c r="J594" s="12"/>
      <c r="K594" s="12"/>
      <c r="L594" s="12"/>
      <c r="M594" s="12"/>
      <c r="N594" s="12"/>
      <c r="O594" s="12"/>
      <c r="P594" s="12"/>
    </row>
    <row r="595" spans="3:16" x14ac:dyDescent="0.3">
      <c r="C595" s="12"/>
      <c r="D595" s="12"/>
      <c r="E595" s="12"/>
      <c r="F595" s="21"/>
      <c r="G595" s="12"/>
      <c r="H595" s="12"/>
      <c r="I595" s="12"/>
      <c r="J595" s="12"/>
      <c r="K595" s="12"/>
      <c r="L595" s="12"/>
      <c r="M595" s="12"/>
      <c r="N595" s="12"/>
      <c r="O595" s="12"/>
      <c r="P595" s="12"/>
    </row>
    <row r="596" spans="3:16" x14ac:dyDescent="0.3">
      <c r="C596" s="12"/>
      <c r="D596" s="12"/>
      <c r="E596" s="12"/>
      <c r="F596" s="21"/>
      <c r="G596" s="12"/>
      <c r="H596" s="12"/>
      <c r="I596" s="12"/>
      <c r="J596" s="12"/>
      <c r="K596" s="12"/>
      <c r="L596" s="12"/>
      <c r="M596" s="12"/>
      <c r="N596" s="12"/>
      <c r="O596" s="12"/>
      <c r="P596" s="12"/>
    </row>
    <row r="597" spans="3:16" x14ac:dyDescent="0.3">
      <c r="C597" s="12"/>
      <c r="D597" s="12"/>
      <c r="E597" s="12"/>
      <c r="F597" s="21"/>
      <c r="G597" s="12"/>
      <c r="H597" s="12"/>
      <c r="I597" s="12"/>
      <c r="J597" s="12"/>
      <c r="K597" s="12"/>
      <c r="L597" s="12"/>
      <c r="M597" s="12"/>
      <c r="N597" s="12"/>
      <c r="O597" s="12"/>
      <c r="P597" s="12"/>
    </row>
    <row r="598" spans="3:16" x14ac:dyDescent="0.3">
      <c r="C598" s="12"/>
      <c r="D598" s="12"/>
      <c r="E598" s="12"/>
      <c r="F598" s="21"/>
      <c r="G598" s="12"/>
      <c r="H598" s="12"/>
      <c r="I598" s="12"/>
      <c r="J598" s="12"/>
      <c r="K598" s="12"/>
      <c r="L598" s="12"/>
      <c r="M598" s="12"/>
      <c r="N598" s="12"/>
      <c r="O598" s="12"/>
      <c r="P598" s="12"/>
    </row>
    <row r="599" spans="3:16" x14ac:dyDescent="0.3">
      <c r="C599" s="12"/>
      <c r="D599" s="12"/>
      <c r="E599" s="12"/>
      <c r="F599" s="21"/>
      <c r="G599" s="12"/>
      <c r="H599" s="12"/>
      <c r="I599" s="12"/>
      <c r="J599" s="12"/>
      <c r="K599" s="12"/>
      <c r="L599" s="12"/>
      <c r="M599" s="12"/>
      <c r="N599" s="12"/>
      <c r="O599" s="12"/>
      <c r="P599" s="12"/>
    </row>
    <row r="600" spans="3:16" x14ac:dyDescent="0.3">
      <c r="C600" s="12"/>
      <c r="D600" s="12"/>
      <c r="E600" s="12"/>
      <c r="F600" s="21"/>
      <c r="G600" s="12"/>
      <c r="H600" s="12"/>
      <c r="I600" s="12"/>
      <c r="J600" s="12"/>
      <c r="K600" s="12"/>
      <c r="L600" s="12"/>
      <c r="M600" s="12"/>
      <c r="N600" s="12"/>
      <c r="O600" s="12"/>
      <c r="P600" s="12"/>
    </row>
    <row r="601" spans="3:16" x14ac:dyDescent="0.3">
      <c r="C601" s="12"/>
      <c r="D601" s="12"/>
      <c r="E601" s="12"/>
      <c r="F601" s="21"/>
      <c r="G601" s="12"/>
      <c r="H601" s="12"/>
      <c r="I601" s="12"/>
      <c r="J601" s="12"/>
      <c r="K601" s="12"/>
      <c r="L601" s="12"/>
      <c r="M601" s="12"/>
      <c r="N601" s="12"/>
      <c r="O601" s="12"/>
      <c r="P601" s="12"/>
    </row>
    <row r="602" spans="3:16" x14ac:dyDescent="0.3">
      <c r="C602" s="12"/>
      <c r="D602" s="12"/>
      <c r="E602" s="12"/>
      <c r="F602" s="21"/>
      <c r="G602" s="12"/>
      <c r="H602" s="12"/>
      <c r="I602" s="12"/>
      <c r="J602" s="12"/>
      <c r="K602" s="12"/>
      <c r="L602" s="12"/>
      <c r="M602" s="12"/>
      <c r="N602" s="12"/>
      <c r="O602" s="12"/>
      <c r="P602" s="12"/>
    </row>
    <row r="603" spans="3:16" x14ac:dyDescent="0.3">
      <c r="C603" s="12"/>
      <c r="D603" s="12"/>
      <c r="E603" s="12"/>
      <c r="F603" s="21"/>
      <c r="G603" s="12"/>
      <c r="H603" s="12"/>
      <c r="I603" s="12"/>
      <c r="J603" s="12"/>
      <c r="K603" s="12"/>
      <c r="L603" s="12"/>
      <c r="M603" s="12"/>
      <c r="N603" s="12"/>
      <c r="O603" s="12"/>
      <c r="P603" s="12"/>
    </row>
    <row r="604" spans="3:16" x14ac:dyDescent="0.3">
      <c r="C604" s="12"/>
      <c r="D604" s="12"/>
      <c r="E604" s="12"/>
      <c r="F604" s="21"/>
      <c r="G604" s="12"/>
      <c r="H604" s="12"/>
      <c r="I604" s="12"/>
      <c r="J604" s="12"/>
      <c r="K604" s="12"/>
      <c r="L604" s="12"/>
      <c r="M604" s="12"/>
      <c r="N604" s="12"/>
      <c r="O604" s="12"/>
      <c r="P604" s="12"/>
    </row>
    <row r="605" spans="3:16" x14ac:dyDescent="0.3">
      <c r="C605" s="12"/>
      <c r="D605" s="12"/>
      <c r="E605" s="12"/>
      <c r="F605" s="21"/>
      <c r="G605" s="12"/>
      <c r="H605" s="12"/>
      <c r="I605" s="12"/>
      <c r="J605" s="12"/>
      <c r="K605" s="12"/>
      <c r="L605" s="12"/>
      <c r="M605" s="12"/>
      <c r="N605" s="12"/>
      <c r="O605" s="12"/>
      <c r="P605" s="12"/>
    </row>
    <row r="606" spans="3:16" x14ac:dyDescent="0.3">
      <c r="C606" s="12"/>
      <c r="D606" s="12"/>
      <c r="E606" s="12"/>
      <c r="F606" s="21"/>
      <c r="G606" s="12"/>
      <c r="H606" s="12"/>
      <c r="I606" s="12"/>
      <c r="J606" s="12"/>
      <c r="K606" s="12"/>
      <c r="L606" s="12"/>
      <c r="M606" s="12"/>
      <c r="N606" s="12"/>
      <c r="O606" s="12"/>
      <c r="P606" s="12"/>
    </row>
    <row r="607" spans="3:16" x14ac:dyDescent="0.3">
      <c r="C607" s="12"/>
      <c r="D607" s="12"/>
      <c r="E607" s="12"/>
      <c r="F607" s="21"/>
      <c r="G607" s="12"/>
      <c r="H607" s="12"/>
      <c r="I607" s="12"/>
      <c r="J607" s="12"/>
      <c r="K607" s="12"/>
      <c r="L607" s="12"/>
      <c r="M607" s="12"/>
      <c r="N607" s="12"/>
      <c r="O607" s="12"/>
      <c r="P607" s="12"/>
    </row>
    <row r="608" spans="3:16" x14ac:dyDescent="0.3">
      <c r="C608" s="12"/>
      <c r="D608" s="12"/>
      <c r="E608" s="12"/>
      <c r="F608" s="21"/>
      <c r="G608" s="12"/>
      <c r="H608" s="12"/>
      <c r="I608" s="12"/>
      <c r="J608" s="12"/>
      <c r="K608" s="12"/>
      <c r="L608" s="12"/>
      <c r="M608" s="12"/>
      <c r="N608" s="12"/>
      <c r="O608" s="12"/>
      <c r="P608" s="12"/>
    </row>
    <row r="609" spans="3:16" x14ac:dyDescent="0.3">
      <c r="C609" s="12"/>
      <c r="D609" s="12"/>
      <c r="E609" s="12"/>
      <c r="F609" s="21"/>
      <c r="G609" s="12"/>
      <c r="H609" s="12"/>
      <c r="I609" s="12"/>
      <c r="J609" s="12"/>
      <c r="K609" s="12"/>
      <c r="L609" s="12"/>
      <c r="M609" s="12"/>
      <c r="N609" s="12"/>
      <c r="O609" s="12"/>
      <c r="P609" s="12"/>
    </row>
    <row r="610" spans="3:16" x14ac:dyDescent="0.3">
      <c r="C610" s="12"/>
      <c r="D610" s="12"/>
      <c r="E610" s="12"/>
      <c r="F610" s="21"/>
      <c r="G610" s="12"/>
      <c r="H610" s="12"/>
      <c r="I610" s="12"/>
      <c r="J610" s="12"/>
      <c r="K610" s="12"/>
      <c r="L610" s="12"/>
      <c r="M610" s="12"/>
      <c r="N610" s="12"/>
      <c r="O610" s="12"/>
      <c r="P610" s="12"/>
    </row>
    <row r="611" spans="3:16" x14ac:dyDescent="0.3">
      <c r="C611" s="12"/>
      <c r="D611" s="12"/>
      <c r="E611" s="12"/>
      <c r="F611" s="21"/>
      <c r="G611" s="12"/>
      <c r="H611" s="12"/>
      <c r="I611" s="12"/>
      <c r="J611" s="12"/>
      <c r="K611" s="12"/>
      <c r="L611" s="12"/>
      <c r="M611" s="12"/>
      <c r="N611" s="12"/>
      <c r="O611" s="12"/>
      <c r="P611" s="12"/>
    </row>
    <row r="612" spans="3:16" x14ac:dyDescent="0.3">
      <c r="C612" s="12"/>
      <c r="D612" s="12"/>
      <c r="E612" s="12"/>
      <c r="F612" s="21"/>
      <c r="G612" s="12"/>
      <c r="H612" s="12"/>
      <c r="I612" s="12"/>
      <c r="J612" s="12"/>
      <c r="K612" s="12"/>
      <c r="L612" s="12"/>
      <c r="M612" s="12"/>
      <c r="N612" s="12"/>
      <c r="O612" s="12"/>
      <c r="P612" s="12"/>
    </row>
    <row r="613" spans="3:16" x14ac:dyDescent="0.3">
      <c r="C613" s="12"/>
      <c r="D613" s="12"/>
      <c r="E613" s="12"/>
      <c r="F613" s="21"/>
      <c r="G613" s="12"/>
      <c r="H613" s="12"/>
      <c r="I613" s="12"/>
      <c r="J613" s="12"/>
      <c r="K613" s="12"/>
      <c r="L613" s="12"/>
      <c r="M613" s="12"/>
      <c r="N613" s="12"/>
      <c r="O613" s="12"/>
      <c r="P613" s="12"/>
    </row>
    <row r="614" spans="3:16" x14ac:dyDescent="0.3">
      <c r="C614" s="12"/>
      <c r="D614" s="12"/>
      <c r="E614" s="12"/>
      <c r="F614" s="21"/>
      <c r="G614" s="12"/>
      <c r="H614" s="12"/>
      <c r="I614" s="12"/>
      <c r="J614" s="12"/>
      <c r="K614" s="12"/>
      <c r="L614" s="12"/>
      <c r="M614" s="12"/>
      <c r="N614" s="12"/>
      <c r="O614" s="12"/>
      <c r="P614" s="12"/>
    </row>
    <row r="615" spans="3:16" x14ac:dyDescent="0.3">
      <c r="C615" s="12"/>
      <c r="D615" s="12"/>
      <c r="E615" s="12"/>
      <c r="F615" s="21"/>
      <c r="G615" s="12"/>
      <c r="H615" s="12"/>
      <c r="I615" s="12"/>
      <c r="J615" s="12"/>
      <c r="K615" s="12"/>
      <c r="L615" s="12"/>
      <c r="M615" s="12"/>
      <c r="N615" s="12"/>
      <c r="O615" s="12"/>
      <c r="P615" s="12"/>
    </row>
    <row r="616" spans="3:16" x14ac:dyDescent="0.3">
      <c r="C616" s="12"/>
      <c r="D616" s="12"/>
      <c r="E616" s="12"/>
      <c r="F616" s="21"/>
      <c r="G616" s="12"/>
      <c r="H616" s="12"/>
      <c r="I616" s="12"/>
      <c r="J616" s="12"/>
      <c r="K616" s="12"/>
      <c r="L616" s="12"/>
      <c r="M616" s="12"/>
      <c r="N616" s="12"/>
      <c r="O616" s="12"/>
      <c r="P616" s="12"/>
    </row>
    <row r="617" spans="3:16" x14ac:dyDescent="0.3">
      <c r="C617" s="12"/>
      <c r="D617" s="12"/>
      <c r="E617" s="12"/>
      <c r="F617" s="21"/>
      <c r="G617" s="12"/>
      <c r="H617" s="12"/>
      <c r="I617" s="12"/>
      <c r="J617" s="12"/>
      <c r="K617" s="12"/>
      <c r="L617" s="12"/>
      <c r="M617" s="12"/>
      <c r="N617" s="12"/>
      <c r="O617" s="12"/>
      <c r="P617" s="12"/>
    </row>
    <row r="618" spans="3:16" x14ac:dyDescent="0.3">
      <c r="C618" s="12"/>
      <c r="D618" s="12"/>
      <c r="E618" s="12"/>
      <c r="F618" s="21"/>
      <c r="G618" s="12"/>
      <c r="H618" s="12"/>
      <c r="I618" s="12"/>
      <c r="J618" s="12"/>
      <c r="K618" s="12"/>
      <c r="L618" s="12"/>
      <c r="M618" s="12"/>
      <c r="N618" s="12"/>
      <c r="O618" s="12"/>
      <c r="P618" s="12"/>
    </row>
    <row r="619" spans="3:16" x14ac:dyDescent="0.3">
      <c r="C619" s="12"/>
      <c r="D619" s="12"/>
      <c r="E619" s="12"/>
      <c r="F619" s="21"/>
      <c r="G619" s="12"/>
      <c r="H619" s="12"/>
      <c r="I619" s="12"/>
      <c r="J619" s="12"/>
      <c r="K619" s="12"/>
      <c r="L619" s="12"/>
      <c r="M619" s="12"/>
      <c r="N619" s="12"/>
      <c r="O619" s="12"/>
      <c r="P619" s="12"/>
    </row>
    <row r="620" spans="3:16" x14ac:dyDescent="0.3">
      <c r="C620" s="12"/>
      <c r="D620" s="12"/>
      <c r="E620" s="12"/>
      <c r="F620" s="21"/>
      <c r="G620" s="12"/>
      <c r="H620" s="12"/>
      <c r="I620" s="12"/>
      <c r="J620" s="12"/>
      <c r="K620" s="12"/>
      <c r="L620" s="12"/>
      <c r="M620" s="12"/>
      <c r="N620" s="12"/>
      <c r="O620" s="12"/>
      <c r="P620" s="12"/>
    </row>
    <row r="621" spans="3:16" x14ac:dyDescent="0.3">
      <c r="C621" s="12"/>
      <c r="D621" s="12"/>
      <c r="E621" s="12"/>
      <c r="F621" s="21"/>
      <c r="G621" s="12"/>
      <c r="H621" s="12"/>
      <c r="I621" s="12"/>
      <c r="J621" s="12"/>
      <c r="K621" s="12"/>
      <c r="L621" s="12"/>
      <c r="M621" s="12"/>
      <c r="N621" s="12"/>
      <c r="O621" s="12"/>
      <c r="P621" s="12"/>
    </row>
    <row r="622" spans="3:16" x14ac:dyDescent="0.3">
      <c r="C622" s="12"/>
      <c r="D622" s="12"/>
      <c r="E622" s="12"/>
      <c r="F622" s="21"/>
      <c r="G622" s="12"/>
      <c r="H622" s="12"/>
      <c r="I622" s="12"/>
      <c r="J622" s="12"/>
      <c r="K622" s="12"/>
      <c r="L622" s="12"/>
      <c r="M622" s="12"/>
      <c r="N622" s="12"/>
      <c r="O622" s="12"/>
      <c r="P622" s="12"/>
    </row>
    <row r="623" spans="3:16" x14ac:dyDescent="0.3">
      <c r="C623" s="12"/>
      <c r="D623" s="12"/>
      <c r="E623" s="12"/>
      <c r="F623" s="21"/>
      <c r="G623" s="12"/>
      <c r="H623" s="12"/>
      <c r="I623" s="12"/>
      <c r="J623" s="12"/>
      <c r="K623" s="12"/>
      <c r="L623" s="12"/>
      <c r="M623" s="12"/>
      <c r="N623" s="12"/>
      <c r="O623" s="12"/>
      <c r="P623" s="12"/>
    </row>
    <row r="624" spans="3:16" x14ac:dyDescent="0.3">
      <c r="C624" s="12"/>
      <c r="D624" s="12"/>
      <c r="E624" s="12"/>
      <c r="F624" s="21"/>
      <c r="G624" s="12"/>
      <c r="H624" s="12"/>
      <c r="I624" s="12"/>
      <c r="J624" s="12"/>
      <c r="K624" s="12"/>
      <c r="L624" s="12"/>
      <c r="M624" s="12"/>
      <c r="N624" s="12"/>
      <c r="O624" s="12"/>
      <c r="P624" s="12"/>
    </row>
    <row r="625" spans="3:16" x14ac:dyDescent="0.3">
      <c r="C625" s="12"/>
      <c r="D625" s="12"/>
      <c r="E625" s="12"/>
      <c r="F625" s="21"/>
      <c r="G625" s="12"/>
      <c r="H625" s="12"/>
      <c r="I625" s="12"/>
      <c r="J625" s="12"/>
      <c r="K625" s="12"/>
      <c r="L625" s="12"/>
      <c r="M625" s="12"/>
      <c r="N625" s="12"/>
      <c r="O625" s="12"/>
      <c r="P625" s="12"/>
    </row>
    <row r="626" spans="3:16" x14ac:dyDescent="0.3">
      <c r="C626" s="12"/>
      <c r="D626" s="12"/>
      <c r="E626" s="12"/>
      <c r="F626" s="21"/>
      <c r="G626" s="12"/>
      <c r="H626" s="12"/>
      <c r="I626" s="12"/>
      <c r="J626" s="12"/>
      <c r="K626" s="12"/>
      <c r="L626" s="12"/>
      <c r="M626" s="12"/>
      <c r="N626" s="12"/>
      <c r="O626" s="12"/>
      <c r="P626" s="12"/>
    </row>
    <row r="627" spans="3:16" x14ac:dyDescent="0.3">
      <c r="C627" s="12"/>
      <c r="D627" s="12"/>
      <c r="E627" s="12"/>
      <c r="F627" s="21"/>
      <c r="G627" s="12"/>
      <c r="H627" s="12"/>
      <c r="I627" s="12"/>
      <c r="J627" s="12"/>
      <c r="K627" s="12"/>
      <c r="L627" s="12"/>
      <c r="M627" s="12"/>
      <c r="N627" s="12"/>
      <c r="O627" s="12"/>
      <c r="P627" s="12"/>
    </row>
    <row r="628" spans="3:16" x14ac:dyDescent="0.3">
      <c r="C628" s="12"/>
      <c r="D628" s="12"/>
      <c r="E628" s="12"/>
      <c r="F628" s="21"/>
      <c r="G628" s="12"/>
      <c r="H628" s="12"/>
      <c r="I628" s="12"/>
      <c r="J628" s="12"/>
      <c r="K628" s="12"/>
      <c r="L628" s="12"/>
      <c r="M628" s="12"/>
      <c r="N628" s="12"/>
      <c r="O628" s="12"/>
      <c r="P628" s="12"/>
    </row>
    <row r="629" spans="3:16" x14ac:dyDescent="0.3">
      <c r="C629" s="12"/>
      <c r="D629" s="12"/>
      <c r="E629" s="12"/>
      <c r="F629" s="21"/>
      <c r="G629" s="12"/>
      <c r="H629" s="12"/>
      <c r="I629" s="12"/>
      <c r="J629" s="12"/>
      <c r="K629" s="12"/>
      <c r="L629" s="12"/>
      <c r="M629" s="12"/>
      <c r="N629" s="12"/>
      <c r="O629" s="12"/>
      <c r="P629" s="12"/>
    </row>
    <row r="630" spans="3:16" x14ac:dyDescent="0.3">
      <c r="C630" s="12"/>
      <c r="D630" s="12"/>
      <c r="E630" s="12"/>
      <c r="F630" s="21"/>
      <c r="G630" s="12"/>
      <c r="H630" s="12"/>
      <c r="I630" s="12"/>
      <c r="J630" s="12"/>
      <c r="K630" s="12"/>
      <c r="L630" s="12"/>
      <c r="M630" s="12"/>
      <c r="N630" s="12"/>
      <c r="O630" s="12"/>
      <c r="P630" s="12"/>
    </row>
    <row r="631" spans="3:16" x14ac:dyDescent="0.3">
      <c r="C631" s="12"/>
      <c r="D631" s="12"/>
      <c r="E631" s="12"/>
      <c r="F631" s="21"/>
      <c r="G631" s="12"/>
      <c r="H631" s="12"/>
      <c r="I631" s="12"/>
      <c r="J631" s="12"/>
      <c r="K631" s="12"/>
      <c r="L631" s="12"/>
      <c r="M631" s="12"/>
      <c r="N631" s="12"/>
      <c r="O631" s="12"/>
      <c r="P631" s="12"/>
    </row>
    <row r="632" spans="3:16" x14ac:dyDescent="0.3">
      <c r="C632" s="12"/>
      <c r="D632" s="12"/>
      <c r="E632" s="12"/>
      <c r="F632" s="21"/>
      <c r="G632" s="12"/>
      <c r="H632" s="12"/>
      <c r="I632" s="12"/>
      <c r="J632" s="12"/>
      <c r="K632" s="12"/>
      <c r="L632" s="12"/>
      <c r="M632" s="12"/>
      <c r="N632" s="12"/>
      <c r="O632" s="12"/>
      <c r="P632" s="12"/>
    </row>
    <row r="633" spans="3:16" x14ac:dyDescent="0.3">
      <c r="C633" s="12"/>
      <c r="D633" s="12"/>
      <c r="E633" s="12"/>
      <c r="F633" s="21"/>
      <c r="G633" s="12"/>
      <c r="H633" s="12"/>
      <c r="I633" s="12"/>
      <c r="J633" s="12"/>
      <c r="K633" s="12"/>
      <c r="L633" s="12"/>
      <c r="M633" s="12"/>
      <c r="N633" s="12"/>
      <c r="O633" s="12"/>
      <c r="P633" s="12"/>
    </row>
    <row r="634" spans="3:16" x14ac:dyDescent="0.3">
      <c r="C634" s="12"/>
      <c r="D634" s="12"/>
      <c r="E634" s="12"/>
      <c r="F634" s="21"/>
      <c r="G634" s="12"/>
      <c r="H634" s="12"/>
      <c r="I634" s="12"/>
      <c r="J634" s="12"/>
      <c r="K634" s="12"/>
      <c r="L634" s="12"/>
      <c r="M634" s="12"/>
      <c r="N634" s="12"/>
      <c r="O634" s="12"/>
      <c r="P634" s="12"/>
    </row>
    <row r="635" spans="3:16" x14ac:dyDescent="0.3">
      <c r="C635" s="12"/>
      <c r="D635" s="12"/>
      <c r="E635" s="12"/>
      <c r="F635" s="21"/>
      <c r="G635" s="12"/>
      <c r="H635" s="12"/>
      <c r="I635" s="12"/>
      <c r="J635" s="12"/>
      <c r="K635" s="12"/>
      <c r="L635" s="12"/>
      <c r="M635" s="12"/>
      <c r="N635" s="12"/>
      <c r="O635" s="12"/>
      <c r="P635" s="12"/>
    </row>
    <row r="636" spans="3:16" x14ac:dyDescent="0.3">
      <c r="C636" s="12"/>
      <c r="D636" s="12"/>
      <c r="E636" s="12"/>
      <c r="F636" s="21"/>
      <c r="G636" s="12"/>
      <c r="H636" s="12"/>
      <c r="I636" s="12"/>
      <c r="J636" s="12"/>
      <c r="K636" s="12"/>
      <c r="L636" s="12"/>
      <c r="M636" s="12"/>
      <c r="N636" s="12"/>
      <c r="O636" s="12"/>
      <c r="P636" s="12"/>
    </row>
    <row r="637" spans="3:16" x14ac:dyDescent="0.3">
      <c r="C637" s="12"/>
      <c r="D637" s="12"/>
      <c r="E637" s="12"/>
      <c r="F637" s="21"/>
      <c r="G637" s="12"/>
      <c r="H637" s="12"/>
      <c r="I637" s="12"/>
      <c r="J637" s="12"/>
      <c r="K637" s="12"/>
      <c r="L637" s="12"/>
      <c r="M637" s="12"/>
      <c r="N637" s="12"/>
      <c r="O637" s="12"/>
      <c r="P637" s="12"/>
    </row>
    <row r="638" spans="3:16" x14ac:dyDescent="0.3">
      <c r="C638" s="12"/>
      <c r="D638" s="12"/>
      <c r="E638" s="12"/>
      <c r="F638" s="21"/>
      <c r="G638" s="12"/>
      <c r="H638" s="12"/>
      <c r="I638" s="12"/>
      <c r="J638" s="12"/>
      <c r="K638" s="12"/>
      <c r="L638" s="12"/>
      <c r="M638" s="12"/>
      <c r="N638" s="12"/>
      <c r="O638" s="12"/>
      <c r="P638" s="12"/>
    </row>
    <row r="639" spans="3:16" x14ac:dyDescent="0.3">
      <c r="C639" s="12"/>
      <c r="D639" s="12"/>
      <c r="E639" s="12"/>
      <c r="F639" s="21"/>
      <c r="G639" s="12"/>
      <c r="H639" s="12"/>
      <c r="I639" s="12"/>
      <c r="J639" s="12"/>
      <c r="K639" s="12"/>
      <c r="L639" s="12"/>
      <c r="M639" s="12"/>
      <c r="N639" s="12"/>
      <c r="O639" s="12"/>
      <c r="P639" s="12"/>
    </row>
    <row r="640" spans="3:16" x14ac:dyDescent="0.3">
      <c r="C640" s="12"/>
      <c r="D640" s="12"/>
      <c r="E640" s="12"/>
      <c r="F640" s="21"/>
      <c r="G640" s="12"/>
      <c r="H640" s="12"/>
      <c r="I640" s="12"/>
      <c r="J640" s="12"/>
      <c r="K640" s="12"/>
      <c r="L640" s="12"/>
      <c r="M640" s="12"/>
      <c r="N640" s="12"/>
      <c r="O640" s="12"/>
      <c r="P640" s="12"/>
    </row>
    <row r="641" spans="3:16" x14ac:dyDescent="0.3">
      <c r="C641" s="12"/>
      <c r="D641" s="12"/>
      <c r="E641" s="12"/>
      <c r="F641" s="21"/>
      <c r="G641" s="12"/>
      <c r="H641" s="12"/>
      <c r="I641" s="12"/>
      <c r="J641" s="12"/>
      <c r="K641" s="12"/>
      <c r="L641" s="12"/>
      <c r="M641" s="12"/>
      <c r="N641" s="12"/>
      <c r="O641" s="12"/>
      <c r="P641" s="12"/>
    </row>
    <row r="642" spans="3:16" x14ac:dyDescent="0.3">
      <c r="C642" s="12"/>
      <c r="D642" s="12"/>
      <c r="E642" s="12"/>
      <c r="F642" s="21"/>
      <c r="G642" s="12"/>
      <c r="H642" s="12"/>
      <c r="I642" s="12"/>
      <c r="J642" s="12"/>
      <c r="K642" s="12"/>
      <c r="L642" s="12"/>
      <c r="M642" s="12"/>
      <c r="N642" s="12"/>
      <c r="O642" s="12"/>
      <c r="P642" s="12"/>
    </row>
    <row r="643" spans="3:16" x14ac:dyDescent="0.3">
      <c r="C643" s="12"/>
      <c r="D643" s="12"/>
      <c r="E643" s="12"/>
      <c r="F643" s="21"/>
      <c r="G643" s="12"/>
      <c r="H643" s="12"/>
      <c r="I643" s="12"/>
      <c r="J643" s="12"/>
      <c r="K643" s="12"/>
      <c r="L643" s="12"/>
      <c r="M643" s="12"/>
      <c r="N643" s="12"/>
      <c r="O643" s="12"/>
      <c r="P643" s="12"/>
    </row>
    <row r="644" spans="3:16" x14ac:dyDescent="0.3">
      <c r="C644" s="12"/>
      <c r="D644" s="12"/>
      <c r="E644" s="12"/>
      <c r="F644" s="21"/>
      <c r="G644" s="12"/>
      <c r="H644" s="12"/>
      <c r="I644" s="12"/>
      <c r="J644" s="12"/>
      <c r="K644" s="12"/>
      <c r="L644" s="12"/>
      <c r="M644" s="12"/>
      <c r="N644" s="12"/>
      <c r="O644" s="12"/>
      <c r="P644" s="12"/>
    </row>
    <row r="645" spans="3:16" x14ac:dyDescent="0.3">
      <c r="C645" s="12"/>
      <c r="D645" s="12"/>
      <c r="E645" s="12"/>
      <c r="F645" s="21"/>
      <c r="G645" s="12"/>
      <c r="H645" s="12"/>
      <c r="I645" s="12"/>
      <c r="J645" s="12"/>
      <c r="K645" s="12"/>
      <c r="L645" s="12"/>
      <c r="M645" s="12"/>
      <c r="N645" s="12"/>
      <c r="O645" s="12"/>
      <c r="P645" s="12"/>
    </row>
    <row r="646" spans="3:16" x14ac:dyDescent="0.3">
      <c r="C646" s="12"/>
      <c r="D646" s="12"/>
      <c r="E646" s="12"/>
      <c r="F646" s="21"/>
      <c r="G646" s="12"/>
      <c r="H646" s="12"/>
      <c r="I646" s="12"/>
      <c r="J646" s="12"/>
      <c r="K646" s="12"/>
      <c r="L646" s="12"/>
      <c r="M646" s="12"/>
      <c r="N646" s="12"/>
      <c r="O646" s="12"/>
      <c r="P646" s="12"/>
    </row>
    <row r="647" spans="3:16" x14ac:dyDescent="0.3">
      <c r="C647" s="12"/>
      <c r="D647" s="12"/>
      <c r="E647" s="12"/>
      <c r="F647" s="21"/>
      <c r="G647" s="12"/>
      <c r="H647" s="12"/>
      <c r="I647" s="12"/>
      <c r="J647" s="12"/>
      <c r="K647" s="12"/>
      <c r="L647" s="12"/>
      <c r="M647" s="12"/>
      <c r="N647" s="12"/>
      <c r="O647" s="12"/>
      <c r="P647" s="12"/>
    </row>
    <row r="648" spans="3:16" x14ac:dyDescent="0.3">
      <c r="C648" s="12"/>
      <c r="D648" s="12"/>
      <c r="E648" s="12"/>
      <c r="F648" s="21"/>
      <c r="G648" s="12"/>
      <c r="H648" s="12"/>
      <c r="I648" s="12"/>
      <c r="J648" s="12"/>
      <c r="K648" s="12"/>
      <c r="L648" s="12"/>
      <c r="M648" s="12"/>
      <c r="N648" s="12"/>
      <c r="O648" s="12"/>
      <c r="P648" s="12"/>
    </row>
    <row r="649" spans="3:16" x14ac:dyDescent="0.3">
      <c r="C649" s="12"/>
      <c r="D649" s="12"/>
      <c r="E649" s="12"/>
      <c r="F649" s="21"/>
      <c r="G649" s="12"/>
      <c r="H649" s="12"/>
      <c r="I649" s="12"/>
      <c r="J649" s="12"/>
      <c r="K649" s="12"/>
      <c r="L649" s="12"/>
      <c r="M649" s="12"/>
      <c r="N649" s="12"/>
      <c r="O649" s="12"/>
      <c r="P649" s="12"/>
    </row>
    <row r="650" spans="3:16" x14ac:dyDescent="0.3">
      <c r="C650" s="12"/>
      <c r="D650" s="12"/>
      <c r="E650" s="12"/>
      <c r="F650" s="21"/>
      <c r="G650" s="12"/>
      <c r="H650" s="12"/>
      <c r="I650" s="12"/>
      <c r="J650" s="12"/>
      <c r="K650" s="12"/>
      <c r="L650" s="12"/>
      <c r="M650" s="12"/>
      <c r="N650" s="12"/>
      <c r="O650" s="12"/>
      <c r="P650" s="12"/>
    </row>
    <row r="651" spans="3:16" x14ac:dyDescent="0.3">
      <c r="C651" s="12"/>
      <c r="D651" s="12"/>
      <c r="E651" s="12"/>
      <c r="F651" s="21"/>
      <c r="G651" s="12"/>
      <c r="H651" s="12"/>
      <c r="I651" s="12"/>
      <c r="J651" s="12"/>
      <c r="K651" s="12"/>
      <c r="L651" s="12"/>
      <c r="M651" s="12"/>
      <c r="N651" s="12"/>
      <c r="O651" s="12"/>
      <c r="P651" s="12"/>
    </row>
    <row r="652" spans="3:16" x14ac:dyDescent="0.3">
      <c r="C652" s="12"/>
      <c r="D652" s="12"/>
      <c r="E652" s="12"/>
      <c r="F652" s="21"/>
      <c r="G652" s="12"/>
      <c r="H652" s="12"/>
      <c r="I652" s="12"/>
      <c r="J652" s="12"/>
      <c r="K652" s="12"/>
      <c r="L652" s="12"/>
      <c r="M652" s="12"/>
      <c r="N652" s="12"/>
      <c r="O652" s="12"/>
      <c r="P652" s="12"/>
    </row>
    <row r="653" spans="3:16" x14ac:dyDescent="0.3">
      <c r="C653" s="12"/>
      <c r="D653" s="12"/>
      <c r="E653" s="12"/>
      <c r="F653" s="21"/>
      <c r="G653" s="12"/>
      <c r="H653" s="12"/>
      <c r="I653" s="12"/>
      <c r="J653" s="12"/>
      <c r="K653" s="12"/>
      <c r="L653" s="12"/>
      <c r="M653" s="12"/>
      <c r="N653" s="12"/>
      <c r="O653" s="12"/>
      <c r="P653" s="12"/>
    </row>
    <row r="654" spans="3:16" x14ac:dyDescent="0.3">
      <c r="C654" s="12"/>
      <c r="D654" s="12"/>
      <c r="E654" s="12"/>
      <c r="F654" s="21"/>
      <c r="G654" s="12"/>
      <c r="H654" s="12"/>
      <c r="I654" s="12"/>
      <c r="J654" s="12"/>
      <c r="K654" s="12"/>
      <c r="L654" s="12"/>
      <c r="M654" s="12"/>
      <c r="N654" s="12"/>
      <c r="O654" s="12"/>
      <c r="P654" s="12"/>
    </row>
    <row r="655" spans="3:16" x14ac:dyDescent="0.3">
      <c r="C655" s="12"/>
      <c r="D655" s="12"/>
      <c r="E655" s="12"/>
      <c r="F655" s="21"/>
      <c r="G655" s="12"/>
      <c r="H655" s="12"/>
      <c r="I655" s="12"/>
      <c r="J655" s="12"/>
      <c r="K655" s="12"/>
      <c r="L655" s="12"/>
      <c r="M655" s="12"/>
      <c r="N655" s="12"/>
      <c r="O655" s="12"/>
      <c r="P655" s="12"/>
    </row>
    <row r="656" spans="3:16" x14ac:dyDescent="0.3">
      <c r="C656" s="12"/>
      <c r="D656" s="12"/>
      <c r="E656" s="12"/>
      <c r="F656" s="21"/>
      <c r="G656" s="12"/>
      <c r="H656" s="12"/>
      <c r="I656" s="12"/>
      <c r="J656" s="12"/>
      <c r="K656" s="12"/>
      <c r="L656" s="12"/>
      <c r="M656" s="12"/>
      <c r="N656" s="12"/>
      <c r="O656" s="12"/>
      <c r="P656" s="12"/>
    </row>
    <row r="657" spans="3:16" x14ac:dyDescent="0.3">
      <c r="C657" s="12"/>
      <c r="D657" s="12"/>
      <c r="E657" s="12"/>
      <c r="F657" s="21"/>
      <c r="G657" s="12"/>
      <c r="H657" s="12"/>
      <c r="I657" s="12"/>
      <c r="J657" s="12"/>
      <c r="K657" s="12"/>
      <c r="L657" s="12"/>
      <c r="M657" s="12"/>
      <c r="N657" s="12"/>
      <c r="O657" s="12"/>
      <c r="P657" s="12"/>
    </row>
    <row r="658" spans="3:16" x14ac:dyDescent="0.3">
      <c r="C658" s="12"/>
      <c r="D658" s="12"/>
      <c r="E658" s="12"/>
      <c r="F658" s="21"/>
      <c r="G658" s="12"/>
      <c r="H658" s="12"/>
      <c r="I658" s="12"/>
      <c r="J658" s="12"/>
      <c r="K658" s="12"/>
      <c r="L658" s="12"/>
      <c r="M658" s="12"/>
      <c r="N658" s="12"/>
      <c r="O658" s="12"/>
      <c r="P658" s="12"/>
    </row>
    <row r="659" spans="3:16" x14ac:dyDescent="0.3">
      <c r="C659" s="12"/>
      <c r="D659" s="12"/>
      <c r="E659" s="12"/>
      <c r="F659" s="21"/>
      <c r="G659" s="12"/>
      <c r="H659" s="12"/>
      <c r="I659" s="12"/>
      <c r="J659" s="12"/>
      <c r="K659" s="12"/>
      <c r="L659" s="12"/>
      <c r="M659" s="12"/>
      <c r="N659" s="12"/>
      <c r="O659" s="12"/>
      <c r="P659" s="12"/>
    </row>
    <row r="660" spans="3:16" x14ac:dyDescent="0.3">
      <c r="C660" s="12"/>
      <c r="D660" s="12"/>
      <c r="E660" s="12"/>
      <c r="F660" s="21"/>
      <c r="G660" s="12"/>
      <c r="H660" s="12"/>
      <c r="I660" s="12"/>
      <c r="J660" s="12"/>
      <c r="K660" s="12"/>
      <c r="L660" s="12"/>
      <c r="M660" s="12"/>
      <c r="N660" s="12"/>
      <c r="O660" s="12"/>
      <c r="P660" s="12"/>
    </row>
    <row r="661" spans="3:16" x14ac:dyDescent="0.3">
      <c r="C661" s="12"/>
      <c r="D661" s="12"/>
      <c r="E661" s="12"/>
      <c r="F661" s="21"/>
      <c r="G661" s="12"/>
      <c r="H661" s="12"/>
      <c r="I661" s="12"/>
      <c r="J661" s="12"/>
      <c r="K661" s="12"/>
      <c r="L661" s="12"/>
      <c r="M661" s="12"/>
      <c r="N661" s="12"/>
      <c r="O661" s="12"/>
      <c r="P661" s="12"/>
    </row>
    <row r="662" spans="3:16" x14ac:dyDescent="0.3">
      <c r="C662" s="12"/>
      <c r="D662" s="12"/>
      <c r="E662" s="12"/>
      <c r="F662" s="21"/>
      <c r="G662" s="12"/>
      <c r="H662" s="12"/>
      <c r="I662" s="12"/>
      <c r="J662" s="12"/>
      <c r="K662" s="12"/>
      <c r="L662" s="12"/>
      <c r="M662" s="12"/>
      <c r="N662" s="12"/>
      <c r="O662" s="12"/>
      <c r="P662" s="12"/>
    </row>
    <row r="663" spans="3:16" x14ac:dyDescent="0.3">
      <c r="C663" s="12"/>
      <c r="D663" s="12"/>
      <c r="E663" s="12"/>
      <c r="F663" s="21"/>
      <c r="G663" s="12"/>
      <c r="H663" s="12"/>
      <c r="I663" s="12"/>
      <c r="J663" s="12"/>
      <c r="K663" s="12"/>
      <c r="L663" s="12"/>
      <c r="M663" s="12"/>
      <c r="N663" s="12"/>
      <c r="O663" s="12"/>
      <c r="P663" s="12"/>
    </row>
    <row r="664" spans="3:16" x14ac:dyDescent="0.3">
      <c r="C664" s="12"/>
      <c r="D664" s="12"/>
      <c r="E664" s="12"/>
      <c r="F664" s="21"/>
      <c r="G664" s="12"/>
      <c r="H664" s="12"/>
      <c r="I664" s="12"/>
      <c r="J664" s="12"/>
      <c r="K664" s="12"/>
      <c r="L664" s="12"/>
      <c r="M664" s="12"/>
      <c r="N664" s="12"/>
      <c r="O664" s="12"/>
      <c r="P664" s="12"/>
    </row>
    <row r="665" spans="3:16" x14ac:dyDescent="0.3">
      <c r="C665" s="12"/>
      <c r="D665" s="12"/>
      <c r="E665" s="12"/>
      <c r="F665" s="21"/>
      <c r="G665" s="12"/>
      <c r="H665" s="12"/>
      <c r="I665" s="12"/>
      <c r="J665" s="12"/>
      <c r="K665" s="12"/>
      <c r="L665" s="12"/>
      <c r="M665" s="12"/>
      <c r="N665" s="12"/>
      <c r="O665" s="12"/>
      <c r="P665" s="12"/>
    </row>
    <row r="666" spans="3:16" x14ac:dyDescent="0.3">
      <c r="C666" s="12"/>
      <c r="D666" s="12"/>
      <c r="E666" s="12"/>
      <c r="F666" s="21"/>
      <c r="G666" s="12"/>
      <c r="H666" s="12"/>
      <c r="I666" s="12"/>
      <c r="J666" s="12"/>
      <c r="K666" s="12"/>
      <c r="L666" s="12"/>
      <c r="M666" s="12"/>
      <c r="N666" s="12"/>
      <c r="O666" s="12"/>
      <c r="P666" s="12"/>
    </row>
    <row r="667" spans="3:16" x14ac:dyDescent="0.3">
      <c r="C667" s="12"/>
      <c r="D667" s="12"/>
      <c r="E667" s="12"/>
      <c r="F667" s="21"/>
      <c r="G667" s="12"/>
      <c r="H667" s="12"/>
      <c r="I667" s="12"/>
      <c r="J667" s="12"/>
      <c r="K667" s="12"/>
      <c r="L667" s="12"/>
      <c r="M667" s="12"/>
      <c r="N667" s="12"/>
      <c r="O667" s="12"/>
      <c r="P667" s="12"/>
    </row>
    <row r="668" spans="3:16" x14ac:dyDescent="0.3">
      <c r="C668" s="12"/>
      <c r="D668" s="12"/>
      <c r="E668" s="12"/>
      <c r="F668" s="21"/>
      <c r="G668" s="12"/>
      <c r="H668" s="12"/>
      <c r="I668" s="12"/>
      <c r="J668" s="12"/>
      <c r="K668" s="12"/>
      <c r="L668" s="12"/>
      <c r="M668" s="12"/>
      <c r="N668" s="12"/>
      <c r="O668" s="12"/>
      <c r="P668" s="12"/>
    </row>
    <row r="669" spans="3:16" x14ac:dyDescent="0.3">
      <c r="C669" s="12"/>
      <c r="D669" s="12"/>
      <c r="E669" s="12"/>
      <c r="F669" s="21"/>
      <c r="G669" s="12"/>
      <c r="H669" s="12"/>
      <c r="I669" s="12"/>
      <c r="J669" s="12"/>
      <c r="K669" s="12"/>
      <c r="L669" s="12"/>
      <c r="M669" s="12"/>
      <c r="N669" s="12"/>
      <c r="O669" s="12"/>
      <c r="P669" s="12"/>
    </row>
    <row r="670" spans="3:16" x14ac:dyDescent="0.3">
      <c r="C670" s="12"/>
      <c r="D670" s="12"/>
      <c r="E670" s="12"/>
      <c r="F670" s="21"/>
      <c r="G670" s="12"/>
      <c r="H670" s="12"/>
      <c r="I670" s="12"/>
      <c r="J670" s="12"/>
      <c r="K670" s="12"/>
      <c r="L670" s="12"/>
      <c r="M670" s="12"/>
      <c r="N670" s="12"/>
      <c r="O670" s="12"/>
      <c r="P670" s="12"/>
    </row>
    <row r="671" spans="3:16" x14ac:dyDescent="0.3">
      <c r="C671" s="12"/>
      <c r="D671" s="12"/>
      <c r="E671" s="12"/>
      <c r="F671" s="21"/>
      <c r="G671" s="12"/>
      <c r="H671" s="12"/>
      <c r="I671" s="12"/>
      <c r="J671" s="12"/>
      <c r="K671" s="12"/>
      <c r="L671" s="12"/>
      <c r="M671" s="12"/>
      <c r="N671" s="12"/>
      <c r="O671" s="12"/>
      <c r="P671" s="12"/>
    </row>
    <row r="672" spans="3:16" x14ac:dyDescent="0.3">
      <c r="C672" s="12"/>
      <c r="D672" s="12"/>
      <c r="E672" s="12"/>
      <c r="F672" s="21"/>
      <c r="G672" s="12"/>
      <c r="H672" s="12"/>
      <c r="I672" s="12"/>
      <c r="J672" s="12"/>
      <c r="K672" s="12"/>
      <c r="L672" s="12"/>
      <c r="M672" s="12"/>
      <c r="N672" s="12"/>
      <c r="O672" s="12"/>
      <c r="P672" s="12"/>
    </row>
    <row r="673" spans="3:16" x14ac:dyDescent="0.3">
      <c r="C673" s="12"/>
      <c r="D673" s="12"/>
      <c r="E673" s="12"/>
      <c r="F673" s="21"/>
      <c r="G673" s="12"/>
      <c r="H673" s="12"/>
      <c r="I673" s="12"/>
      <c r="J673" s="12"/>
      <c r="K673" s="12"/>
      <c r="L673" s="12"/>
      <c r="M673" s="12"/>
      <c r="N673" s="12"/>
      <c r="O673" s="12"/>
      <c r="P673" s="12"/>
    </row>
    <row r="674" spans="3:16" x14ac:dyDescent="0.3">
      <c r="C674" s="12"/>
      <c r="D674" s="12"/>
      <c r="E674" s="12"/>
      <c r="F674" s="21"/>
      <c r="G674" s="12"/>
      <c r="H674" s="12"/>
      <c r="I674" s="12"/>
      <c r="J674" s="12"/>
      <c r="K674" s="12"/>
      <c r="L674" s="12"/>
      <c r="M674" s="12"/>
      <c r="N674" s="12"/>
      <c r="O674" s="12"/>
      <c r="P674" s="12"/>
    </row>
    <row r="675" spans="3:16" x14ac:dyDescent="0.3">
      <c r="C675" s="12"/>
      <c r="D675" s="12"/>
      <c r="E675" s="12"/>
      <c r="F675" s="21"/>
      <c r="G675" s="12"/>
      <c r="H675" s="12"/>
      <c r="I675" s="12"/>
      <c r="J675" s="12"/>
      <c r="K675" s="12"/>
      <c r="L675" s="12"/>
      <c r="M675" s="12"/>
      <c r="N675" s="12"/>
      <c r="O675" s="12"/>
      <c r="P675" s="12"/>
    </row>
    <row r="676" spans="3:16" x14ac:dyDescent="0.3">
      <c r="C676" s="12"/>
      <c r="D676" s="12"/>
      <c r="E676" s="12"/>
      <c r="F676" s="21"/>
      <c r="G676" s="12"/>
      <c r="H676" s="12"/>
      <c r="I676" s="12"/>
      <c r="J676" s="12"/>
      <c r="K676" s="12"/>
      <c r="L676" s="12"/>
      <c r="M676" s="12"/>
      <c r="N676" s="12"/>
      <c r="O676" s="12"/>
      <c r="P676" s="12"/>
    </row>
    <row r="677" spans="3:16" x14ac:dyDescent="0.3">
      <c r="C677" s="12"/>
      <c r="D677" s="12"/>
      <c r="E677" s="12"/>
      <c r="F677" s="21"/>
      <c r="G677" s="12"/>
      <c r="H677" s="12"/>
      <c r="I677" s="12"/>
      <c r="J677" s="12"/>
      <c r="K677" s="12"/>
      <c r="L677" s="12"/>
      <c r="M677" s="12"/>
      <c r="N677" s="12"/>
      <c r="O677" s="12"/>
      <c r="P677" s="12"/>
    </row>
    <row r="678" spans="3:16" x14ac:dyDescent="0.3">
      <c r="C678" s="12"/>
      <c r="D678" s="12"/>
      <c r="E678" s="12"/>
      <c r="F678" s="21"/>
      <c r="G678" s="12"/>
      <c r="H678" s="12"/>
      <c r="I678" s="12"/>
      <c r="J678" s="12"/>
      <c r="K678" s="12"/>
      <c r="L678" s="12"/>
      <c r="M678" s="12"/>
      <c r="N678" s="12"/>
      <c r="O678" s="12"/>
      <c r="P678" s="12"/>
    </row>
    <row r="679" spans="3:16" x14ac:dyDescent="0.3">
      <c r="C679" s="12"/>
      <c r="D679" s="12"/>
      <c r="E679" s="12"/>
      <c r="F679" s="21"/>
      <c r="G679" s="12"/>
      <c r="H679" s="12"/>
      <c r="I679" s="12"/>
      <c r="J679" s="12"/>
      <c r="K679" s="12"/>
      <c r="L679" s="12"/>
      <c r="M679" s="12"/>
      <c r="N679" s="12"/>
      <c r="O679" s="12"/>
      <c r="P679" s="12"/>
    </row>
    <row r="680" spans="3:16" x14ac:dyDescent="0.3">
      <c r="C680" s="12"/>
      <c r="D680" s="12"/>
      <c r="E680" s="12"/>
      <c r="F680" s="21"/>
      <c r="G680" s="12"/>
      <c r="H680" s="12"/>
      <c r="I680" s="12"/>
      <c r="J680" s="12"/>
      <c r="K680" s="12"/>
      <c r="L680" s="12"/>
      <c r="M680" s="12"/>
      <c r="N680" s="12"/>
      <c r="O680" s="12"/>
      <c r="P680" s="12"/>
    </row>
    <row r="681" spans="3:16" x14ac:dyDescent="0.3">
      <c r="C681" s="12"/>
      <c r="D681" s="12"/>
      <c r="E681" s="12"/>
      <c r="F681" s="21"/>
      <c r="G681" s="12"/>
      <c r="H681" s="12"/>
      <c r="I681" s="12"/>
      <c r="J681" s="12"/>
      <c r="K681" s="12"/>
      <c r="L681" s="12"/>
      <c r="M681" s="12"/>
      <c r="N681" s="12"/>
      <c r="O681" s="12"/>
      <c r="P681" s="12"/>
    </row>
    <row r="682" spans="3:16" x14ac:dyDescent="0.3">
      <c r="C682" s="12"/>
      <c r="D682" s="12"/>
      <c r="E682" s="12"/>
      <c r="F682" s="21"/>
      <c r="G682" s="12"/>
      <c r="H682" s="12"/>
      <c r="I682" s="12"/>
      <c r="J682" s="12"/>
      <c r="K682" s="12"/>
      <c r="L682" s="12"/>
      <c r="M682" s="12"/>
      <c r="N682" s="12"/>
      <c r="O682" s="12"/>
      <c r="P682" s="12"/>
    </row>
    <row r="683" spans="3:16" x14ac:dyDescent="0.3">
      <c r="C683" s="12"/>
      <c r="D683" s="12"/>
      <c r="E683" s="12"/>
      <c r="F683" s="21"/>
      <c r="G683" s="12"/>
      <c r="H683" s="12"/>
      <c r="I683" s="12"/>
      <c r="J683" s="12"/>
      <c r="K683" s="12"/>
      <c r="L683" s="12"/>
      <c r="M683" s="12"/>
      <c r="N683" s="12"/>
      <c r="O683" s="12"/>
      <c r="P683" s="12"/>
    </row>
    <row r="684" spans="3:16" x14ac:dyDescent="0.3">
      <c r="C684" s="12"/>
      <c r="D684" s="12"/>
      <c r="E684" s="12"/>
      <c r="F684" s="21"/>
      <c r="G684" s="12"/>
      <c r="H684" s="12"/>
      <c r="I684" s="12"/>
      <c r="J684" s="12"/>
      <c r="K684" s="12"/>
      <c r="L684" s="12"/>
      <c r="M684" s="12"/>
      <c r="N684" s="12"/>
      <c r="O684" s="12"/>
      <c r="P684" s="12"/>
    </row>
    <row r="685" spans="3:16" x14ac:dyDescent="0.3">
      <c r="C685" s="12"/>
      <c r="D685" s="12"/>
      <c r="E685" s="12"/>
      <c r="F685" s="21"/>
      <c r="G685" s="12"/>
      <c r="H685" s="12"/>
      <c r="I685" s="12"/>
      <c r="J685" s="12"/>
      <c r="K685" s="12"/>
      <c r="L685" s="12"/>
      <c r="M685" s="12"/>
      <c r="N685" s="12"/>
      <c r="O685" s="12"/>
      <c r="P685" s="12"/>
    </row>
    <row r="686" spans="3:16" x14ac:dyDescent="0.3">
      <c r="C686" s="12"/>
      <c r="D686" s="12"/>
      <c r="E686" s="12"/>
      <c r="F686" s="21"/>
      <c r="G686" s="12"/>
      <c r="H686" s="12"/>
      <c r="I686" s="12"/>
      <c r="J686" s="12"/>
      <c r="K686" s="12"/>
      <c r="L686" s="12"/>
      <c r="M686" s="12"/>
      <c r="N686" s="12"/>
      <c r="O686" s="12"/>
      <c r="P686" s="12"/>
    </row>
    <row r="687" spans="3:16" x14ac:dyDescent="0.3">
      <c r="C687" s="12"/>
      <c r="D687" s="12"/>
      <c r="E687" s="12"/>
      <c r="F687" s="21"/>
      <c r="G687" s="12"/>
      <c r="H687" s="12"/>
      <c r="I687" s="12"/>
      <c r="J687" s="12"/>
      <c r="K687" s="12"/>
      <c r="L687" s="12"/>
      <c r="M687" s="12"/>
      <c r="N687" s="12"/>
      <c r="O687" s="12"/>
      <c r="P687" s="12"/>
    </row>
    <row r="688" spans="3:16" x14ac:dyDescent="0.3">
      <c r="C688" s="12"/>
      <c r="D688" s="12"/>
      <c r="E688" s="12"/>
      <c r="F688" s="21"/>
      <c r="G688" s="12"/>
      <c r="H688" s="12"/>
      <c r="I688" s="12"/>
      <c r="J688" s="12"/>
      <c r="K688" s="12"/>
      <c r="L688" s="12"/>
      <c r="M688" s="12"/>
      <c r="N688" s="12"/>
      <c r="O688" s="12"/>
      <c r="P688" s="12"/>
    </row>
    <row r="689" spans="3:16" x14ac:dyDescent="0.3">
      <c r="C689" s="12"/>
      <c r="D689" s="12"/>
      <c r="E689" s="12"/>
      <c r="F689" s="21"/>
      <c r="G689" s="12"/>
      <c r="H689" s="12"/>
      <c r="I689" s="12"/>
      <c r="J689" s="12"/>
      <c r="K689" s="12"/>
      <c r="L689" s="12"/>
      <c r="M689" s="12"/>
      <c r="N689" s="12"/>
      <c r="O689" s="12"/>
      <c r="P689" s="12"/>
    </row>
    <row r="690" spans="3:16" x14ac:dyDescent="0.3">
      <c r="C690" s="12"/>
      <c r="D690" s="12"/>
      <c r="E690" s="12"/>
      <c r="F690" s="21"/>
      <c r="G690" s="12"/>
      <c r="H690" s="12"/>
      <c r="I690" s="12"/>
      <c r="J690" s="12"/>
      <c r="K690" s="12"/>
      <c r="L690" s="12"/>
      <c r="M690" s="12"/>
      <c r="N690" s="12"/>
      <c r="O690" s="12"/>
      <c r="P690" s="12"/>
    </row>
    <row r="691" spans="3:16" x14ac:dyDescent="0.3">
      <c r="C691" s="12"/>
      <c r="D691" s="12"/>
      <c r="E691" s="12"/>
      <c r="F691" s="21"/>
      <c r="G691" s="12"/>
      <c r="H691" s="12"/>
      <c r="I691" s="12"/>
      <c r="J691" s="12"/>
      <c r="K691" s="12"/>
      <c r="L691" s="12"/>
      <c r="M691" s="12"/>
      <c r="N691" s="12"/>
      <c r="O691" s="12"/>
      <c r="P691" s="12"/>
    </row>
    <row r="692" spans="3:16" x14ac:dyDescent="0.3">
      <c r="C692" s="12"/>
      <c r="D692" s="12"/>
      <c r="E692" s="12"/>
      <c r="F692" s="21"/>
      <c r="G692" s="12"/>
      <c r="H692" s="12"/>
      <c r="I692" s="12"/>
      <c r="J692" s="12"/>
      <c r="K692" s="12"/>
      <c r="L692" s="12"/>
      <c r="M692" s="12"/>
      <c r="N692" s="12"/>
      <c r="O692" s="12"/>
      <c r="P692" s="12"/>
    </row>
    <row r="693" spans="3:16" x14ac:dyDescent="0.3">
      <c r="C693" s="12"/>
      <c r="D693" s="12"/>
      <c r="E693" s="12"/>
      <c r="F693" s="21"/>
      <c r="G693" s="12"/>
      <c r="H693" s="12"/>
      <c r="I693" s="12"/>
      <c r="J693" s="12"/>
      <c r="K693" s="12"/>
      <c r="L693" s="12"/>
      <c r="M693" s="12"/>
      <c r="N693" s="12"/>
      <c r="O693" s="12"/>
      <c r="P693" s="12"/>
    </row>
    <row r="694" spans="3:16" x14ac:dyDescent="0.3">
      <c r="C694" s="12"/>
      <c r="D694" s="12"/>
      <c r="E694" s="12"/>
      <c r="F694" s="21"/>
      <c r="G694" s="12"/>
      <c r="H694" s="12"/>
      <c r="I694" s="12"/>
      <c r="J694" s="12"/>
      <c r="K694" s="12"/>
      <c r="L694" s="12"/>
      <c r="M694" s="12"/>
      <c r="N694" s="12"/>
      <c r="O694" s="12"/>
      <c r="P694" s="12"/>
    </row>
    <row r="695" spans="3:16" x14ac:dyDescent="0.3">
      <c r="C695" s="12"/>
      <c r="D695" s="12"/>
      <c r="E695" s="12"/>
      <c r="F695" s="21"/>
      <c r="G695" s="12"/>
      <c r="H695" s="12"/>
      <c r="I695" s="12"/>
      <c r="J695" s="12"/>
      <c r="K695" s="12"/>
      <c r="L695" s="12"/>
      <c r="M695" s="12"/>
      <c r="N695" s="12"/>
      <c r="O695" s="12"/>
      <c r="P695" s="12"/>
    </row>
    <row r="696" spans="3:16" x14ac:dyDescent="0.3">
      <c r="C696" s="12"/>
      <c r="D696" s="12"/>
      <c r="E696" s="12"/>
      <c r="F696" s="21"/>
      <c r="G696" s="12"/>
      <c r="H696" s="12"/>
      <c r="I696" s="12"/>
      <c r="J696" s="12"/>
      <c r="K696" s="12"/>
      <c r="L696" s="12"/>
      <c r="M696" s="12"/>
      <c r="N696" s="12"/>
      <c r="O696" s="12"/>
      <c r="P696" s="12"/>
    </row>
    <row r="697" spans="3:16" x14ac:dyDescent="0.3">
      <c r="C697" s="12"/>
      <c r="D697" s="12"/>
      <c r="E697" s="12"/>
      <c r="F697" s="21"/>
      <c r="G697" s="12"/>
      <c r="H697" s="12"/>
      <c r="I697" s="12"/>
      <c r="J697" s="12"/>
      <c r="K697" s="12"/>
      <c r="L697" s="12"/>
      <c r="M697" s="12"/>
      <c r="N697" s="12"/>
      <c r="O697" s="12"/>
      <c r="P697" s="12"/>
    </row>
    <row r="698" spans="3:16" x14ac:dyDescent="0.3">
      <c r="C698" s="12"/>
      <c r="D698" s="12"/>
      <c r="E698" s="12"/>
      <c r="F698" s="21"/>
      <c r="G698" s="12"/>
      <c r="H698" s="12"/>
      <c r="I698" s="12"/>
      <c r="J698" s="12"/>
      <c r="K698" s="12"/>
      <c r="L698" s="12"/>
      <c r="M698" s="12"/>
      <c r="N698" s="12"/>
      <c r="O698" s="12"/>
      <c r="P698" s="12"/>
    </row>
    <row r="699" spans="3:16" x14ac:dyDescent="0.3">
      <c r="C699" s="12"/>
      <c r="D699" s="12"/>
      <c r="E699" s="12"/>
      <c r="F699" s="21"/>
      <c r="G699" s="12"/>
      <c r="H699" s="12"/>
      <c r="I699" s="12"/>
      <c r="J699" s="12"/>
      <c r="K699" s="12"/>
      <c r="L699" s="12"/>
      <c r="M699" s="12"/>
      <c r="N699" s="12"/>
      <c r="O699" s="12"/>
      <c r="P699" s="12"/>
    </row>
    <row r="700" spans="3:16" x14ac:dyDescent="0.3">
      <c r="C700" s="12"/>
      <c r="D700" s="12"/>
      <c r="E700" s="12"/>
      <c r="F700" s="21"/>
      <c r="G700" s="12"/>
      <c r="H700" s="12"/>
      <c r="I700" s="12"/>
      <c r="J700" s="12"/>
      <c r="K700" s="12"/>
      <c r="L700" s="12"/>
      <c r="M700" s="12"/>
      <c r="N700" s="12"/>
      <c r="O700" s="12"/>
      <c r="P700" s="12"/>
    </row>
    <row r="701" spans="3:16" x14ac:dyDescent="0.3">
      <c r="C701" s="12"/>
      <c r="D701" s="12"/>
      <c r="E701" s="12"/>
      <c r="F701" s="21"/>
      <c r="G701" s="12"/>
      <c r="H701" s="12"/>
      <c r="I701" s="12"/>
      <c r="J701" s="12"/>
      <c r="K701" s="12"/>
      <c r="L701" s="12"/>
      <c r="M701" s="12"/>
      <c r="N701" s="12"/>
      <c r="O701" s="12"/>
      <c r="P701" s="12"/>
    </row>
    <row r="702" spans="3:16" x14ac:dyDescent="0.3">
      <c r="C702" s="12"/>
      <c r="D702" s="12"/>
      <c r="E702" s="12"/>
      <c r="F702" s="21"/>
      <c r="G702" s="12"/>
      <c r="H702" s="12"/>
      <c r="I702" s="12"/>
      <c r="J702" s="12"/>
      <c r="K702" s="12"/>
      <c r="L702" s="12"/>
      <c r="M702" s="12"/>
      <c r="N702" s="12"/>
      <c r="O702" s="12"/>
      <c r="P702" s="12"/>
    </row>
    <row r="703" spans="3:16" x14ac:dyDescent="0.3">
      <c r="C703" s="12"/>
      <c r="D703" s="12"/>
      <c r="E703" s="12"/>
      <c r="F703" s="21"/>
      <c r="G703" s="12"/>
      <c r="H703" s="12"/>
      <c r="I703" s="12"/>
      <c r="J703" s="12"/>
      <c r="K703" s="12"/>
      <c r="L703" s="12"/>
      <c r="M703" s="12"/>
      <c r="N703" s="12"/>
      <c r="O703" s="12"/>
      <c r="P703" s="12"/>
    </row>
    <row r="704" spans="3:16" x14ac:dyDescent="0.3">
      <c r="C704" s="12"/>
      <c r="D704" s="12"/>
      <c r="E704" s="12"/>
      <c r="F704" s="21"/>
      <c r="G704" s="12"/>
      <c r="H704" s="12"/>
      <c r="I704" s="12"/>
      <c r="J704" s="12"/>
      <c r="K704" s="12"/>
      <c r="L704" s="12"/>
      <c r="M704" s="12"/>
      <c r="N704" s="12"/>
      <c r="O704" s="12"/>
      <c r="P704" s="12"/>
    </row>
    <row r="705" spans="3:16" x14ac:dyDescent="0.3">
      <c r="C705" s="12"/>
      <c r="D705" s="12"/>
      <c r="E705" s="12"/>
      <c r="F705" s="21"/>
      <c r="G705" s="12"/>
      <c r="H705" s="12"/>
      <c r="I705" s="12"/>
      <c r="J705" s="12"/>
      <c r="K705" s="12"/>
      <c r="L705" s="12"/>
      <c r="M705" s="12"/>
      <c r="N705" s="12"/>
      <c r="O705" s="12"/>
      <c r="P705" s="12"/>
    </row>
    <row r="706" spans="3:16" x14ac:dyDescent="0.3">
      <c r="C706" s="12"/>
      <c r="D706" s="12"/>
      <c r="E706" s="12"/>
      <c r="F706" s="21"/>
      <c r="G706" s="12"/>
      <c r="H706" s="12"/>
      <c r="I706" s="12"/>
      <c r="J706" s="12"/>
      <c r="K706" s="12"/>
      <c r="L706" s="12"/>
      <c r="M706" s="12"/>
      <c r="N706" s="12"/>
      <c r="O706" s="12"/>
      <c r="P706" s="12"/>
    </row>
    <row r="707" spans="3:16" x14ac:dyDescent="0.3">
      <c r="C707" s="12"/>
      <c r="D707" s="12"/>
      <c r="E707" s="12"/>
      <c r="F707" s="21"/>
      <c r="G707" s="12"/>
      <c r="H707" s="12"/>
      <c r="I707" s="12"/>
      <c r="J707" s="12"/>
      <c r="K707" s="12"/>
      <c r="L707" s="12"/>
      <c r="M707" s="12"/>
      <c r="N707" s="12"/>
      <c r="O707" s="12"/>
      <c r="P707" s="12"/>
    </row>
    <row r="708" spans="3:16" x14ac:dyDescent="0.3">
      <c r="C708" s="12"/>
      <c r="D708" s="12"/>
      <c r="E708" s="12"/>
      <c r="F708" s="21"/>
      <c r="G708" s="12"/>
      <c r="H708" s="12"/>
      <c r="I708" s="12"/>
      <c r="J708" s="12"/>
      <c r="K708" s="12"/>
      <c r="L708" s="12"/>
      <c r="M708" s="12"/>
      <c r="N708" s="12"/>
      <c r="O708" s="12"/>
      <c r="P708" s="12"/>
    </row>
    <row r="709" spans="3:16" x14ac:dyDescent="0.3">
      <c r="C709" s="12"/>
      <c r="D709" s="12"/>
      <c r="E709" s="12"/>
      <c r="F709" s="21"/>
      <c r="G709" s="12"/>
      <c r="H709" s="12"/>
      <c r="I709" s="12"/>
      <c r="J709" s="12"/>
      <c r="K709" s="12"/>
      <c r="L709" s="12"/>
      <c r="M709" s="12"/>
      <c r="N709" s="12"/>
      <c r="O709" s="12"/>
      <c r="P709" s="12"/>
    </row>
    <row r="710" spans="3:16" x14ac:dyDescent="0.3">
      <c r="C710" s="12"/>
      <c r="D710" s="12"/>
      <c r="E710" s="12"/>
      <c r="F710" s="21"/>
      <c r="G710" s="12"/>
      <c r="H710" s="12"/>
      <c r="I710" s="12"/>
      <c r="J710" s="12"/>
      <c r="K710" s="12"/>
      <c r="L710" s="12"/>
      <c r="M710" s="12"/>
      <c r="N710" s="12"/>
      <c r="O710" s="12"/>
      <c r="P710" s="12"/>
    </row>
    <row r="711" spans="3:16" x14ac:dyDescent="0.3">
      <c r="C711" s="12"/>
      <c r="D711" s="12"/>
      <c r="E711" s="12"/>
      <c r="F711" s="21"/>
      <c r="G711" s="12"/>
      <c r="H711" s="12"/>
      <c r="I711" s="12"/>
      <c r="J711" s="12"/>
      <c r="K711" s="12"/>
      <c r="L711" s="12"/>
      <c r="M711" s="12"/>
      <c r="N711" s="12"/>
      <c r="O711" s="12"/>
      <c r="P711" s="12"/>
    </row>
    <row r="712" spans="3:16" x14ac:dyDescent="0.3">
      <c r="C712" s="12"/>
      <c r="D712" s="12"/>
      <c r="E712" s="12"/>
      <c r="F712" s="21"/>
      <c r="G712" s="12"/>
      <c r="H712" s="12"/>
      <c r="I712" s="12"/>
      <c r="J712" s="12"/>
      <c r="K712" s="12"/>
      <c r="L712" s="12"/>
      <c r="M712" s="12"/>
      <c r="N712" s="12"/>
      <c r="O712" s="12"/>
      <c r="P712" s="12"/>
    </row>
    <row r="713" spans="3:16" x14ac:dyDescent="0.3">
      <c r="C713" s="12"/>
      <c r="D713" s="12"/>
      <c r="E713" s="12"/>
      <c r="F713" s="21"/>
      <c r="G713" s="12"/>
      <c r="H713" s="12"/>
      <c r="I713" s="12"/>
      <c r="J713" s="12"/>
      <c r="K713" s="12"/>
      <c r="L713" s="12"/>
      <c r="M713" s="12"/>
      <c r="N713" s="12"/>
      <c r="O713" s="12"/>
      <c r="P713" s="12"/>
    </row>
    <row r="714" spans="3:16" x14ac:dyDescent="0.3">
      <c r="C714" s="12"/>
      <c r="D714" s="12"/>
      <c r="E714" s="12"/>
      <c r="F714" s="21"/>
      <c r="G714" s="12"/>
      <c r="H714" s="12"/>
      <c r="I714" s="12"/>
      <c r="J714" s="12"/>
      <c r="K714" s="12"/>
      <c r="L714" s="12"/>
      <c r="M714" s="12"/>
      <c r="N714" s="12"/>
      <c r="O714" s="12"/>
      <c r="P714" s="12"/>
    </row>
    <row r="715" spans="3:16" x14ac:dyDescent="0.3">
      <c r="C715" s="12"/>
      <c r="D715" s="12"/>
      <c r="E715" s="12"/>
      <c r="F715" s="21"/>
      <c r="G715" s="12"/>
      <c r="H715" s="12"/>
      <c r="I715" s="12"/>
      <c r="J715" s="12"/>
      <c r="K715" s="12"/>
      <c r="L715" s="12"/>
      <c r="M715" s="12"/>
      <c r="N715" s="12"/>
      <c r="O715" s="12"/>
      <c r="P715" s="12"/>
    </row>
    <row r="716" spans="3:16" x14ac:dyDescent="0.3">
      <c r="C716" s="12"/>
      <c r="D716" s="12"/>
      <c r="E716" s="12"/>
      <c r="F716" s="21"/>
      <c r="G716" s="12"/>
      <c r="H716" s="12"/>
      <c r="I716" s="12"/>
      <c r="J716" s="12"/>
      <c r="K716" s="12"/>
      <c r="L716" s="12"/>
      <c r="M716" s="12"/>
      <c r="N716" s="12"/>
      <c r="O716" s="12"/>
      <c r="P716" s="12"/>
    </row>
    <row r="717" spans="3:16" x14ac:dyDescent="0.3">
      <c r="C717" s="12"/>
      <c r="D717" s="12"/>
      <c r="E717" s="12"/>
      <c r="F717" s="21"/>
      <c r="G717" s="12"/>
      <c r="H717" s="12"/>
      <c r="I717" s="12"/>
      <c r="J717" s="12"/>
      <c r="K717" s="12"/>
      <c r="L717" s="12"/>
      <c r="M717" s="12"/>
      <c r="N717" s="12"/>
      <c r="O717" s="12"/>
      <c r="P717" s="12"/>
    </row>
    <row r="718" spans="3:16" x14ac:dyDescent="0.3">
      <c r="C718" s="12"/>
      <c r="D718" s="12"/>
      <c r="E718" s="12"/>
      <c r="F718" s="21"/>
      <c r="G718" s="12"/>
      <c r="H718" s="12"/>
      <c r="I718" s="12"/>
      <c r="J718" s="12"/>
      <c r="K718" s="12"/>
      <c r="L718" s="12"/>
      <c r="M718" s="12"/>
      <c r="N718" s="12"/>
      <c r="O718" s="12"/>
      <c r="P718" s="12"/>
    </row>
    <row r="719" spans="3:16" x14ac:dyDescent="0.3">
      <c r="C719" s="12"/>
      <c r="D719" s="12"/>
      <c r="E719" s="12"/>
      <c r="F719" s="21"/>
      <c r="G719" s="12"/>
      <c r="H719" s="12"/>
      <c r="I719" s="12"/>
      <c r="J719" s="12"/>
      <c r="K719" s="12"/>
      <c r="L719" s="12"/>
      <c r="M719" s="12"/>
      <c r="N719" s="12"/>
      <c r="O719" s="12"/>
      <c r="P719" s="12"/>
    </row>
    <row r="720" spans="3:16" x14ac:dyDescent="0.3">
      <c r="C720" s="12"/>
      <c r="D720" s="12"/>
      <c r="E720" s="12"/>
      <c r="F720" s="21"/>
      <c r="G720" s="12"/>
      <c r="H720" s="12"/>
      <c r="I720" s="12"/>
      <c r="J720" s="12"/>
      <c r="K720" s="12"/>
      <c r="L720" s="12"/>
      <c r="M720" s="12"/>
      <c r="N720" s="12"/>
      <c r="O720" s="12"/>
      <c r="P720" s="12"/>
    </row>
    <row r="721" spans="3:16" x14ac:dyDescent="0.3">
      <c r="C721" s="12"/>
      <c r="D721" s="12"/>
      <c r="E721" s="12"/>
      <c r="F721" s="21"/>
      <c r="G721" s="12"/>
      <c r="H721" s="12"/>
      <c r="I721" s="12"/>
      <c r="J721" s="12"/>
      <c r="K721" s="12"/>
      <c r="L721" s="12"/>
      <c r="M721" s="12"/>
      <c r="N721" s="12"/>
      <c r="O721" s="12"/>
      <c r="P721" s="12"/>
    </row>
    <row r="722" spans="3:16" x14ac:dyDescent="0.3">
      <c r="C722" s="12"/>
      <c r="D722" s="12"/>
      <c r="E722" s="12"/>
      <c r="F722" s="21"/>
      <c r="G722" s="12"/>
      <c r="H722" s="12"/>
      <c r="I722" s="12"/>
      <c r="J722" s="12"/>
      <c r="K722" s="12"/>
      <c r="L722" s="12"/>
      <c r="M722" s="12"/>
      <c r="N722" s="12"/>
      <c r="O722" s="12"/>
      <c r="P722" s="12"/>
    </row>
    <row r="723" spans="3:16" x14ac:dyDescent="0.3">
      <c r="C723" s="12"/>
      <c r="D723" s="12"/>
      <c r="E723" s="12"/>
      <c r="F723" s="21"/>
      <c r="G723" s="12"/>
      <c r="H723" s="12"/>
      <c r="I723" s="12"/>
      <c r="J723" s="12"/>
      <c r="K723" s="12"/>
      <c r="L723" s="12"/>
      <c r="M723" s="12"/>
      <c r="N723" s="12"/>
      <c r="O723" s="12"/>
      <c r="P723" s="12"/>
    </row>
    <row r="724" spans="3:16" x14ac:dyDescent="0.3">
      <c r="C724" s="12"/>
      <c r="D724" s="12"/>
      <c r="E724" s="12"/>
      <c r="F724" s="21"/>
      <c r="G724" s="12"/>
      <c r="H724" s="12"/>
      <c r="I724" s="12"/>
      <c r="J724" s="12"/>
      <c r="K724" s="12"/>
      <c r="L724" s="12"/>
      <c r="M724" s="12"/>
      <c r="N724" s="12"/>
      <c r="O724" s="12"/>
      <c r="P724" s="12"/>
    </row>
    <row r="725" spans="3:16" x14ac:dyDescent="0.3">
      <c r="C725" s="12"/>
      <c r="D725" s="12"/>
      <c r="E725" s="12"/>
      <c r="F725" s="21"/>
      <c r="G725" s="12"/>
      <c r="H725" s="12"/>
      <c r="I725" s="12"/>
      <c r="J725" s="12"/>
      <c r="K725" s="12"/>
      <c r="L725" s="12"/>
      <c r="M725" s="12"/>
      <c r="N725" s="12"/>
      <c r="O725" s="12"/>
      <c r="P725" s="12"/>
    </row>
    <row r="726" spans="3:16" x14ac:dyDescent="0.3">
      <c r="C726" s="12"/>
      <c r="D726" s="12"/>
      <c r="E726" s="12"/>
      <c r="F726" s="21"/>
      <c r="G726" s="12"/>
      <c r="H726" s="12"/>
      <c r="I726" s="12"/>
      <c r="J726" s="12"/>
      <c r="K726" s="12"/>
      <c r="L726" s="12"/>
      <c r="M726" s="12"/>
      <c r="N726" s="12"/>
      <c r="O726" s="12"/>
      <c r="P726" s="12"/>
    </row>
    <row r="727" spans="3:16" x14ac:dyDescent="0.3">
      <c r="C727" s="12"/>
      <c r="D727" s="12"/>
      <c r="E727" s="12"/>
      <c r="F727" s="21"/>
      <c r="G727" s="12"/>
      <c r="H727" s="12"/>
      <c r="I727" s="12"/>
      <c r="J727" s="12"/>
      <c r="K727" s="12"/>
      <c r="L727" s="12"/>
      <c r="M727" s="12"/>
      <c r="N727" s="12"/>
      <c r="O727" s="12"/>
      <c r="P727" s="12"/>
    </row>
    <row r="728" spans="3:16" x14ac:dyDescent="0.3">
      <c r="C728" s="12"/>
      <c r="D728" s="12"/>
      <c r="E728" s="12"/>
      <c r="F728" s="21"/>
      <c r="G728" s="12"/>
      <c r="H728" s="12"/>
      <c r="I728" s="12"/>
      <c r="J728" s="12"/>
      <c r="K728" s="12"/>
      <c r="L728" s="12"/>
      <c r="M728" s="12"/>
      <c r="N728" s="12"/>
      <c r="O728" s="12"/>
      <c r="P728" s="12"/>
    </row>
    <row r="729" spans="3:16" x14ac:dyDescent="0.3">
      <c r="C729" s="12"/>
      <c r="D729" s="12"/>
      <c r="E729" s="12"/>
      <c r="F729" s="21"/>
      <c r="G729" s="12"/>
      <c r="H729" s="12"/>
      <c r="I729" s="12"/>
      <c r="J729" s="12"/>
      <c r="K729" s="12"/>
      <c r="L729" s="12"/>
      <c r="M729" s="12"/>
      <c r="N729" s="12"/>
      <c r="O729" s="12"/>
      <c r="P729" s="12"/>
    </row>
    <row r="730" spans="3:16" x14ac:dyDescent="0.3">
      <c r="C730" s="12"/>
      <c r="D730" s="12"/>
      <c r="E730" s="12"/>
      <c r="F730" s="21"/>
      <c r="G730" s="12"/>
      <c r="H730" s="12"/>
      <c r="I730" s="12"/>
      <c r="J730" s="12"/>
      <c r="K730" s="12"/>
      <c r="L730" s="12"/>
      <c r="M730" s="12"/>
      <c r="N730" s="12"/>
      <c r="O730" s="12"/>
      <c r="P730" s="12"/>
    </row>
    <row r="731" spans="3:16" x14ac:dyDescent="0.3">
      <c r="C731" s="12"/>
      <c r="D731" s="12"/>
      <c r="E731" s="12"/>
      <c r="F731" s="21"/>
      <c r="G731" s="12"/>
      <c r="H731" s="12"/>
      <c r="I731" s="12"/>
      <c r="J731" s="12"/>
      <c r="K731" s="12"/>
      <c r="L731" s="12"/>
      <c r="M731" s="12"/>
      <c r="N731" s="12"/>
      <c r="O731" s="12"/>
      <c r="P731" s="12"/>
    </row>
    <row r="732" spans="3:16" x14ac:dyDescent="0.3">
      <c r="C732" s="12"/>
      <c r="D732" s="12"/>
      <c r="E732" s="12"/>
      <c r="F732" s="21"/>
      <c r="G732" s="12"/>
      <c r="H732" s="12"/>
      <c r="I732" s="12"/>
      <c r="J732" s="12"/>
      <c r="K732" s="12"/>
      <c r="L732" s="12"/>
      <c r="M732" s="12"/>
      <c r="N732" s="12"/>
      <c r="O732" s="12"/>
      <c r="P732" s="12"/>
    </row>
    <row r="733" spans="3:16" x14ac:dyDescent="0.3">
      <c r="C733" s="12"/>
      <c r="D733" s="12"/>
      <c r="E733" s="12"/>
      <c r="F733" s="21"/>
      <c r="G733" s="12"/>
      <c r="H733" s="12"/>
      <c r="I733" s="12"/>
      <c r="J733" s="12"/>
      <c r="K733" s="12"/>
      <c r="L733" s="12"/>
      <c r="M733" s="12"/>
      <c r="N733" s="12"/>
      <c r="O733" s="12"/>
      <c r="P733" s="12"/>
    </row>
    <row r="734" spans="3:16" x14ac:dyDescent="0.3">
      <c r="C734" s="12"/>
      <c r="D734" s="12"/>
      <c r="E734" s="12"/>
      <c r="F734" s="21"/>
      <c r="G734" s="12"/>
      <c r="H734" s="12"/>
      <c r="I734" s="12"/>
      <c r="J734" s="12"/>
      <c r="K734" s="12"/>
      <c r="L734" s="12"/>
      <c r="M734" s="12"/>
      <c r="N734" s="12"/>
      <c r="O734" s="12"/>
      <c r="P734" s="12"/>
    </row>
    <row r="735" spans="3:16" x14ac:dyDescent="0.3">
      <c r="C735" s="12"/>
      <c r="D735" s="12"/>
      <c r="E735" s="12"/>
      <c r="F735" s="21"/>
      <c r="G735" s="12"/>
      <c r="H735" s="12"/>
      <c r="I735" s="12"/>
      <c r="J735" s="12"/>
      <c r="K735" s="12"/>
      <c r="L735" s="12"/>
      <c r="M735" s="12"/>
      <c r="N735" s="12"/>
      <c r="O735" s="12"/>
      <c r="P735" s="12"/>
    </row>
    <row r="736" spans="3:16" x14ac:dyDescent="0.3">
      <c r="C736" s="12"/>
      <c r="D736" s="12"/>
      <c r="E736" s="12"/>
      <c r="F736" s="21"/>
      <c r="G736" s="12"/>
      <c r="H736" s="12"/>
      <c r="I736" s="12"/>
      <c r="J736" s="12"/>
      <c r="K736" s="12"/>
      <c r="L736" s="12"/>
      <c r="M736" s="12"/>
      <c r="N736" s="12"/>
      <c r="O736" s="12"/>
      <c r="P736" s="12"/>
    </row>
    <row r="737" spans="3:16" x14ac:dyDescent="0.3">
      <c r="C737" s="12"/>
      <c r="D737" s="12"/>
      <c r="E737" s="12"/>
      <c r="F737" s="21"/>
      <c r="G737" s="12"/>
      <c r="H737" s="12"/>
      <c r="I737" s="12"/>
      <c r="J737" s="12"/>
      <c r="K737" s="12"/>
      <c r="L737" s="12"/>
      <c r="M737" s="12"/>
      <c r="N737" s="12"/>
      <c r="O737" s="12"/>
      <c r="P737" s="12"/>
    </row>
    <row r="738" spans="3:16" x14ac:dyDescent="0.3">
      <c r="C738" s="12"/>
      <c r="D738" s="12"/>
      <c r="E738" s="12"/>
      <c r="F738" s="21"/>
      <c r="G738" s="12"/>
      <c r="H738" s="12"/>
      <c r="I738" s="12"/>
      <c r="J738" s="12"/>
      <c r="K738" s="12"/>
      <c r="L738" s="12"/>
      <c r="M738" s="12"/>
      <c r="N738" s="12"/>
      <c r="O738" s="12"/>
      <c r="P738" s="12"/>
    </row>
    <row r="739" spans="3:16" x14ac:dyDescent="0.3">
      <c r="C739" s="12"/>
      <c r="D739" s="12"/>
      <c r="E739" s="12"/>
      <c r="F739" s="21"/>
      <c r="G739" s="12"/>
      <c r="H739" s="12"/>
      <c r="I739" s="12"/>
      <c r="J739" s="12"/>
      <c r="K739" s="12"/>
      <c r="L739" s="12"/>
      <c r="M739" s="12"/>
      <c r="N739" s="12"/>
      <c r="O739" s="12"/>
      <c r="P739" s="12"/>
    </row>
    <row r="740" spans="3:16" x14ac:dyDescent="0.3">
      <c r="C740" s="12"/>
      <c r="D740" s="12"/>
      <c r="E740" s="12"/>
      <c r="F740" s="21"/>
      <c r="G740" s="12"/>
      <c r="H740" s="12"/>
      <c r="I740" s="12"/>
      <c r="J740" s="12"/>
      <c r="K740" s="12"/>
      <c r="L740" s="12"/>
      <c r="M740" s="12"/>
      <c r="N740" s="12"/>
      <c r="O740" s="12"/>
      <c r="P740" s="12"/>
    </row>
    <row r="741" spans="3:16" x14ac:dyDescent="0.3">
      <c r="C741" s="12"/>
      <c r="D741" s="12"/>
      <c r="E741" s="12"/>
      <c r="F741" s="21"/>
      <c r="G741" s="12"/>
      <c r="H741" s="12"/>
      <c r="I741" s="12"/>
      <c r="J741" s="12"/>
      <c r="K741" s="12"/>
      <c r="L741" s="12"/>
      <c r="M741" s="12"/>
      <c r="N741" s="12"/>
      <c r="O741" s="12"/>
      <c r="P741" s="12"/>
    </row>
    <row r="742" spans="3:16" x14ac:dyDescent="0.3">
      <c r="C742" s="12"/>
      <c r="D742" s="12"/>
      <c r="E742" s="12"/>
      <c r="F742" s="21"/>
      <c r="G742" s="12"/>
      <c r="H742" s="12"/>
      <c r="I742" s="12"/>
      <c r="J742" s="12"/>
      <c r="K742" s="12"/>
      <c r="L742" s="12"/>
      <c r="M742" s="12"/>
      <c r="N742" s="12"/>
      <c r="O742" s="12"/>
      <c r="P742" s="12"/>
    </row>
    <row r="743" spans="3:16" x14ac:dyDescent="0.3">
      <c r="C743" s="12"/>
      <c r="D743" s="12"/>
      <c r="E743" s="12"/>
      <c r="F743" s="21"/>
      <c r="G743" s="12"/>
      <c r="H743" s="12"/>
      <c r="I743" s="12"/>
      <c r="J743" s="12"/>
      <c r="K743" s="12"/>
      <c r="L743" s="12"/>
      <c r="M743" s="12"/>
      <c r="N743" s="12"/>
      <c r="O743" s="12"/>
      <c r="P743" s="12"/>
    </row>
    <row r="744" spans="3:16" x14ac:dyDescent="0.3">
      <c r="C744" s="12"/>
      <c r="D744" s="12"/>
      <c r="E744" s="12"/>
      <c r="F744" s="21"/>
      <c r="G744" s="12"/>
      <c r="H744" s="12"/>
      <c r="I744" s="12"/>
      <c r="J744" s="12"/>
      <c r="K744" s="12"/>
      <c r="L744" s="12"/>
      <c r="M744" s="12"/>
      <c r="N744" s="12"/>
      <c r="O744" s="12"/>
      <c r="P744" s="12"/>
    </row>
    <row r="745" spans="3:16" x14ac:dyDescent="0.3">
      <c r="C745" s="12"/>
      <c r="D745" s="12"/>
      <c r="E745" s="12"/>
      <c r="F745" s="21"/>
      <c r="G745" s="12"/>
      <c r="H745" s="12"/>
      <c r="I745" s="12"/>
      <c r="J745" s="12"/>
      <c r="K745" s="12"/>
      <c r="L745" s="12"/>
      <c r="M745" s="12"/>
      <c r="N745" s="12"/>
      <c r="O745" s="12"/>
      <c r="P745" s="12"/>
    </row>
    <row r="746" spans="3:16" x14ac:dyDescent="0.3">
      <c r="C746" s="12"/>
      <c r="D746" s="12"/>
      <c r="E746" s="12"/>
      <c r="F746" s="21"/>
      <c r="G746" s="12"/>
      <c r="H746" s="12"/>
      <c r="I746" s="12"/>
      <c r="J746" s="12"/>
      <c r="K746" s="12"/>
      <c r="L746" s="12"/>
      <c r="M746" s="12"/>
      <c r="N746" s="12"/>
      <c r="O746" s="12"/>
      <c r="P746" s="12"/>
    </row>
    <row r="747" spans="3:16" x14ac:dyDescent="0.3">
      <c r="C747" s="12"/>
      <c r="D747" s="12"/>
      <c r="E747" s="12"/>
      <c r="F747" s="21"/>
      <c r="G747" s="12"/>
      <c r="H747" s="12"/>
      <c r="I747" s="12"/>
      <c r="J747" s="12"/>
      <c r="K747" s="12"/>
      <c r="L747" s="12"/>
      <c r="M747" s="12"/>
      <c r="N747" s="12"/>
      <c r="O747" s="12"/>
      <c r="P747" s="12"/>
    </row>
    <row r="748" spans="3:16" x14ac:dyDescent="0.3">
      <c r="C748" s="12"/>
      <c r="D748" s="12"/>
      <c r="E748" s="12"/>
      <c r="F748" s="21"/>
      <c r="G748" s="12"/>
      <c r="H748" s="12"/>
      <c r="I748" s="12"/>
      <c r="J748" s="12"/>
      <c r="K748" s="12"/>
      <c r="L748" s="12"/>
      <c r="M748" s="12"/>
      <c r="N748" s="12"/>
      <c r="O748" s="12"/>
      <c r="P748" s="12"/>
    </row>
    <row r="749" spans="3:16" x14ac:dyDescent="0.3">
      <c r="C749" s="12"/>
      <c r="D749" s="12"/>
      <c r="E749" s="12"/>
      <c r="F749" s="21"/>
      <c r="G749" s="12"/>
      <c r="H749" s="12"/>
      <c r="I749" s="12"/>
      <c r="J749" s="12"/>
      <c r="K749" s="12"/>
      <c r="L749" s="12"/>
      <c r="M749" s="12"/>
      <c r="N749" s="12"/>
      <c r="O749" s="12"/>
      <c r="P749" s="12"/>
    </row>
    <row r="750" spans="3:16" x14ac:dyDescent="0.3">
      <c r="C750" s="12"/>
      <c r="D750" s="12"/>
      <c r="E750" s="12"/>
      <c r="F750" s="21"/>
      <c r="G750" s="12"/>
      <c r="H750" s="12"/>
      <c r="I750" s="12"/>
      <c r="J750" s="12"/>
      <c r="K750" s="12"/>
      <c r="L750" s="12"/>
      <c r="M750" s="12"/>
      <c r="N750" s="12"/>
      <c r="O750" s="12"/>
      <c r="P750" s="12"/>
    </row>
    <row r="751" spans="3:16" x14ac:dyDescent="0.3">
      <c r="C751" s="12"/>
      <c r="D751" s="12"/>
      <c r="E751" s="12"/>
      <c r="F751" s="21"/>
      <c r="G751" s="12"/>
      <c r="H751" s="12"/>
      <c r="I751" s="12"/>
      <c r="J751" s="12"/>
      <c r="K751" s="12"/>
      <c r="L751" s="12"/>
      <c r="M751" s="12"/>
      <c r="N751" s="12"/>
      <c r="O751" s="12"/>
      <c r="P751" s="12"/>
    </row>
    <row r="752" spans="3:16" x14ac:dyDescent="0.3">
      <c r="C752" s="12"/>
      <c r="D752" s="12"/>
      <c r="E752" s="12"/>
      <c r="F752" s="21"/>
      <c r="G752" s="12"/>
      <c r="H752" s="12"/>
      <c r="I752" s="12"/>
      <c r="J752" s="12"/>
      <c r="K752" s="12"/>
      <c r="L752" s="12"/>
      <c r="M752" s="12"/>
      <c r="N752" s="12"/>
      <c r="O752" s="12"/>
      <c r="P752" s="12"/>
    </row>
    <row r="753" spans="3:16" x14ac:dyDescent="0.3">
      <c r="C753" s="12"/>
      <c r="D753" s="12"/>
      <c r="E753" s="12"/>
      <c r="F753" s="21"/>
      <c r="G753" s="12"/>
      <c r="H753" s="12"/>
      <c r="I753" s="12"/>
      <c r="J753" s="12"/>
      <c r="K753" s="12"/>
      <c r="L753" s="12"/>
      <c r="M753" s="12"/>
      <c r="N753" s="12"/>
      <c r="O753" s="12"/>
      <c r="P753" s="12"/>
    </row>
    <row r="754" spans="3:16" x14ac:dyDescent="0.3">
      <c r="C754" s="12"/>
      <c r="D754" s="12"/>
      <c r="E754" s="12"/>
      <c r="F754" s="21"/>
      <c r="G754" s="12"/>
      <c r="H754" s="12"/>
      <c r="I754" s="12"/>
      <c r="J754" s="12"/>
      <c r="K754" s="12"/>
      <c r="L754" s="12"/>
      <c r="M754" s="12"/>
      <c r="N754" s="12"/>
      <c r="O754" s="12"/>
      <c r="P754" s="12"/>
    </row>
    <row r="755" spans="3:16" x14ac:dyDescent="0.3">
      <c r="C755" s="12"/>
      <c r="D755" s="12"/>
      <c r="E755" s="12"/>
      <c r="F755" s="21"/>
      <c r="G755" s="12"/>
      <c r="H755" s="12"/>
      <c r="I755" s="12"/>
      <c r="J755" s="12"/>
      <c r="K755" s="12"/>
      <c r="L755" s="12"/>
      <c r="M755" s="12"/>
      <c r="N755" s="12"/>
      <c r="O755" s="12"/>
      <c r="P755" s="12"/>
    </row>
    <row r="756" spans="3:16" x14ac:dyDescent="0.3">
      <c r="C756" s="12"/>
      <c r="D756" s="12"/>
      <c r="E756" s="12"/>
      <c r="F756" s="21"/>
      <c r="G756" s="12"/>
      <c r="H756" s="12"/>
      <c r="I756" s="12"/>
      <c r="J756" s="12"/>
      <c r="K756" s="12"/>
      <c r="L756" s="12"/>
      <c r="M756" s="12"/>
      <c r="N756" s="12"/>
      <c r="O756" s="12"/>
      <c r="P756" s="12"/>
    </row>
    <row r="757" spans="3:16" x14ac:dyDescent="0.3">
      <c r="C757" s="12"/>
      <c r="D757" s="12"/>
      <c r="E757" s="12"/>
      <c r="F757" s="21"/>
      <c r="G757" s="12"/>
      <c r="H757" s="12"/>
      <c r="I757" s="12"/>
      <c r="J757" s="12"/>
      <c r="K757" s="12"/>
      <c r="L757" s="12"/>
      <c r="M757" s="12"/>
      <c r="N757" s="12"/>
      <c r="O757" s="12"/>
      <c r="P757" s="12"/>
    </row>
    <row r="758" spans="3:16" x14ac:dyDescent="0.3">
      <c r="C758" s="12"/>
      <c r="D758" s="12"/>
      <c r="E758" s="12"/>
      <c r="F758" s="21"/>
      <c r="G758" s="12"/>
      <c r="H758" s="12"/>
      <c r="I758" s="12"/>
      <c r="J758" s="12"/>
      <c r="K758" s="12"/>
      <c r="L758" s="12"/>
      <c r="M758" s="12"/>
      <c r="N758" s="12"/>
      <c r="O758" s="12"/>
      <c r="P758" s="12"/>
    </row>
    <row r="759" spans="3:16" x14ac:dyDescent="0.3">
      <c r="C759" s="12"/>
      <c r="D759" s="12"/>
      <c r="E759" s="12"/>
      <c r="F759" s="21"/>
      <c r="G759" s="12"/>
      <c r="H759" s="12"/>
      <c r="I759" s="12"/>
      <c r="J759" s="12"/>
      <c r="K759" s="12"/>
      <c r="L759" s="12"/>
      <c r="M759" s="12"/>
      <c r="N759" s="12"/>
      <c r="O759" s="12"/>
      <c r="P759" s="12"/>
    </row>
    <row r="760" spans="3:16" x14ac:dyDescent="0.3">
      <c r="C760" s="12"/>
      <c r="D760" s="12"/>
      <c r="E760" s="12"/>
      <c r="F760" s="21"/>
      <c r="G760" s="12"/>
      <c r="H760" s="12"/>
      <c r="I760" s="12"/>
      <c r="J760" s="12"/>
      <c r="K760" s="12"/>
      <c r="L760" s="12"/>
      <c r="M760" s="12"/>
      <c r="N760" s="12"/>
      <c r="O760" s="12"/>
      <c r="P760" s="12"/>
    </row>
    <row r="761" spans="3:16" x14ac:dyDescent="0.3">
      <c r="C761" s="12"/>
      <c r="D761" s="12"/>
      <c r="E761" s="12"/>
      <c r="F761" s="21"/>
      <c r="G761" s="12"/>
      <c r="H761" s="12"/>
      <c r="I761" s="12"/>
      <c r="J761" s="12"/>
      <c r="K761" s="12"/>
      <c r="L761" s="12"/>
      <c r="M761" s="12"/>
      <c r="N761" s="12"/>
      <c r="O761" s="12"/>
      <c r="P761" s="12"/>
    </row>
    <row r="762" spans="3:16" x14ac:dyDescent="0.3">
      <c r="C762" s="12"/>
      <c r="D762" s="12"/>
      <c r="E762" s="12"/>
      <c r="F762" s="21"/>
      <c r="G762" s="12"/>
      <c r="H762" s="12"/>
      <c r="I762" s="12"/>
      <c r="J762" s="12"/>
      <c r="K762" s="12"/>
      <c r="L762" s="12"/>
      <c r="M762" s="12"/>
      <c r="N762" s="12"/>
      <c r="O762" s="12"/>
      <c r="P762" s="12"/>
    </row>
    <row r="763" spans="3:16" x14ac:dyDescent="0.3">
      <c r="C763" s="12"/>
      <c r="D763" s="12"/>
      <c r="E763" s="12"/>
      <c r="F763" s="21"/>
      <c r="G763" s="12"/>
      <c r="H763" s="12"/>
      <c r="I763" s="12"/>
      <c r="J763" s="12"/>
      <c r="K763" s="12"/>
      <c r="L763" s="12"/>
      <c r="M763" s="12"/>
      <c r="N763" s="12"/>
      <c r="O763" s="12"/>
      <c r="P763" s="12"/>
    </row>
    <row r="764" spans="3:16" x14ac:dyDescent="0.3">
      <c r="C764" s="12"/>
      <c r="D764" s="12"/>
      <c r="E764" s="12"/>
      <c r="F764" s="21"/>
      <c r="G764" s="12"/>
      <c r="H764" s="12"/>
      <c r="I764" s="12"/>
      <c r="J764" s="12"/>
      <c r="K764" s="12"/>
      <c r="L764" s="12"/>
      <c r="M764" s="12"/>
      <c r="N764" s="12"/>
      <c r="O764" s="12"/>
      <c r="P764" s="12"/>
    </row>
    <row r="765" spans="3:16" x14ac:dyDescent="0.3">
      <c r="C765" s="12"/>
      <c r="D765" s="12"/>
      <c r="E765" s="12"/>
      <c r="F765" s="21"/>
      <c r="G765" s="12"/>
      <c r="H765" s="12"/>
      <c r="I765" s="12"/>
      <c r="J765" s="12"/>
      <c r="K765" s="12"/>
      <c r="L765" s="12"/>
      <c r="M765" s="12"/>
      <c r="N765" s="12"/>
      <c r="O765" s="12"/>
      <c r="P765" s="12"/>
    </row>
    <row r="766" spans="3:16" x14ac:dyDescent="0.3">
      <c r="C766" s="12"/>
      <c r="D766" s="12"/>
      <c r="E766" s="12"/>
      <c r="F766" s="21"/>
      <c r="G766" s="12"/>
      <c r="H766" s="12"/>
      <c r="I766" s="12"/>
      <c r="J766" s="12"/>
      <c r="K766" s="12"/>
      <c r="L766" s="12"/>
      <c r="M766" s="12"/>
      <c r="N766" s="12"/>
      <c r="O766" s="12"/>
      <c r="P766" s="12"/>
    </row>
    <row r="767" spans="3:16" x14ac:dyDescent="0.3">
      <c r="C767" s="12"/>
      <c r="D767" s="12"/>
      <c r="E767" s="12"/>
      <c r="F767" s="21"/>
      <c r="G767" s="12"/>
      <c r="H767" s="12"/>
      <c r="I767" s="12"/>
      <c r="J767" s="12"/>
      <c r="K767" s="12"/>
      <c r="L767" s="12"/>
      <c r="M767" s="12"/>
      <c r="N767" s="12"/>
      <c r="O767" s="12"/>
      <c r="P767" s="12"/>
    </row>
    <row r="768" spans="3:16" x14ac:dyDescent="0.3">
      <c r="C768" s="12"/>
      <c r="D768" s="12"/>
      <c r="E768" s="12"/>
      <c r="F768" s="21"/>
      <c r="G768" s="12"/>
      <c r="H768" s="12"/>
      <c r="I768" s="12"/>
      <c r="J768" s="12"/>
      <c r="K768" s="12"/>
      <c r="L768" s="12"/>
      <c r="M768" s="12"/>
      <c r="N768" s="12"/>
      <c r="O768" s="12"/>
      <c r="P768" s="12"/>
    </row>
    <row r="769" spans="3:16" x14ac:dyDescent="0.3">
      <c r="C769" s="12"/>
      <c r="D769" s="12"/>
      <c r="E769" s="12"/>
      <c r="F769" s="21"/>
      <c r="G769" s="12"/>
      <c r="H769" s="12"/>
      <c r="I769" s="12"/>
      <c r="J769" s="12"/>
      <c r="K769" s="12"/>
      <c r="L769" s="12"/>
      <c r="M769" s="12"/>
      <c r="N769" s="12"/>
      <c r="O769" s="12"/>
      <c r="P769" s="12"/>
    </row>
    <row r="770" spans="3:16" x14ac:dyDescent="0.3">
      <c r="C770" s="12"/>
      <c r="D770" s="12"/>
      <c r="E770" s="12"/>
      <c r="F770" s="21"/>
      <c r="G770" s="12"/>
      <c r="H770" s="12"/>
      <c r="I770" s="12"/>
      <c r="J770" s="12"/>
      <c r="K770" s="12"/>
      <c r="L770" s="12"/>
      <c r="M770" s="12"/>
      <c r="N770" s="12"/>
      <c r="O770" s="12"/>
      <c r="P770" s="12"/>
    </row>
    <row r="771" spans="3:16" x14ac:dyDescent="0.3">
      <c r="C771" s="12"/>
      <c r="D771" s="12"/>
      <c r="E771" s="12"/>
      <c r="F771" s="21"/>
      <c r="G771" s="12"/>
      <c r="H771" s="12"/>
      <c r="I771" s="12"/>
      <c r="J771" s="12"/>
      <c r="K771" s="12"/>
      <c r="L771" s="12"/>
      <c r="M771" s="12"/>
      <c r="N771" s="12"/>
      <c r="O771" s="12"/>
      <c r="P771" s="12"/>
    </row>
    <row r="772" spans="3:16" x14ac:dyDescent="0.3">
      <c r="C772" s="12"/>
      <c r="D772" s="12"/>
      <c r="E772" s="12"/>
      <c r="F772" s="21"/>
      <c r="G772" s="12"/>
      <c r="H772" s="12"/>
      <c r="I772" s="12"/>
      <c r="J772" s="12"/>
      <c r="K772" s="12"/>
      <c r="L772" s="12"/>
      <c r="M772" s="12"/>
      <c r="N772" s="12"/>
      <c r="O772" s="12"/>
      <c r="P772" s="12"/>
    </row>
    <row r="773" spans="3:16" x14ac:dyDescent="0.3">
      <c r="C773" s="12"/>
      <c r="D773" s="12"/>
      <c r="E773" s="12"/>
      <c r="F773" s="21"/>
      <c r="G773" s="12"/>
      <c r="H773" s="12"/>
      <c r="I773" s="12"/>
      <c r="J773" s="12"/>
      <c r="K773" s="12"/>
      <c r="L773" s="12"/>
      <c r="M773" s="12"/>
      <c r="N773" s="12"/>
      <c r="O773" s="12"/>
      <c r="P773" s="12"/>
    </row>
    <row r="774" spans="3:16" x14ac:dyDescent="0.3">
      <c r="C774" s="12"/>
      <c r="D774" s="12"/>
      <c r="E774" s="12"/>
      <c r="F774" s="21"/>
      <c r="G774" s="12"/>
      <c r="H774" s="12"/>
      <c r="I774" s="12"/>
      <c r="J774" s="12"/>
      <c r="K774" s="12"/>
      <c r="L774" s="12"/>
      <c r="M774" s="12"/>
      <c r="N774" s="12"/>
      <c r="O774" s="12"/>
      <c r="P774" s="12"/>
    </row>
    <row r="775" spans="3:16" x14ac:dyDescent="0.3">
      <c r="C775" s="12"/>
      <c r="D775" s="12"/>
      <c r="E775" s="12"/>
      <c r="F775" s="21"/>
      <c r="G775" s="12"/>
      <c r="H775" s="12"/>
      <c r="I775" s="12"/>
      <c r="J775" s="12"/>
      <c r="K775" s="12"/>
      <c r="L775" s="12"/>
      <c r="M775" s="12"/>
      <c r="N775" s="12"/>
      <c r="O775" s="12"/>
      <c r="P775" s="12"/>
    </row>
    <row r="776" spans="3:16" x14ac:dyDescent="0.3">
      <c r="C776" s="12"/>
      <c r="D776" s="12"/>
      <c r="E776" s="12"/>
      <c r="F776" s="21"/>
      <c r="G776" s="12"/>
      <c r="H776" s="12"/>
      <c r="I776" s="12"/>
      <c r="J776" s="12"/>
      <c r="K776" s="12"/>
      <c r="L776" s="12"/>
      <c r="M776" s="12"/>
      <c r="N776" s="12"/>
      <c r="O776" s="12"/>
      <c r="P776" s="12"/>
    </row>
    <row r="777" spans="3:16" x14ac:dyDescent="0.3">
      <c r="C777" s="12"/>
      <c r="D777" s="12"/>
      <c r="E777" s="12"/>
      <c r="F777" s="21"/>
      <c r="G777" s="12"/>
      <c r="H777" s="12"/>
      <c r="I777" s="12"/>
      <c r="J777" s="12"/>
      <c r="K777" s="12"/>
      <c r="L777" s="12"/>
      <c r="M777" s="12"/>
      <c r="N777" s="12"/>
      <c r="O777" s="12"/>
      <c r="P777" s="12"/>
    </row>
    <row r="778" spans="3:16" x14ac:dyDescent="0.3">
      <c r="C778" s="12"/>
      <c r="D778" s="12"/>
      <c r="E778" s="12"/>
      <c r="F778" s="21"/>
      <c r="G778" s="12"/>
      <c r="H778" s="12"/>
      <c r="I778" s="12"/>
      <c r="J778" s="12"/>
      <c r="K778" s="12"/>
      <c r="L778" s="12"/>
      <c r="M778" s="12"/>
      <c r="N778" s="12"/>
      <c r="O778" s="12"/>
      <c r="P778" s="12"/>
    </row>
    <row r="779" spans="3:16" x14ac:dyDescent="0.3">
      <c r="C779" s="12"/>
      <c r="D779" s="12"/>
      <c r="E779" s="12"/>
      <c r="F779" s="21"/>
      <c r="G779" s="12"/>
      <c r="H779" s="12"/>
      <c r="I779" s="12"/>
      <c r="J779" s="12"/>
      <c r="K779" s="12"/>
      <c r="L779" s="12"/>
      <c r="M779" s="12"/>
      <c r="N779" s="12"/>
      <c r="O779" s="12"/>
      <c r="P779" s="12"/>
    </row>
    <row r="780" spans="3:16" x14ac:dyDescent="0.3">
      <c r="C780" s="12"/>
      <c r="D780" s="12"/>
      <c r="E780" s="12"/>
      <c r="F780" s="21"/>
      <c r="G780" s="12"/>
      <c r="H780" s="12"/>
      <c r="I780" s="12"/>
      <c r="J780" s="12"/>
      <c r="K780" s="12"/>
      <c r="L780" s="12"/>
      <c r="M780" s="12"/>
      <c r="N780" s="12"/>
      <c r="O780" s="12"/>
      <c r="P780" s="12"/>
    </row>
    <row r="781" spans="3:16" x14ac:dyDescent="0.3">
      <c r="C781" s="12"/>
      <c r="D781" s="12"/>
      <c r="E781" s="12"/>
      <c r="F781" s="21"/>
      <c r="G781" s="12"/>
      <c r="H781" s="12"/>
      <c r="I781" s="12"/>
      <c r="J781" s="12"/>
      <c r="K781" s="12"/>
      <c r="L781" s="12"/>
      <c r="M781" s="12"/>
      <c r="N781" s="12"/>
      <c r="O781" s="12"/>
      <c r="P781" s="12"/>
    </row>
    <row r="782" spans="3:16" x14ac:dyDescent="0.3">
      <c r="C782" s="12"/>
      <c r="D782" s="12"/>
      <c r="E782" s="12"/>
      <c r="F782" s="21"/>
      <c r="G782" s="12"/>
      <c r="H782" s="12"/>
      <c r="I782" s="12"/>
      <c r="J782" s="12"/>
      <c r="K782" s="12"/>
      <c r="L782" s="12"/>
      <c r="M782" s="12"/>
      <c r="N782" s="12"/>
      <c r="O782" s="12"/>
      <c r="P782" s="12"/>
    </row>
    <row r="783" spans="3:16" x14ac:dyDescent="0.3">
      <c r="C783" s="12"/>
      <c r="D783" s="12"/>
      <c r="E783" s="12"/>
      <c r="F783" s="21"/>
      <c r="G783" s="12"/>
      <c r="H783" s="12"/>
      <c r="I783" s="12"/>
      <c r="J783" s="12"/>
      <c r="K783" s="12"/>
      <c r="L783" s="12"/>
      <c r="M783" s="12"/>
      <c r="N783" s="12"/>
      <c r="O783" s="12"/>
      <c r="P783" s="12"/>
    </row>
    <row r="784" spans="3:16" x14ac:dyDescent="0.3">
      <c r="C784" s="12"/>
      <c r="D784" s="12"/>
      <c r="E784" s="12"/>
      <c r="F784" s="21"/>
      <c r="G784" s="12"/>
      <c r="H784" s="12"/>
      <c r="I784" s="12"/>
      <c r="J784" s="12"/>
      <c r="K784" s="12"/>
      <c r="L784" s="12"/>
      <c r="M784" s="12"/>
      <c r="N784" s="12"/>
      <c r="O784" s="12"/>
      <c r="P784" s="12"/>
    </row>
    <row r="785" spans="3:16" x14ac:dyDescent="0.3">
      <c r="C785" s="12"/>
      <c r="D785" s="12"/>
      <c r="E785" s="12"/>
      <c r="F785" s="21"/>
      <c r="G785" s="12"/>
      <c r="H785" s="12"/>
      <c r="I785" s="12"/>
      <c r="J785" s="12"/>
      <c r="K785" s="12"/>
      <c r="L785" s="12"/>
      <c r="M785" s="12"/>
      <c r="N785" s="12"/>
      <c r="O785" s="12"/>
      <c r="P785" s="12"/>
    </row>
    <row r="786" spans="3:16" x14ac:dyDescent="0.3">
      <c r="C786" s="12"/>
      <c r="D786" s="12"/>
      <c r="E786" s="12"/>
      <c r="F786" s="21"/>
      <c r="G786" s="12"/>
      <c r="H786" s="12"/>
      <c r="I786" s="12"/>
      <c r="J786" s="12"/>
      <c r="K786" s="12"/>
      <c r="L786" s="12"/>
      <c r="M786" s="12"/>
      <c r="N786" s="12"/>
      <c r="O786" s="12"/>
      <c r="P786" s="12"/>
    </row>
    <row r="787" spans="3:16" x14ac:dyDescent="0.3">
      <c r="C787" s="12"/>
      <c r="D787" s="12"/>
      <c r="E787" s="12"/>
      <c r="F787" s="21"/>
      <c r="G787" s="12"/>
      <c r="H787" s="12"/>
      <c r="I787" s="12"/>
      <c r="J787" s="12"/>
      <c r="K787" s="12"/>
      <c r="L787" s="12"/>
      <c r="M787" s="12"/>
      <c r="N787" s="12"/>
      <c r="O787" s="12"/>
      <c r="P787" s="12"/>
    </row>
    <row r="788" spans="3:16" x14ac:dyDescent="0.3">
      <c r="C788" s="12"/>
      <c r="D788" s="12"/>
      <c r="E788" s="12"/>
      <c r="F788" s="21"/>
      <c r="G788" s="12"/>
      <c r="H788" s="12"/>
      <c r="I788" s="12"/>
      <c r="J788" s="12"/>
      <c r="K788" s="12"/>
      <c r="L788" s="12"/>
      <c r="M788" s="12"/>
      <c r="N788" s="12"/>
      <c r="O788" s="12"/>
      <c r="P788" s="12"/>
    </row>
    <row r="789" spans="3:16" x14ac:dyDescent="0.3">
      <c r="C789" s="12"/>
      <c r="D789" s="12"/>
      <c r="E789" s="12"/>
      <c r="F789" s="21"/>
      <c r="G789" s="12"/>
      <c r="H789" s="12"/>
      <c r="I789" s="12"/>
      <c r="J789" s="12"/>
      <c r="K789" s="12"/>
      <c r="L789" s="12"/>
      <c r="M789" s="12"/>
      <c r="N789" s="12"/>
      <c r="O789" s="12"/>
      <c r="P789" s="12"/>
    </row>
    <row r="790" spans="3:16" x14ac:dyDescent="0.3">
      <c r="C790" s="12"/>
      <c r="D790" s="12"/>
      <c r="E790" s="12"/>
      <c r="F790" s="21"/>
      <c r="G790" s="12"/>
      <c r="H790" s="12"/>
      <c r="I790" s="12"/>
      <c r="J790" s="12"/>
      <c r="K790" s="12"/>
      <c r="L790" s="12"/>
      <c r="M790" s="12"/>
      <c r="N790" s="12"/>
      <c r="O790" s="12"/>
      <c r="P790" s="12"/>
    </row>
    <row r="791" spans="3:16" x14ac:dyDescent="0.3">
      <c r="C791" s="12"/>
      <c r="D791" s="12"/>
      <c r="E791" s="12"/>
      <c r="F791" s="21"/>
      <c r="G791" s="12"/>
      <c r="H791" s="12"/>
      <c r="I791" s="12"/>
      <c r="J791" s="12"/>
      <c r="K791" s="12"/>
      <c r="L791" s="12"/>
      <c r="M791" s="12"/>
      <c r="N791" s="12"/>
      <c r="O791" s="12"/>
      <c r="P791" s="12"/>
    </row>
    <row r="792" spans="3:16" x14ac:dyDescent="0.3">
      <c r="C792" s="12"/>
      <c r="D792" s="12"/>
      <c r="E792" s="12"/>
      <c r="F792" s="21"/>
      <c r="G792" s="12"/>
      <c r="H792" s="12"/>
      <c r="I792" s="12"/>
      <c r="J792" s="12"/>
      <c r="K792" s="12"/>
      <c r="L792" s="12"/>
      <c r="M792" s="12"/>
      <c r="N792" s="12"/>
      <c r="O792" s="12"/>
      <c r="P792" s="12"/>
    </row>
    <row r="793" spans="3:16" x14ac:dyDescent="0.3">
      <c r="C793" s="12"/>
      <c r="D793" s="12"/>
      <c r="E793" s="12"/>
      <c r="F793" s="21"/>
      <c r="G793" s="12"/>
      <c r="H793" s="12"/>
      <c r="I793" s="12"/>
      <c r="J793" s="12"/>
      <c r="K793" s="12"/>
      <c r="L793" s="12"/>
      <c r="M793" s="12"/>
      <c r="N793" s="12"/>
      <c r="O793" s="12"/>
      <c r="P793" s="12"/>
    </row>
    <row r="794" spans="3:16" x14ac:dyDescent="0.3">
      <c r="C794" s="12"/>
      <c r="D794" s="12"/>
      <c r="E794" s="12"/>
      <c r="F794" s="21"/>
      <c r="G794" s="12"/>
      <c r="H794" s="12"/>
      <c r="I794" s="12"/>
      <c r="J794" s="12"/>
      <c r="K794" s="12"/>
      <c r="L794" s="12"/>
      <c r="M794" s="12"/>
      <c r="N794" s="12"/>
      <c r="O794" s="12"/>
      <c r="P794" s="12"/>
    </row>
    <row r="795" spans="3:16" x14ac:dyDescent="0.3">
      <c r="C795" s="12"/>
      <c r="D795" s="12"/>
      <c r="E795" s="12"/>
      <c r="F795" s="21"/>
      <c r="G795" s="12"/>
      <c r="H795" s="12"/>
      <c r="I795" s="12"/>
      <c r="J795" s="12"/>
      <c r="K795" s="12"/>
      <c r="L795" s="12"/>
      <c r="M795" s="12"/>
      <c r="N795" s="12"/>
      <c r="O795" s="12"/>
      <c r="P795" s="12"/>
    </row>
    <row r="796" spans="3:16" x14ac:dyDescent="0.3">
      <c r="C796" s="12"/>
      <c r="D796" s="12"/>
      <c r="E796" s="12"/>
      <c r="F796" s="21"/>
      <c r="G796" s="12"/>
      <c r="H796" s="12"/>
      <c r="I796" s="12"/>
      <c r="J796" s="12"/>
      <c r="K796" s="12"/>
      <c r="L796" s="12"/>
      <c r="M796" s="12"/>
      <c r="N796" s="12"/>
      <c r="O796" s="12"/>
      <c r="P796" s="12"/>
    </row>
    <row r="797" spans="3:16" x14ac:dyDescent="0.3">
      <c r="C797" s="12"/>
      <c r="D797" s="12"/>
      <c r="E797" s="12"/>
      <c r="F797" s="21"/>
      <c r="G797" s="12"/>
      <c r="H797" s="12"/>
      <c r="I797" s="12"/>
      <c r="J797" s="12"/>
      <c r="K797" s="12"/>
      <c r="L797" s="12"/>
      <c r="M797" s="12"/>
      <c r="N797" s="12"/>
      <c r="O797" s="12"/>
      <c r="P797" s="12"/>
    </row>
    <row r="798" spans="3:16" x14ac:dyDescent="0.3">
      <c r="C798" s="12"/>
      <c r="D798" s="12"/>
      <c r="E798" s="12"/>
      <c r="F798" s="21"/>
      <c r="G798" s="12"/>
      <c r="H798" s="12"/>
      <c r="I798" s="12"/>
      <c r="J798" s="12"/>
      <c r="K798" s="12"/>
      <c r="L798" s="12"/>
      <c r="M798" s="12"/>
      <c r="N798" s="12"/>
      <c r="O798" s="12"/>
      <c r="P798" s="12"/>
    </row>
    <row r="799" spans="3:16" x14ac:dyDescent="0.3">
      <c r="C799" s="12"/>
      <c r="D799" s="12"/>
      <c r="E799" s="12"/>
      <c r="F799" s="21"/>
      <c r="G799" s="12"/>
      <c r="H799" s="12"/>
      <c r="I799" s="12"/>
      <c r="J799" s="12"/>
      <c r="K799" s="12"/>
      <c r="L799" s="12"/>
      <c r="M799" s="12"/>
      <c r="N799" s="12"/>
      <c r="O799" s="12"/>
      <c r="P799" s="12"/>
    </row>
    <row r="800" spans="3:16" x14ac:dyDescent="0.3">
      <c r="C800" s="12"/>
      <c r="D800" s="12"/>
      <c r="E800" s="12"/>
      <c r="F800" s="21"/>
      <c r="G800" s="12"/>
      <c r="H800" s="12"/>
      <c r="I800" s="12"/>
      <c r="J800" s="12"/>
      <c r="K800" s="12"/>
      <c r="L800" s="12"/>
      <c r="M800" s="12"/>
      <c r="N800" s="12"/>
      <c r="O800" s="12"/>
      <c r="P800" s="12"/>
    </row>
    <row r="801" spans="3:16" x14ac:dyDescent="0.3">
      <c r="C801" s="12"/>
      <c r="D801" s="12"/>
      <c r="E801" s="12"/>
      <c r="F801" s="21"/>
      <c r="G801" s="12"/>
      <c r="H801" s="12"/>
      <c r="I801" s="12"/>
      <c r="J801" s="12"/>
      <c r="K801" s="12"/>
      <c r="L801" s="12"/>
      <c r="M801" s="12"/>
      <c r="N801" s="12"/>
      <c r="O801" s="12"/>
      <c r="P801" s="12"/>
    </row>
    <row r="802" spans="3:16" x14ac:dyDescent="0.3">
      <c r="C802" s="12"/>
      <c r="D802" s="12"/>
      <c r="E802" s="12"/>
      <c r="F802" s="21"/>
      <c r="G802" s="12"/>
      <c r="H802" s="12"/>
      <c r="I802" s="12"/>
      <c r="J802" s="12"/>
      <c r="K802" s="12"/>
      <c r="L802" s="12"/>
      <c r="M802" s="12"/>
      <c r="N802" s="12"/>
      <c r="O802" s="12"/>
      <c r="P802" s="12"/>
    </row>
    <row r="803" spans="3:16" x14ac:dyDescent="0.3">
      <c r="C803" s="12"/>
      <c r="D803" s="12"/>
      <c r="E803" s="12"/>
      <c r="F803" s="21"/>
      <c r="G803" s="12"/>
      <c r="H803" s="12"/>
      <c r="I803" s="12"/>
      <c r="J803" s="12"/>
      <c r="K803" s="12"/>
      <c r="L803" s="12"/>
      <c r="M803" s="12"/>
      <c r="N803" s="12"/>
      <c r="O803" s="12"/>
      <c r="P803" s="12"/>
    </row>
    <row r="804" spans="3:16" x14ac:dyDescent="0.3">
      <c r="C804" s="12"/>
      <c r="D804" s="12"/>
      <c r="E804" s="12"/>
      <c r="F804" s="21"/>
      <c r="G804" s="12"/>
      <c r="H804" s="12"/>
      <c r="I804" s="12"/>
      <c r="J804" s="12"/>
      <c r="K804" s="12"/>
      <c r="L804" s="12"/>
      <c r="M804" s="12"/>
      <c r="N804" s="12"/>
      <c r="O804" s="12"/>
      <c r="P804" s="12"/>
    </row>
    <row r="805" spans="3:16" x14ac:dyDescent="0.3">
      <c r="C805" s="12"/>
      <c r="D805" s="12"/>
      <c r="E805" s="12"/>
      <c r="F805" s="21"/>
      <c r="G805" s="12"/>
      <c r="H805" s="12"/>
      <c r="I805" s="12"/>
      <c r="J805" s="12"/>
      <c r="K805" s="12"/>
      <c r="L805" s="12"/>
      <c r="M805" s="12"/>
      <c r="N805" s="12"/>
      <c r="O805" s="12"/>
      <c r="P805" s="12"/>
    </row>
    <row r="806" spans="3:16" x14ac:dyDescent="0.3">
      <c r="C806" s="12"/>
      <c r="D806" s="12"/>
      <c r="E806" s="12"/>
      <c r="F806" s="21"/>
      <c r="G806" s="12"/>
      <c r="H806" s="12"/>
      <c r="I806" s="12"/>
      <c r="J806" s="12"/>
      <c r="K806" s="12"/>
      <c r="L806" s="12"/>
      <c r="M806" s="12"/>
      <c r="N806" s="12"/>
      <c r="O806" s="12"/>
      <c r="P806" s="12"/>
    </row>
    <row r="807" spans="3:16" x14ac:dyDescent="0.3">
      <c r="C807" s="12"/>
      <c r="D807" s="12"/>
      <c r="E807" s="12"/>
      <c r="F807" s="21"/>
      <c r="G807" s="12"/>
      <c r="H807" s="12"/>
      <c r="I807" s="12"/>
      <c r="J807" s="12"/>
      <c r="K807" s="12"/>
      <c r="L807" s="12"/>
      <c r="M807" s="12"/>
      <c r="N807" s="12"/>
      <c r="O807" s="12"/>
      <c r="P807" s="12"/>
    </row>
    <row r="808" spans="3:16" x14ac:dyDescent="0.3">
      <c r="C808" s="12"/>
      <c r="D808" s="12"/>
      <c r="E808" s="12"/>
      <c r="F808" s="21"/>
      <c r="G808" s="12"/>
      <c r="H808" s="12"/>
      <c r="I808" s="12"/>
      <c r="J808" s="12"/>
      <c r="K808" s="12"/>
      <c r="L808" s="12"/>
      <c r="M808" s="12"/>
      <c r="N808" s="12"/>
      <c r="O808" s="12"/>
      <c r="P808" s="12"/>
    </row>
    <row r="809" spans="3:16" x14ac:dyDescent="0.3">
      <c r="C809" s="12"/>
      <c r="D809" s="12"/>
      <c r="E809" s="12"/>
      <c r="F809" s="21"/>
      <c r="G809" s="12"/>
      <c r="H809" s="12"/>
      <c r="I809" s="12"/>
      <c r="J809" s="12"/>
      <c r="K809" s="12"/>
      <c r="L809" s="12"/>
      <c r="M809" s="12"/>
      <c r="N809" s="12"/>
      <c r="O809" s="12"/>
      <c r="P809" s="12"/>
    </row>
    <row r="810" spans="3:16" x14ac:dyDescent="0.3">
      <c r="C810" s="12"/>
      <c r="D810" s="12"/>
      <c r="E810" s="12"/>
      <c r="F810" s="21"/>
      <c r="G810" s="12"/>
      <c r="H810" s="12"/>
      <c r="I810" s="12"/>
      <c r="J810" s="12"/>
      <c r="K810" s="12"/>
      <c r="L810" s="12"/>
      <c r="M810" s="12"/>
      <c r="N810" s="12"/>
      <c r="O810" s="12"/>
      <c r="P810" s="12"/>
    </row>
    <row r="811" spans="3:16" x14ac:dyDescent="0.3">
      <c r="C811" s="12"/>
      <c r="D811" s="12"/>
      <c r="E811" s="12"/>
      <c r="F811" s="21"/>
      <c r="G811" s="12"/>
      <c r="H811" s="12"/>
      <c r="I811" s="12"/>
      <c r="J811" s="12"/>
      <c r="K811" s="12"/>
      <c r="L811" s="12"/>
      <c r="M811" s="12"/>
      <c r="N811" s="12"/>
      <c r="O811" s="12"/>
      <c r="P811" s="12"/>
    </row>
    <row r="812" spans="3:16" x14ac:dyDescent="0.3">
      <c r="C812" s="12"/>
      <c r="D812" s="12"/>
      <c r="E812" s="12"/>
      <c r="F812" s="21"/>
      <c r="G812" s="12"/>
      <c r="H812" s="12"/>
      <c r="I812" s="12"/>
      <c r="J812" s="12"/>
      <c r="K812" s="12"/>
      <c r="L812" s="12"/>
      <c r="M812" s="12"/>
      <c r="N812" s="12"/>
      <c r="O812" s="12"/>
      <c r="P812" s="12"/>
    </row>
    <row r="813" spans="3:16" x14ac:dyDescent="0.3">
      <c r="C813" s="12"/>
      <c r="D813" s="12"/>
      <c r="E813" s="12"/>
      <c r="F813" s="21"/>
      <c r="G813" s="12"/>
      <c r="H813" s="12"/>
      <c r="I813" s="12"/>
      <c r="J813" s="12"/>
      <c r="K813" s="12"/>
      <c r="L813" s="12"/>
      <c r="M813" s="12"/>
      <c r="N813" s="12"/>
      <c r="O813" s="12"/>
      <c r="P813" s="12"/>
    </row>
    <row r="814" spans="3:16" x14ac:dyDescent="0.3">
      <c r="C814" s="12"/>
      <c r="D814" s="12"/>
      <c r="E814" s="12"/>
      <c r="F814" s="21"/>
      <c r="G814" s="12"/>
      <c r="H814" s="12"/>
      <c r="I814" s="12"/>
      <c r="J814" s="12"/>
      <c r="K814" s="12"/>
      <c r="L814" s="12"/>
      <c r="M814" s="12"/>
      <c r="N814" s="12"/>
      <c r="O814" s="12"/>
      <c r="P814" s="12"/>
    </row>
    <row r="815" spans="3:16" x14ac:dyDescent="0.3">
      <c r="C815" s="12"/>
      <c r="D815" s="12"/>
      <c r="E815" s="12"/>
      <c r="F815" s="21"/>
      <c r="G815" s="12"/>
      <c r="H815" s="12"/>
      <c r="I815" s="12"/>
      <c r="J815" s="12"/>
      <c r="K815" s="12"/>
      <c r="L815" s="12"/>
      <c r="M815" s="12"/>
      <c r="N815" s="12"/>
      <c r="O815" s="12"/>
      <c r="P815" s="12"/>
    </row>
    <row r="816" spans="3:16" x14ac:dyDescent="0.3">
      <c r="C816" s="12"/>
      <c r="D816" s="12"/>
      <c r="E816" s="12"/>
      <c r="F816" s="21"/>
      <c r="G816" s="12"/>
      <c r="H816" s="12"/>
      <c r="I816" s="12"/>
      <c r="J816" s="12"/>
      <c r="K816" s="12"/>
      <c r="L816" s="12"/>
      <c r="M816" s="12"/>
      <c r="N816" s="12"/>
      <c r="O816" s="12"/>
      <c r="P816" s="12"/>
    </row>
    <row r="817" spans="3:16" x14ac:dyDescent="0.3">
      <c r="C817" s="12"/>
      <c r="D817" s="12"/>
      <c r="E817" s="12"/>
      <c r="F817" s="21"/>
      <c r="G817" s="12"/>
      <c r="H817" s="12"/>
      <c r="I817" s="12"/>
      <c r="J817" s="12"/>
      <c r="K817" s="12"/>
      <c r="L817" s="12"/>
      <c r="M817" s="12"/>
      <c r="N817" s="12"/>
      <c r="O817" s="12"/>
      <c r="P817" s="12"/>
    </row>
    <row r="818" spans="3:16" x14ac:dyDescent="0.3">
      <c r="C818" s="12"/>
      <c r="D818" s="12"/>
      <c r="E818" s="12"/>
      <c r="F818" s="21"/>
      <c r="G818" s="12"/>
      <c r="H818" s="12"/>
      <c r="I818" s="12"/>
      <c r="J818" s="12"/>
      <c r="K818" s="12"/>
      <c r="L818" s="12"/>
      <c r="M818" s="12"/>
      <c r="N818" s="12"/>
      <c r="O818" s="12"/>
      <c r="P818" s="12"/>
    </row>
    <row r="819" spans="3:16" x14ac:dyDescent="0.3">
      <c r="C819" s="12"/>
      <c r="D819" s="12"/>
      <c r="E819" s="12"/>
      <c r="F819" s="21"/>
      <c r="G819" s="12"/>
      <c r="H819" s="12"/>
      <c r="I819" s="12"/>
      <c r="J819" s="12"/>
      <c r="K819" s="12"/>
      <c r="L819" s="12"/>
      <c r="M819" s="12"/>
      <c r="N819" s="12"/>
      <c r="O819" s="12"/>
      <c r="P819" s="12"/>
    </row>
    <row r="820" spans="3:16" x14ac:dyDescent="0.3">
      <c r="C820" s="12"/>
      <c r="D820" s="12"/>
      <c r="E820" s="12"/>
      <c r="F820" s="21"/>
      <c r="G820" s="12"/>
      <c r="H820" s="12"/>
      <c r="I820" s="12"/>
      <c r="J820" s="12"/>
      <c r="K820" s="12"/>
      <c r="L820" s="12"/>
      <c r="M820" s="12"/>
      <c r="N820" s="12"/>
      <c r="O820" s="12"/>
      <c r="P820" s="12"/>
    </row>
    <row r="821" spans="3:16" x14ac:dyDescent="0.3">
      <c r="C821" s="12"/>
      <c r="D821" s="12"/>
      <c r="E821" s="12"/>
      <c r="F821" s="21"/>
      <c r="G821" s="12"/>
      <c r="H821" s="12"/>
      <c r="I821" s="12"/>
      <c r="J821" s="12"/>
      <c r="K821" s="12"/>
      <c r="L821" s="12"/>
      <c r="M821" s="12"/>
      <c r="N821" s="12"/>
      <c r="O821" s="12"/>
      <c r="P821" s="12"/>
    </row>
    <row r="822" spans="3:16" x14ac:dyDescent="0.3">
      <c r="C822" s="12"/>
      <c r="D822" s="12"/>
      <c r="E822" s="12"/>
      <c r="F822" s="21"/>
      <c r="G822" s="12"/>
      <c r="H822" s="12"/>
      <c r="I822" s="12"/>
      <c r="J822" s="12"/>
      <c r="K822" s="12"/>
      <c r="L822" s="12"/>
      <c r="M822" s="12"/>
      <c r="N822" s="12"/>
      <c r="O822" s="12"/>
      <c r="P822" s="12"/>
    </row>
    <row r="823" spans="3:16" x14ac:dyDescent="0.3">
      <c r="C823" s="12"/>
      <c r="D823" s="12"/>
      <c r="E823" s="12"/>
      <c r="F823" s="21"/>
      <c r="G823" s="12"/>
      <c r="H823" s="12"/>
      <c r="I823" s="12"/>
      <c r="J823" s="12"/>
      <c r="K823" s="12"/>
      <c r="L823" s="12"/>
      <c r="M823" s="12"/>
      <c r="N823" s="12"/>
      <c r="O823" s="12"/>
      <c r="P823" s="12"/>
    </row>
    <row r="824" spans="3:16" x14ac:dyDescent="0.3">
      <c r="C824" s="12"/>
      <c r="D824" s="12"/>
      <c r="E824" s="12"/>
      <c r="F824" s="21"/>
      <c r="G824" s="12"/>
      <c r="H824" s="12"/>
      <c r="I824" s="12"/>
      <c r="J824" s="12"/>
      <c r="K824" s="12"/>
      <c r="L824" s="12"/>
      <c r="M824" s="12"/>
      <c r="N824" s="12"/>
      <c r="O824" s="12"/>
      <c r="P824" s="12"/>
    </row>
    <row r="825" spans="3:16" x14ac:dyDescent="0.3">
      <c r="C825" s="12"/>
      <c r="D825" s="12"/>
      <c r="E825" s="12"/>
      <c r="F825" s="21"/>
      <c r="G825" s="12"/>
      <c r="H825" s="12"/>
      <c r="I825" s="12"/>
      <c r="J825" s="12"/>
      <c r="K825" s="12"/>
      <c r="L825" s="12"/>
      <c r="M825" s="12"/>
      <c r="N825" s="12"/>
      <c r="O825" s="12"/>
      <c r="P825" s="12"/>
    </row>
    <row r="826" spans="3:16" x14ac:dyDescent="0.3">
      <c r="C826" s="12"/>
      <c r="D826" s="12"/>
      <c r="E826" s="12"/>
      <c r="F826" s="21"/>
      <c r="G826" s="12"/>
      <c r="H826" s="12"/>
      <c r="I826" s="12"/>
      <c r="J826" s="12"/>
      <c r="K826" s="12"/>
      <c r="L826" s="12"/>
      <c r="M826" s="12"/>
      <c r="N826" s="12"/>
      <c r="O826" s="12"/>
      <c r="P826" s="12"/>
    </row>
    <row r="827" spans="3:16" x14ac:dyDescent="0.3">
      <c r="C827" s="12"/>
      <c r="D827" s="12"/>
      <c r="E827" s="12"/>
      <c r="F827" s="21"/>
      <c r="G827" s="12"/>
      <c r="H827" s="12"/>
      <c r="I827" s="12"/>
      <c r="J827" s="12"/>
      <c r="K827" s="12"/>
      <c r="L827" s="12"/>
      <c r="M827" s="12"/>
      <c r="N827" s="12"/>
      <c r="O827" s="12"/>
      <c r="P827" s="12"/>
    </row>
    <row r="828" spans="3:16" x14ac:dyDescent="0.3">
      <c r="C828" s="12"/>
      <c r="D828" s="12"/>
      <c r="E828" s="12"/>
      <c r="F828" s="21"/>
      <c r="G828" s="12"/>
      <c r="H828" s="12"/>
      <c r="I828" s="12"/>
      <c r="J828" s="12"/>
      <c r="K828" s="12"/>
      <c r="L828" s="12"/>
      <c r="M828" s="12"/>
      <c r="N828" s="12"/>
      <c r="O828" s="12"/>
      <c r="P828" s="12"/>
    </row>
    <row r="829" spans="3:16" x14ac:dyDescent="0.3">
      <c r="C829" s="12"/>
      <c r="D829" s="12"/>
      <c r="E829" s="12"/>
      <c r="F829" s="21"/>
      <c r="G829" s="12"/>
      <c r="H829" s="12"/>
      <c r="I829" s="12"/>
      <c r="J829" s="12"/>
      <c r="K829" s="12"/>
      <c r="L829" s="12"/>
      <c r="M829" s="12"/>
      <c r="N829" s="12"/>
      <c r="O829" s="12"/>
      <c r="P829" s="12"/>
    </row>
    <row r="830" spans="3:16" x14ac:dyDescent="0.3">
      <c r="C830" s="12"/>
      <c r="D830" s="12"/>
      <c r="E830" s="12"/>
      <c r="F830" s="21"/>
      <c r="G830" s="12"/>
      <c r="H830" s="12"/>
      <c r="I830" s="12"/>
      <c r="J830" s="12"/>
      <c r="K830" s="12"/>
      <c r="L830" s="12"/>
      <c r="M830" s="12"/>
      <c r="N830" s="12"/>
      <c r="O830" s="12"/>
      <c r="P830" s="12"/>
    </row>
    <row r="831" spans="3:16" x14ac:dyDescent="0.3">
      <c r="C831" s="12"/>
      <c r="D831" s="12"/>
      <c r="E831" s="12"/>
      <c r="F831" s="21"/>
      <c r="G831" s="12"/>
      <c r="H831" s="12"/>
      <c r="I831" s="12"/>
      <c r="J831" s="12"/>
      <c r="K831" s="12"/>
      <c r="L831" s="12"/>
      <c r="M831" s="12"/>
      <c r="N831" s="12"/>
      <c r="O831" s="12"/>
      <c r="P831" s="12"/>
    </row>
    <row r="832" spans="3:16" x14ac:dyDescent="0.3">
      <c r="C832" s="12"/>
      <c r="D832" s="12"/>
      <c r="E832" s="12"/>
      <c r="F832" s="21"/>
      <c r="G832" s="12"/>
      <c r="H832" s="12"/>
      <c r="I832" s="12"/>
      <c r="J832" s="12"/>
      <c r="K832" s="12"/>
      <c r="L832" s="12"/>
      <c r="M832" s="12"/>
      <c r="N832" s="12"/>
      <c r="O832" s="12"/>
      <c r="P832" s="12"/>
    </row>
    <row r="833" spans="3:16" x14ac:dyDescent="0.3">
      <c r="C833" s="12"/>
      <c r="D833" s="12"/>
      <c r="E833" s="12"/>
      <c r="F833" s="21"/>
      <c r="G833" s="12"/>
      <c r="H833" s="12"/>
      <c r="I833" s="12"/>
      <c r="J833" s="12"/>
      <c r="K833" s="12"/>
      <c r="L833" s="12"/>
      <c r="M833" s="12"/>
      <c r="N833" s="12"/>
      <c r="O833" s="12"/>
      <c r="P833" s="12"/>
    </row>
    <row r="834" spans="3:16" x14ac:dyDescent="0.3">
      <c r="C834" s="12"/>
      <c r="D834" s="12"/>
      <c r="E834" s="12"/>
      <c r="F834" s="21"/>
      <c r="G834" s="12"/>
      <c r="H834" s="12"/>
      <c r="I834" s="12"/>
      <c r="J834" s="12"/>
      <c r="K834" s="12"/>
      <c r="L834" s="12"/>
      <c r="M834" s="12"/>
      <c r="N834" s="12"/>
      <c r="O834" s="12"/>
      <c r="P834" s="12"/>
    </row>
    <row r="835" spans="3:16" x14ac:dyDescent="0.3">
      <c r="C835" s="12"/>
      <c r="D835" s="12"/>
      <c r="E835" s="12"/>
      <c r="F835" s="21"/>
      <c r="G835" s="12"/>
      <c r="H835" s="12"/>
      <c r="I835" s="12"/>
      <c r="J835" s="12"/>
      <c r="K835" s="12"/>
      <c r="L835" s="12"/>
      <c r="M835" s="12"/>
      <c r="N835" s="12"/>
      <c r="O835" s="12"/>
      <c r="P835" s="12"/>
    </row>
    <row r="836" spans="3:16" x14ac:dyDescent="0.3">
      <c r="C836" s="12"/>
      <c r="D836" s="12"/>
      <c r="E836" s="12"/>
      <c r="F836" s="21"/>
      <c r="G836" s="12"/>
      <c r="H836" s="12"/>
      <c r="I836" s="12"/>
      <c r="J836" s="12"/>
      <c r="K836" s="12"/>
      <c r="L836" s="12"/>
      <c r="M836" s="12"/>
      <c r="N836" s="12"/>
      <c r="O836" s="12"/>
      <c r="P836" s="12"/>
    </row>
    <row r="837" spans="3:16" x14ac:dyDescent="0.3">
      <c r="C837" s="12"/>
      <c r="D837" s="12"/>
      <c r="E837" s="12"/>
      <c r="F837" s="21"/>
      <c r="G837" s="12"/>
      <c r="H837" s="12"/>
      <c r="I837" s="12"/>
      <c r="J837" s="12"/>
      <c r="K837" s="12"/>
      <c r="L837" s="12"/>
      <c r="M837" s="12"/>
      <c r="N837" s="12"/>
      <c r="O837" s="12"/>
      <c r="P837" s="12"/>
    </row>
    <row r="838" spans="3:16" x14ac:dyDescent="0.3">
      <c r="C838" s="12"/>
      <c r="D838" s="12"/>
      <c r="E838" s="12"/>
      <c r="F838" s="21"/>
      <c r="G838" s="12"/>
      <c r="H838" s="12"/>
      <c r="I838" s="12"/>
      <c r="J838" s="12"/>
      <c r="K838" s="12"/>
      <c r="L838" s="12"/>
      <c r="M838" s="12"/>
      <c r="N838" s="12"/>
      <c r="O838" s="12"/>
      <c r="P838" s="12"/>
    </row>
    <row r="839" spans="3:16" x14ac:dyDescent="0.3">
      <c r="C839" s="12"/>
      <c r="D839" s="12"/>
      <c r="E839" s="12"/>
      <c r="F839" s="21"/>
      <c r="G839" s="12"/>
      <c r="H839" s="12"/>
      <c r="I839" s="12"/>
      <c r="J839" s="12"/>
      <c r="K839" s="12"/>
      <c r="L839" s="12"/>
      <c r="M839" s="12"/>
      <c r="N839" s="12"/>
      <c r="O839" s="12"/>
      <c r="P839" s="12"/>
    </row>
    <row r="840" spans="3:16" x14ac:dyDescent="0.3">
      <c r="C840" s="12"/>
      <c r="D840" s="12"/>
      <c r="E840" s="12"/>
      <c r="F840" s="21"/>
      <c r="G840" s="12"/>
      <c r="H840" s="12"/>
      <c r="I840" s="12"/>
      <c r="J840" s="12"/>
      <c r="K840" s="12"/>
      <c r="L840" s="12"/>
      <c r="M840" s="12"/>
      <c r="N840" s="12"/>
      <c r="O840" s="12"/>
      <c r="P840" s="12"/>
    </row>
    <row r="841" spans="3:16" x14ac:dyDescent="0.3">
      <c r="C841" s="12"/>
      <c r="D841" s="12"/>
      <c r="E841" s="12"/>
      <c r="F841" s="21"/>
      <c r="G841" s="12"/>
      <c r="H841" s="12"/>
      <c r="I841" s="12"/>
      <c r="J841" s="12"/>
      <c r="K841" s="12"/>
      <c r="L841" s="12"/>
      <c r="M841" s="12"/>
      <c r="N841" s="12"/>
      <c r="O841" s="12"/>
      <c r="P841" s="12"/>
    </row>
    <row r="842" spans="3:16" x14ac:dyDescent="0.3">
      <c r="C842" s="12"/>
      <c r="D842" s="12"/>
      <c r="E842" s="12"/>
      <c r="F842" s="21"/>
      <c r="G842" s="12"/>
      <c r="H842" s="12"/>
      <c r="I842" s="12"/>
      <c r="J842" s="12"/>
      <c r="K842" s="12"/>
      <c r="L842" s="12"/>
      <c r="M842" s="12"/>
      <c r="N842" s="12"/>
      <c r="O842" s="12"/>
      <c r="P842" s="12"/>
    </row>
    <row r="843" spans="3:16" x14ac:dyDescent="0.3">
      <c r="C843" s="12"/>
      <c r="D843" s="12"/>
      <c r="E843" s="12"/>
      <c r="F843" s="21"/>
      <c r="G843" s="12"/>
      <c r="H843" s="12"/>
      <c r="I843" s="12"/>
      <c r="J843" s="12"/>
      <c r="K843" s="12"/>
      <c r="L843" s="12"/>
      <c r="M843" s="12"/>
      <c r="N843" s="12"/>
      <c r="O843" s="12"/>
      <c r="P843" s="12"/>
    </row>
    <row r="844" spans="3:16" x14ac:dyDescent="0.3">
      <c r="C844" s="12"/>
      <c r="D844" s="12"/>
      <c r="E844" s="12"/>
      <c r="F844" s="21"/>
      <c r="G844" s="12"/>
      <c r="H844" s="12"/>
      <c r="I844" s="12"/>
      <c r="J844" s="12"/>
      <c r="K844" s="12"/>
      <c r="L844" s="12"/>
      <c r="M844" s="12"/>
      <c r="N844" s="12"/>
      <c r="O844" s="12"/>
      <c r="P844" s="12"/>
    </row>
    <row r="845" spans="3:16" x14ac:dyDescent="0.3">
      <c r="C845" s="12"/>
      <c r="D845" s="12"/>
      <c r="E845" s="12"/>
      <c r="F845" s="21"/>
      <c r="G845" s="12"/>
      <c r="H845" s="12"/>
      <c r="I845" s="12"/>
      <c r="J845" s="12"/>
      <c r="K845" s="12"/>
      <c r="L845" s="12"/>
      <c r="M845" s="12"/>
      <c r="N845" s="12"/>
      <c r="O845" s="12"/>
      <c r="P845" s="12"/>
    </row>
    <row r="846" spans="3:16" x14ac:dyDescent="0.3">
      <c r="C846" s="12"/>
      <c r="D846" s="12"/>
      <c r="E846" s="12"/>
      <c r="F846" s="21"/>
      <c r="G846" s="12"/>
      <c r="H846" s="12"/>
      <c r="I846" s="12"/>
      <c r="J846" s="12"/>
      <c r="K846" s="12"/>
      <c r="L846" s="12"/>
      <c r="M846" s="12"/>
      <c r="N846" s="12"/>
      <c r="O846" s="12"/>
      <c r="P846" s="12"/>
    </row>
    <row r="847" spans="3:16" x14ac:dyDescent="0.3">
      <c r="C847" s="12"/>
      <c r="D847" s="12"/>
      <c r="E847" s="12"/>
      <c r="F847" s="21"/>
      <c r="G847" s="12"/>
      <c r="H847" s="12"/>
      <c r="I847" s="12"/>
      <c r="J847" s="12"/>
      <c r="K847" s="12"/>
      <c r="L847" s="12"/>
      <c r="M847" s="12"/>
      <c r="N847" s="12"/>
      <c r="O847" s="12"/>
      <c r="P847" s="12"/>
    </row>
    <row r="848" spans="3:16" x14ac:dyDescent="0.3">
      <c r="C848" s="12"/>
      <c r="D848" s="12"/>
      <c r="E848" s="12"/>
      <c r="F848" s="21"/>
      <c r="G848" s="12"/>
      <c r="H848" s="12"/>
      <c r="I848" s="12"/>
      <c r="J848" s="12"/>
      <c r="K848" s="12"/>
      <c r="L848" s="12"/>
      <c r="M848" s="12"/>
      <c r="N848" s="12"/>
      <c r="O848" s="12"/>
      <c r="P848" s="12"/>
    </row>
    <row r="849" spans="3:16" x14ac:dyDescent="0.3">
      <c r="C849" s="12"/>
      <c r="D849" s="12"/>
      <c r="E849" s="12"/>
      <c r="F849" s="21"/>
      <c r="G849" s="12"/>
      <c r="H849" s="12"/>
      <c r="I849" s="12"/>
      <c r="J849" s="12"/>
      <c r="K849" s="12"/>
      <c r="L849" s="12"/>
      <c r="M849" s="12"/>
      <c r="N849" s="12"/>
      <c r="O849" s="12"/>
      <c r="P849" s="12"/>
    </row>
    <row r="850" spans="3:16" x14ac:dyDescent="0.3">
      <c r="C850" s="12"/>
      <c r="D850" s="12"/>
      <c r="E850" s="12"/>
      <c r="F850" s="21"/>
      <c r="G850" s="12"/>
      <c r="H850" s="12"/>
      <c r="I850" s="12"/>
      <c r="J850" s="12"/>
      <c r="K850" s="12"/>
      <c r="L850" s="12"/>
      <c r="M850" s="12"/>
      <c r="N850" s="12"/>
      <c r="O850" s="12"/>
      <c r="P850" s="12"/>
    </row>
    <row r="851" spans="3:16" x14ac:dyDescent="0.3">
      <c r="C851" s="12"/>
      <c r="D851" s="12"/>
      <c r="E851" s="12"/>
      <c r="F851" s="21"/>
      <c r="G851" s="12"/>
      <c r="H851" s="12"/>
      <c r="I851" s="12"/>
      <c r="J851" s="12"/>
      <c r="K851" s="12"/>
      <c r="L851" s="12"/>
      <c r="M851" s="12"/>
      <c r="N851" s="12"/>
      <c r="O851" s="12"/>
      <c r="P851" s="12"/>
    </row>
    <row r="852" spans="3:16" x14ac:dyDescent="0.3">
      <c r="C852" s="12"/>
      <c r="D852" s="12"/>
      <c r="E852" s="12"/>
      <c r="F852" s="21"/>
      <c r="G852" s="12"/>
      <c r="H852" s="12"/>
      <c r="I852" s="12"/>
      <c r="J852" s="12"/>
      <c r="K852" s="12"/>
      <c r="L852" s="12"/>
      <c r="M852" s="12"/>
      <c r="N852" s="12"/>
      <c r="O852" s="12"/>
      <c r="P852" s="12"/>
    </row>
    <row r="853" spans="3:16" x14ac:dyDescent="0.3">
      <c r="C853" s="12"/>
      <c r="D853" s="12"/>
      <c r="E853" s="12"/>
      <c r="F853" s="21"/>
      <c r="G853" s="12"/>
      <c r="H853" s="12"/>
      <c r="I853" s="12"/>
      <c r="J853" s="12"/>
      <c r="K853" s="12"/>
      <c r="L853" s="12"/>
      <c r="M853" s="12"/>
      <c r="N853" s="12"/>
      <c r="O853" s="12"/>
      <c r="P853" s="12"/>
    </row>
    <row r="854" spans="3:16" x14ac:dyDescent="0.3">
      <c r="C854" s="12"/>
      <c r="D854" s="12"/>
      <c r="E854" s="12"/>
      <c r="F854" s="21"/>
      <c r="G854" s="12"/>
      <c r="H854" s="12"/>
      <c r="I854" s="12"/>
      <c r="J854" s="12"/>
      <c r="K854" s="12"/>
      <c r="L854" s="12"/>
      <c r="M854" s="12"/>
      <c r="N854" s="12"/>
      <c r="O854" s="12"/>
      <c r="P854" s="12"/>
    </row>
    <row r="855" spans="3:16" x14ac:dyDescent="0.3">
      <c r="C855" s="12"/>
      <c r="D855" s="12"/>
      <c r="E855" s="12"/>
      <c r="F855" s="21"/>
      <c r="G855" s="12"/>
      <c r="H855" s="12"/>
      <c r="I855" s="12"/>
      <c r="J855" s="12"/>
      <c r="K855" s="12"/>
      <c r="L855" s="12"/>
      <c r="M855" s="12"/>
      <c r="N855" s="12"/>
      <c r="O855" s="12"/>
      <c r="P855" s="12"/>
    </row>
    <row r="856" spans="3:16" x14ac:dyDescent="0.3">
      <c r="C856" s="12"/>
      <c r="D856" s="12"/>
      <c r="E856" s="12"/>
      <c r="F856" s="21"/>
      <c r="G856" s="12"/>
      <c r="H856" s="12"/>
      <c r="I856" s="12"/>
      <c r="J856" s="12"/>
      <c r="K856" s="12"/>
      <c r="L856" s="12"/>
      <c r="M856" s="12"/>
      <c r="N856" s="12"/>
      <c r="O856" s="12"/>
      <c r="P856" s="12"/>
    </row>
    <row r="857" spans="3:16" x14ac:dyDescent="0.3">
      <c r="C857" s="12"/>
      <c r="D857" s="12"/>
      <c r="E857" s="12"/>
      <c r="F857" s="21"/>
      <c r="G857" s="12"/>
      <c r="H857" s="12"/>
      <c r="I857" s="12"/>
      <c r="J857" s="12"/>
      <c r="K857" s="12"/>
      <c r="L857" s="12"/>
      <c r="M857" s="12"/>
      <c r="N857" s="12"/>
      <c r="O857" s="12"/>
      <c r="P857" s="12"/>
    </row>
    <row r="858" spans="3:16" x14ac:dyDescent="0.3">
      <c r="C858" s="12"/>
      <c r="D858" s="12"/>
      <c r="E858" s="12"/>
      <c r="F858" s="21"/>
      <c r="G858" s="12"/>
      <c r="H858" s="12"/>
      <c r="I858" s="12"/>
      <c r="J858" s="12"/>
      <c r="K858" s="12"/>
      <c r="L858" s="12"/>
      <c r="M858" s="12"/>
      <c r="N858" s="12"/>
      <c r="O858" s="12"/>
      <c r="P858" s="12"/>
    </row>
    <row r="859" spans="3:16" x14ac:dyDescent="0.3">
      <c r="C859" s="12"/>
      <c r="D859" s="12"/>
      <c r="E859" s="12"/>
      <c r="F859" s="21"/>
      <c r="G859" s="12"/>
      <c r="H859" s="12"/>
      <c r="I859" s="12"/>
      <c r="J859" s="12"/>
      <c r="K859" s="12"/>
      <c r="L859" s="12"/>
      <c r="M859" s="12"/>
      <c r="N859" s="12"/>
      <c r="O859" s="12"/>
      <c r="P859" s="12"/>
    </row>
    <row r="860" spans="3:16" x14ac:dyDescent="0.3">
      <c r="C860" s="12"/>
      <c r="D860" s="12"/>
      <c r="E860" s="12"/>
      <c r="F860" s="21"/>
      <c r="G860" s="12"/>
      <c r="H860" s="12"/>
      <c r="I860" s="12"/>
      <c r="J860" s="12"/>
      <c r="K860" s="12"/>
      <c r="L860" s="12"/>
      <c r="M860" s="12"/>
      <c r="N860" s="12"/>
      <c r="O860" s="12"/>
      <c r="P860" s="12"/>
    </row>
    <row r="861" spans="3:16" x14ac:dyDescent="0.3">
      <c r="C861" s="12"/>
      <c r="D861" s="12"/>
      <c r="E861" s="12"/>
      <c r="F861" s="21"/>
      <c r="G861" s="12"/>
      <c r="H861" s="12"/>
      <c r="I861" s="12"/>
      <c r="J861" s="12"/>
      <c r="K861" s="12"/>
      <c r="L861" s="12"/>
      <c r="M861" s="12"/>
      <c r="N861" s="12"/>
      <c r="O861" s="12"/>
      <c r="P861" s="12"/>
    </row>
    <row r="862" spans="3:16" x14ac:dyDescent="0.3">
      <c r="C862" s="12"/>
      <c r="D862" s="12"/>
      <c r="E862" s="12"/>
      <c r="F862" s="21"/>
      <c r="G862" s="12"/>
      <c r="H862" s="12"/>
      <c r="I862" s="12"/>
      <c r="J862" s="12"/>
      <c r="K862" s="12"/>
      <c r="L862" s="12"/>
      <c r="M862" s="12"/>
      <c r="N862" s="12"/>
      <c r="O862" s="12"/>
      <c r="P862" s="12"/>
    </row>
    <row r="863" spans="3:16" x14ac:dyDescent="0.3">
      <c r="C863" s="12"/>
      <c r="D863" s="12"/>
      <c r="E863" s="12"/>
      <c r="F863" s="21"/>
      <c r="G863" s="12"/>
      <c r="H863" s="12"/>
      <c r="I863" s="12"/>
      <c r="J863" s="12"/>
      <c r="K863" s="12"/>
      <c r="L863" s="12"/>
      <c r="M863" s="12"/>
      <c r="N863" s="12"/>
      <c r="O863" s="12"/>
      <c r="P863" s="12"/>
    </row>
    <row r="864" spans="3:16" x14ac:dyDescent="0.3">
      <c r="C864" s="12"/>
      <c r="D864" s="12"/>
      <c r="E864" s="12"/>
      <c r="F864" s="21"/>
      <c r="G864" s="12"/>
      <c r="H864" s="12"/>
      <c r="I864" s="12"/>
      <c r="J864" s="12"/>
      <c r="K864" s="12"/>
      <c r="L864" s="12"/>
      <c r="M864" s="12"/>
      <c r="N864" s="12"/>
      <c r="O864" s="12"/>
      <c r="P864" s="12"/>
    </row>
    <row r="865" spans="3:16" x14ac:dyDescent="0.3">
      <c r="C865" s="12"/>
      <c r="D865" s="12"/>
      <c r="E865" s="12"/>
      <c r="F865" s="21"/>
      <c r="G865" s="12"/>
      <c r="H865" s="12"/>
      <c r="I865" s="12"/>
      <c r="J865" s="12"/>
      <c r="K865" s="12"/>
      <c r="L865" s="12"/>
      <c r="M865" s="12"/>
      <c r="N865" s="12"/>
      <c r="O865" s="12"/>
      <c r="P865" s="12"/>
    </row>
    <row r="866" spans="3:16" x14ac:dyDescent="0.3">
      <c r="C866" s="12"/>
      <c r="D866" s="12"/>
      <c r="E866" s="12"/>
      <c r="F866" s="21"/>
      <c r="G866" s="12"/>
      <c r="H866" s="12"/>
      <c r="I866" s="12"/>
      <c r="J866" s="12"/>
      <c r="K866" s="12"/>
      <c r="L866" s="12"/>
      <c r="M866" s="12"/>
      <c r="N866" s="12"/>
      <c r="O866" s="12"/>
      <c r="P866" s="12"/>
    </row>
    <row r="867" spans="3:16" x14ac:dyDescent="0.3">
      <c r="C867" s="12"/>
      <c r="D867" s="12"/>
      <c r="E867" s="12"/>
      <c r="F867" s="21"/>
      <c r="G867" s="12"/>
      <c r="H867" s="12"/>
      <c r="I867" s="12"/>
      <c r="J867" s="12"/>
      <c r="K867" s="12"/>
      <c r="L867" s="12"/>
      <c r="M867" s="12"/>
      <c r="N867" s="12"/>
      <c r="O867" s="12"/>
      <c r="P867" s="12"/>
    </row>
    <row r="868" spans="3:16" x14ac:dyDescent="0.3">
      <c r="C868" s="12"/>
      <c r="D868" s="12"/>
      <c r="E868" s="12"/>
      <c r="F868" s="21"/>
      <c r="G868" s="12"/>
      <c r="H868" s="12"/>
      <c r="I868" s="12"/>
      <c r="J868" s="12"/>
      <c r="K868" s="12"/>
      <c r="L868" s="12"/>
      <c r="M868" s="12"/>
      <c r="N868" s="12"/>
      <c r="O868" s="12"/>
      <c r="P868" s="12"/>
    </row>
    <row r="869" spans="3:16" x14ac:dyDescent="0.3">
      <c r="C869" s="12"/>
      <c r="D869" s="12"/>
      <c r="E869" s="12"/>
      <c r="F869" s="21"/>
      <c r="G869" s="12"/>
      <c r="H869" s="12"/>
      <c r="I869" s="12"/>
      <c r="J869" s="12"/>
      <c r="K869" s="12"/>
      <c r="L869" s="12"/>
      <c r="M869" s="12"/>
      <c r="N869" s="12"/>
      <c r="O869" s="12"/>
      <c r="P869" s="12"/>
    </row>
    <row r="870" spans="3:16" x14ac:dyDescent="0.3">
      <c r="C870" s="12"/>
      <c r="D870" s="12"/>
      <c r="E870" s="12"/>
      <c r="F870" s="21"/>
      <c r="G870" s="12"/>
      <c r="H870" s="12"/>
      <c r="I870" s="12"/>
      <c r="J870" s="12"/>
      <c r="K870" s="12"/>
      <c r="L870" s="12"/>
      <c r="M870" s="12"/>
      <c r="N870" s="12"/>
      <c r="O870" s="12"/>
      <c r="P870" s="12"/>
    </row>
    <row r="871" spans="3:16" x14ac:dyDescent="0.3">
      <c r="C871" s="12"/>
      <c r="D871" s="12"/>
      <c r="E871" s="12"/>
      <c r="F871" s="21"/>
      <c r="G871" s="12"/>
      <c r="H871" s="12"/>
      <c r="I871" s="12"/>
      <c r="J871" s="12"/>
      <c r="K871" s="12"/>
      <c r="L871" s="12"/>
      <c r="M871" s="12"/>
      <c r="N871" s="12"/>
      <c r="O871" s="12"/>
      <c r="P871" s="12"/>
    </row>
    <row r="872" spans="3:16" x14ac:dyDescent="0.3">
      <c r="C872" s="12"/>
      <c r="D872" s="12"/>
      <c r="E872" s="12"/>
      <c r="F872" s="21"/>
      <c r="G872" s="12"/>
      <c r="H872" s="12"/>
      <c r="I872" s="12"/>
      <c r="J872" s="12"/>
      <c r="K872" s="12"/>
      <c r="L872" s="12"/>
      <c r="M872" s="12"/>
      <c r="N872" s="12"/>
      <c r="O872" s="12"/>
      <c r="P872" s="12"/>
    </row>
    <row r="873" spans="3:16" x14ac:dyDescent="0.3">
      <c r="C873" s="12"/>
      <c r="D873" s="12"/>
      <c r="E873" s="12"/>
      <c r="F873" s="21"/>
      <c r="G873" s="12"/>
      <c r="H873" s="12"/>
      <c r="I873" s="12"/>
      <c r="J873" s="12"/>
      <c r="K873" s="12"/>
      <c r="L873" s="12"/>
      <c r="M873" s="12"/>
      <c r="N873" s="12"/>
      <c r="O873" s="12"/>
      <c r="P873" s="12"/>
    </row>
    <row r="874" spans="3:16" x14ac:dyDescent="0.3">
      <c r="C874" s="12"/>
      <c r="D874" s="12"/>
      <c r="E874" s="12"/>
      <c r="F874" s="21"/>
      <c r="G874" s="12"/>
      <c r="H874" s="12"/>
      <c r="I874" s="12"/>
      <c r="J874" s="12"/>
      <c r="K874" s="12"/>
      <c r="L874" s="12"/>
      <c r="M874" s="12"/>
      <c r="N874" s="12"/>
      <c r="O874" s="12"/>
      <c r="P874" s="12"/>
    </row>
    <row r="875" spans="3:16" x14ac:dyDescent="0.3">
      <c r="C875" s="12"/>
      <c r="D875" s="12"/>
      <c r="E875" s="12"/>
      <c r="F875" s="21"/>
      <c r="G875" s="12"/>
      <c r="H875" s="12"/>
      <c r="I875" s="12"/>
      <c r="J875" s="12"/>
      <c r="K875" s="12"/>
      <c r="L875" s="12"/>
      <c r="M875" s="12"/>
      <c r="N875" s="12"/>
      <c r="O875" s="12"/>
      <c r="P875" s="12"/>
    </row>
    <row r="876" spans="3:16" x14ac:dyDescent="0.3">
      <c r="C876" s="12"/>
      <c r="D876" s="12"/>
      <c r="E876" s="12"/>
      <c r="F876" s="21"/>
      <c r="G876" s="12"/>
      <c r="H876" s="12"/>
      <c r="I876" s="12"/>
      <c r="J876" s="12"/>
      <c r="K876" s="12"/>
      <c r="L876" s="12"/>
      <c r="M876" s="12"/>
      <c r="N876" s="12"/>
      <c r="O876" s="12"/>
      <c r="P876" s="12"/>
    </row>
    <row r="877" spans="3:16" x14ac:dyDescent="0.3">
      <c r="C877" s="12"/>
      <c r="D877" s="12"/>
      <c r="E877" s="12"/>
      <c r="F877" s="21"/>
      <c r="G877" s="12"/>
      <c r="H877" s="12"/>
      <c r="I877" s="12"/>
      <c r="J877" s="12"/>
      <c r="K877" s="12"/>
      <c r="L877" s="12"/>
      <c r="M877" s="12"/>
      <c r="N877" s="12"/>
      <c r="O877" s="12"/>
      <c r="P877" s="12"/>
    </row>
    <row r="878" spans="3:16" x14ac:dyDescent="0.3">
      <c r="C878" s="12"/>
      <c r="D878" s="12"/>
      <c r="E878" s="12"/>
      <c r="F878" s="21"/>
      <c r="G878" s="12"/>
      <c r="H878" s="12"/>
      <c r="I878" s="12"/>
      <c r="J878" s="12"/>
      <c r="K878" s="12"/>
      <c r="L878" s="12"/>
      <c r="M878" s="12"/>
      <c r="N878" s="12"/>
      <c r="O878" s="12"/>
      <c r="P878" s="12"/>
    </row>
    <row r="879" spans="3:16" x14ac:dyDescent="0.3">
      <c r="C879" s="12"/>
      <c r="D879" s="12"/>
      <c r="E879" s="12"/>
      <c r="F879" s="21"/>
      <c r="G879" s="12"/>
      <c r="H879" s="12"/>
      <c r="I879" s="12"/>
      <c r="J879" s="12"/>
      <c r="K879" s="12"/>
      <c r="L879" s="12"/>
      <c r="M879" s="12"/>
      <c r="N879" s="12"/>
      <c r="O879" s="12"/>
      <c r="P879" s="12"/>
    </row>
    <row r="880" spans="3:16" x14ac:dyDescent="0.3">
      <c r="C880" s="12"/>
      <c r="D880" s="12"/>
      <c r="E880" s="12"/>
      <c r="F880" s="21"/>
      <c r="G880" s="12"/>
      <c r="H880" s="12"/>
      <c r="I880" s="12"/>
      <c r="J880" s="12"/>
      <c r="K880" s="12"/>
      <c r="L880" s="12"/>
      <c r="M880" s="12"/>
      <c r="N880" s="12"/>
      <c r="O880" s="12"/>
      <c r="P880" s="12"/>
    </row>
    <row r="881" spans="3:16" x14ac:dyDescent="0.3">
      <c r="C881" s="12"/>
      <c r="D881" s="12"/>
      <c r="E881" s="12"/>
      <c r="F881" s="21"/>
      <c r="G881" s="12"/>
      <c r="H881" s="12"/>
      <c r="I881" s="12"/>
      <c r="J881" s="12"/>
      <c r="K881" s="12"/>
      <c r="L881" s="12"/>
      <c r="M881" s="12"/>
      <c r="N881" s="12"/>
      <c r="O881" s="12"/>
      <c r="P881" s="12"/>
    </row>
    <row r="882" spans="3:16" x14ac:dyDescent="0.3">
      <c r="C882" s="12"/>
      <c r="D882" s="12"/>
      <c r="E882" s="12"/>
      <c r="F882" s="21"/>
      <c r="G882" s="12"/>
      <c r="H882" s="12"/>
      <c r="I882" s="12"/>
      <c r="J882" s="12"/>
      <c r="K882" s="12"/>
      <c r="L882" s="12"/>
      <c r="M882" s="12"/>
      <c r="N882" s="12"/>
      <c r="O882" s="12"/>
      <c r="P882" s="12"/>
    </row>
    <row r="883" spans="3:16" x14ac:dyDescent="0.3">
      <c r="C883" s="12"/>
      <c r="D883" s="12"/>
      <c r="E883" s="12"/>
      <c r="F883" s="21"/>
      <c r="G883" s="12"/>
      <c r="H883" s="12"/>
      <c r="I883" s="12"/>
      <c r="J883" s="12"/>
      <c r="K883" s="12"/>
      <c r="L883" s="12"/>
      <c r="M883" s="12"/>
      <c r="N883" s="12"/>
      <c r="O883" s="12"/>
      <c r="P883" s="12"/>
    </row>
    <row r="884" spans="3:16" x14ac:dyDescent="0.3">
      <c r="C884" s="12"/>
      <c r="D884" s="12"/>
      <c r="E884" s="12"/>
      <c r="F884" s="21"/>
      <c r="G884" s="12"/>
      <c r="H884" s="12"/>
      <c r="I884" s="12"/>
      <c r="J884" s="12"/>
      <c r="K884" s="12"/>
      <c r="L884" s="12"/>
      <c r="M884" s="12"/>
      <c r="N884" s="12"/>
      <c r="O884" s="12"/>
      <c r="P884" s="12"/>
    </row>
    <row r="885" spans="3:16" x14ac:dyDescent="0.3">
      <c r="C885" s="12"/>
      <c r="D885" s="12"/>
      <c r="E885" s="12"/>
      <c r="F885" s="21"/>
      <c r="G885" s="12"/>
      <c r="H885" s="12"/>
      <c r="I885" s="12"/>
      <c r="J885" s="12"/>
      <c r="K885" s="12"/>
      <c r="L885" s="12"/>
      <c r="M885" s="12"/>
      <c r="N885" s="12"/>
      <c r="O885" s="12"/>
      <c r="P885" s="12"/>
    </row>
    <row r="886" spans="3:16" x14ac:dyDescent="0.3">
      <c r="C886" s="12"/>
      <c r="D886" s="12"/>
      <c r="E886" s="12"/>
      <c r="F886" s="21"/>
      <c r="G886" s="12"/>
      <c r="H886" s="12"/>
      <c r="I886" s="12"/>
      <c r="J886" s="12"/>
      <c r="K886" s="12"/>
      <c r="L886" s="12"/>
      <c r="M886" s="12"/>
      <c r="N886" s="12"/>
      <c r="O886" s="12"/>
      <c r="P886" s="12"/>
    </row>
    <row r="887" spans="3:16" x14ac:dyDescent="0.3">
      <c r="C887" s="12"/>
      <c r="D887" s="12"/>
      <c r="E887" s="12"/>
      <c r="F887" s="21"/>
      <c r="G887" s="12"/>
      <c r="H887" s="12"/>
      <c r="I887" s="12"/>
      <c r="J887" s="12"/>
      <c r="K887" s="12"/>
      <c r="L887" s="12"/>
      <c r="M887" s="12"/>
      <c r="N887" s="12"/>
      <c r="O887" s="12"/>
      <c r="P887" s="12"/>
    </row>
    <row r="888" spans="3:16" x14ac:dyDescent="0.3">
      <c r="C888" s="12"/>
      <c r="D888" s="12"/>
      <c r="E888" s="12"/>
      <c r="F888" s="21"/>
      <c r="G888" s="12"/>
      <c r="H888" s="12"/>
      <c r="I888" s="12"/>
      <c r="J888" s="12"/>
      <c r="K888" s="12"/>
      <c r="L888" s="12"/>
      <c r="M888" s="12"/>
      <c r="N888" s="12"/>
      <c r="O888" s="12"/>
      <c r="P888" s="12"/>
    </row>
    <row r="889" spans="3:16" x14ac:dyDescent="0.3">
      <c r="C889" s="12"/>
      <c r="D889" s="12"/>
      <c r="E889" s="12"/>
      <c r="F889" s="21"/>
      <c r="G889" s="12"/>
      <c r="H889" s="12"/>
      <c r="I889" s="12"/>
      <c r="J889" s="12"/>
      <c r="K889" s="12"/>
      <c r="L889" s="12"/>
      <c r="M889" s="12"/>
      <c r="N889" s="12"/>
      <c r="O889" s="12"/>
      <c r="P889" s="12"/>
    </row>
    <row r="890" spans="3:16" x14ac:dyDescent="0.3">
      <c r="C890" s="12"/>
      <c r="D890" s="12"/>
      <c r="E890" s="12"/>
      <c r="F890" s="21"/>
      <c r="G890" s="12"/>
      <c r="H890" s="12"/>
      <c r="I890" s="12"/>
      <c r="J890" s="12"/>
      <c r="K890" s="12"/>
      <c r="L890" s="12"/>
      <c r="M890" s="12"/>
      <c r="N890" s="12"/>
      <c r="O890" s="12"/>
      <c r="P890" s="12"/>
    </row>
    <row r="891" spans="3:16" x14ac:dyDescent="0.3">
      <c r="C891" s="12"/>
      <c r="D891" s="12"/>
      <c r="E891" s="12"/>
      <c r="F891" s="21"/>
      <c r="G891" s="12"/>
      <c r="H891" s="12"/>
      <c r="I891" s="12"/>
      <c r="J891" s="12"/>
      <c r="K891" s="12"/>
      <c r="L891" s="12"/>
      <c r="M891" s="12"/>
      <c r="N891" s="12"/>
      <c r="O891" s="12"/>
      <c r="P891" s="12"/>
    </row>
    <row r="892" spans="3:16" x14ac:dyDescent="0.3">
      <c r="C892" s="12"/>
      <c r="D892" s="12"/>
      <c r="E892" s="12"/>
      <c r="F892" s="21"/>
      <c r="G892" s="12"/>
      <c r="H892" s="12"/>
      <c r="I892" s="12"/>
      <c r="J892" s="12"/>
      <c r="K892" s="12"/>
      <c r="L892" s="12"/>
      <c r="M892" s="12"/>
      <c r="N892" s="12"/>
      <c r="O892" s="12"/>
      <c r="P892" s="12"/>
    </row>
    <row r="893" spans="3:16" x14ac:dyDescent="0.3">
      <c r="C893" s="12"/>
      <c r="D893" s="12"/>
      <c r="E893" s="12"/>
      <c r="F893" s="21"/>
      <c r="G893" s="12"/>
      <c r="H893" s="12"/>
      <c r="I893" s="12"/>
      <c r="J893" s="12"/>
      <c r="K893" s="12"/>
      <c r="L893" s="12"/>
      <c r="M893" s="12"/>
      <c r="N893" s="12"/>
      <c r="O893" s="12"/>
      <c r="P893" s="12"/>
    </row>
    <row r="894" spans="3:16" x14ac:dyDescent="0.3">
      <c r="C894" s="12"/>
      <c r="D894" s="12"/>
      <c r="E894" s="12"/>
      <c r="F894" s="21"/>
      <c r="G894" s="12"/>
      <c r="H894" s="12"/>
      <c r="I894" s="12"/>
      <c r="J894" s="12"/>
      <c r="K894" s="12"/>
      <c r="L894" s="12"/>
      <c r="M894" s="12"/>
      <c r="N894" s="12"/>
      <c r="O894" s="12"/>
      <c r="P894" s="12"/>
    </row>
    <row r="895" spans="3:16" x14ac:dyDescent="0.3">
      <c r="C895" s="12"/>
      <c r="D895" s="12"/>
      <c r="E895" s="12"/>
      <c r="F895" s="21"/>
      <c r="G895" s="12"/>
      <c r="H895" s="12"/>
      <c r="I895" s="12"/>
      <c r="J895" s="12"/>
      <c r="K895" s="12"/>
      <c r="L895" s="12"/>
      <c r="M895" s="12"/>
      <c r="N895" s="12"/>
      <c r="O895" s="12"/>
      <c r="P895" s="12"/>
    </row>
    <row r="896" spans="3:16" x14ac:dyDescent="0.3">
      <c r="C896" s="12"/>
      <c r="D896" s="12"/>
      <c r="E896" s="12"/>
      <c r="F896" s="21"/>
      <c r="G896" s="12"/>
      <c r="H896" s="12"/>
      <c r="I896" s="12"/>
      <c r="J896" s="12"/>
      <c r="K896" s="12"/>
      <c r="L896" s="12"/>
      <c r="M896" s="12"/>
      <c r="N896" s="12"/>
      <c r="O896" s="12"/>
      <c r="P896" s="12"/>
    </row>
    <row r="897" spans="3:16" x14ac:dyDescent="0.3">
      <c r="C897" s="12"/>
      <c r="D897" s="12"/>
      <c r="E897" s="12"/>
      <c r="F897" s="21"/>
      <c r="G897" s="12"/>
      <c r="H897" s="12"/>
      <c r="I897" s="12"/>
      <c r="J897" s="12"/>
      <c r="K897" s="12"/>
      <c r="L897" s="12"/>
      <c r="M897" s="12"/>
      <c r="N897" s="12"/>
      <c r="O897" s="12"/>
      <c r="P897" s="12"/>
    </row>
    <row r="898" spans="3:16" x14ac:dyDescent="0.3">
      <c r="C898" s="12"/>
      <c r="D898" s="12"/>
      <c r="E898" s="12"/>
      <c r="F898" s="21"/>
      <c r="G898" s="12"/>
      <c r="H898" s="12"/>
      <c r="I898" s="12"/>
      <c r="J898" s="12"/>
      <c r="K898" s="12"/>
      <c r="L898" s="12"/>
      <c r="M898" s="12"/>
      <c r="N898" s="12"/>
      <c r="O898" s="12"/>
      <c r="P898" s="12"/>
    </row>
    <row r="899" spans="3:16" x14ac:dyDescent="0.3">
      <c r="C899" s="12"/>
      <c r="D899" s="12"/>
      <c r="E899" s="12"/>
      <c r="F899" s="21"/>
      <c r="G899" s="12"/>
      <c r="H899" s="12"/>
      <c r="I899" s="12"/>
      <c r="J899" s="12"/>
      <c r="K899" s="12"/>
      <c r="L899" s="12"/>
      <c r="M899" s="12"/>
      <c r="N899" s="12"/>
      <c r="O899" s="12"/>
      <c r="P899" s="12"/>
    </row>
    <row r="900" spans="3:16" x14ac:dyDescent="0.3">
      <c r="C900" s="12"/>
      <c r="D900" s="12"/>
      <c r="E900" s="12"/>
      <c r="F900" s="21"/>
      <c r="G900" s="12"/>
      <c r="H900" s="12"/>
      <c r="I900" s="12"/>
      <c r="J900" s="12"/>
      <c r="K900" s="12"/>
      <c r="L900" s="12"/>
      <c r="M900" s="12"/>
      <c r="N900" s="12"/>
      <c r="O900" s="12"/>
      <c r="P900" s="12"/>
    </row>
    <row r="901" spans="3:16" x14ac:dyDescent="0.3">
      <c r="C901" s="12"/>
      <c r="D901" s="12"/>
      <c r="E901" s="12"/>
      <c r="F901" s="21"/>
      <c r="G901" s="12"/>
      <c r="H901" s="12"/>
      <c r="I901" s="12"/>
      <c r="J901" s="12"/>
      <c r="K901" s="12"/>
      <c r="L901" s="12"/>
      <c r="M901" s="12"/>
      <c r="N901" s="12"/>
      <c r="O901" s="12"/>
      <c r="P901" s="12"/>
    </row>
    <row r="902" spans="3:16" x14ac:dyDescent="0.3">
      <c r="C902" s="12"/>
      <c r="D902" s="12"/>
      <c r="E902" s="12"/>
      <c r="F902" s="21"/>
      <c r="G902" s="12"/>
      <c r="H902" s="12"/>
      <c r="I902" s="12"/>
      <c r="J902" s="12"/>
      <c r="K902" s="12"/>
      <c r="L902" s="12"/>
      <c r="M902" s="12"/>
      <c r="N902" s="12"/>
      <c r="O902" s="12"/>
      <c r="P902" s="12"/>
    </row>
    <row r="903" spans="3:16" x14ac:dyDescent="0.3">
      <c r="C903" s="12"/>
      <c r="D903" s="12"/>
      <c r="E903" s="12"/>
      <c r="F903" s="21"/>
      <c r="G903" s="12"/>
      <c r="H903" s="12"/>
      <c r="I903" s="12"/>
      <c r="J903" s="12"/>
      <c r="K903" s="12"/>
      <c r="L903" s="12"/>
      <c r="M903" s="12"/>
      <c r="N903" s="12"/>
      <c r="O903" s="12"/>
      <c r="P903" s="12"/>
    </row>
    <row r="904" spans="3:16" x14ac:dyDescent="0.3">
      <c r="C904" s="12"/>
      <c r="D904" s="12"/>
      <c r="E904" s="12"/>
      <c r="F904" s="21"/>
      <c r="G904" s="12"/>
      <c r="H904" s="12"/>
      <c r="I904" s="12"/>
      <c r="J904" s="12"/>
      <c r="K904" s="12"/>
      <c r="L904" s="12"/>
      <c r="M904" s="12"/>
      <c r="N904" s="12"/>
      <c r="O904" s="12"/>
      <c r="P904" s="12"/>
    </row>
    <row r="905" spans="3:16" x14ac:dyDescent="0.3">
      <c r="C905" s="12"/>
      <c r="D905" s="12"/>
      <c r="E905" s="12"/>
      <c r="F905" s="21"/>
      <c r="G905" s="12"/>
      <c r="H905" s="12"/>
      <c r="I905" s="12"/>
      <c r="J905" s="12"/>
      <c r="K905" s="12"/>
      <c r="L905" s="12"/>
      <c r="M905" s="12"/>
      <c r="N905" s="12"/>
      <c r="O905" s="12"/>
      <c r="P905" s="12"/>
    </row>
    <row r="906" spans="3:16" x14ac:dyDescent="0.3">
      <c r="C906" s="12"/>
      <c r="D906" s="12"/>
      <c r="E906" s="12"/>
      <c r="F906" s="21"/>
      <c r="G906" s="12"/>
      <c r="H906" s="12"/>
      <c r="I906" s="12"/>
      <c r="J906" s="12"/>
      <c r="K906" s="12"/>
      <c r="L906" s="12"/>
      <c r="M906" s="12"/>
      <c r="N906" s="12"/>
      <c r="O906" s="12"/>
      <c r="P906" s="12"/>
    </row>
    <row r="907" spans="3:16" x14ac:dyDescent="0.3">
      <c r="C907" s="12"/>
      <c r="D907" s="12"/>
      <c r="E907" s="12"/>
      <c r="F907" s="21"/>
      <c r="G907" s="12"/>
      <c r="H907" s="12"/>
      <c r="I907" s="12"/>
      <c r="J907" s="12"/>
      <c r="K907" s="12"/>
      <c r="L907" s="12"/>
      <c r="M907" s="12"/>
      <c r="N907" s="12"/>
      <c r="O907" s="12"/>
      <c r="P907" s="12"/>
    </row>
    <row r="908" spans="3:16" x14ac:dyDescent="0.3">
      <c r="C908" s="12"/>
      <c r="D908" s="12"/>
      <c r="E908" s="12"/>
      <c r="F908" s="21"/>
      <c r="G908" s="12"/>
      <c r="H908" s="12"/>
      <c r="I908" s="12"/>
      <c r="J908" s="12"/>
      <c r="K908" s="12"/>
      <c r="L908" s="12"/>
      <c r="M908" s="12"/>
      <c r="N908" s="12"/>
      <c r="O908" s="12"/>
      <c r="P908" s="12"/>
    </row>
    <row r="909" spans="3:16" x14ac:dyDescent="0.3">
      <c r="C909" s="12"/>
      <c r="D909" s="12"/>
      <c r="E909" s="12"/>
      <c r="F909" s="21"/>
      <c r="G909" s="12"/>
      <c r="H909" s="12"/>
      <c r="I909" s="12"/>
      <c r="J909" s="12"/>
      <c r="K909" s="12"/>
      <c r="L909" s="12"/>
      <c r="M909" s="12"/>
      <c r="N909" s="12"/>
      <c r="O909" s="12"/>
      <c r="P909" s="12"/>
    </row>
    <row r="910" spans="3:16" x14ac:dyDescent="0.3">
      <c r="C910" s="12"/>
      <c r="D910" s="12"/>
      <c r="E910" s="12"/>
      <c r="F910" s="21"/>
      <c r="G910" s="12"/>
      <c r="H910" s="12"/>
      <c r="I910" s="12"/>
      <c r="J910" s="12"/>
      <c r="K910" s="12"/>
      <c r="L910" s="12"/>
      <c r="M910" s="12"/>
      <c r="N910" s="12"/>
      <c r="O910" s="12"/>
      <c r="P910" s="12"/>
    </row>
    <row r="911" spans="3:16" x14ac:dyDescent="0.3">
      <c r="C911" s="12"/>
      <c r="D911" s="12"/>
      <c r="E911" s="12"/>
      <c r="F911" s="21"/>
      <c r="G911" s="12"/>
      <c r="H911" s="12"/>
      <c r="I911" s="12"/>
      <c r="J911" s="12"/>
      <c r="K911" s="12"/>
      <c r="L911" s="12"/>
      <c r="M911" s="12"/>
      <c r="N911" s="12"/>
      <c r="O911" s="12"/>
      <c r="P911" s="12"/>
    </row>
    <row r="912" spans="3:16" x14ac:dyDescent="0.3">
      <c r="C912" s="12"/>
      <c r="D912" s="12"/>
      <c r="E912" s="12"/>
      <c r="F912" s="21"/>
      <c r="G912" s="12"/>
      <c r="H912" s="12"/>
      <c r="I912" s="12"/>
      <c r="J912" s="12"/>
      <c r="K912" s="12"/>
      <c r="L912" s="12"/>
      <c r="M912" s="12"/>
      <c r="N912" s="12"/>
      <c r="O912" s="12"/>
      <c r="P912" s="12"/>
    </row>
    <row r="913" spans="3:16" x14ac:dyDescent="0.3">
      <c r="C913" s="12"/>
      <c r="D913" s="12"/>
      <c r="E913" s="12"/>
      <c r="F913" s="21"/>
      <c r="G913" s="12"/>
      <c r="H913" s="12"/>
      <c r="I913" s="12"/>
      <c r="J913" s="12"/>
      <c r="K913" s="12"/>
      <c r="L913" s="12"/>
      <c r="M913" s="12"/>
      <c r="N913" s="12"/>
      <c r="O913" s="12"/>
      <c r="P913" s="12"/>
    </row>
    <row r="914" spans="3:16" x14ac:dyDescent="0.3">
      <c r="C914" s="12"/>
      <c r="D914" s="12"/>
      <c r="E914" s="12"/>
      <c r="F914" s="21"/>
      <c r="G914" s="12"/>
      <c r="H914" s="12"/>
      <c r="I914" s="12"/>
      <c r="J914" s="12"/>
      <c r="K914" s="12"/>
      <c r="L914" s="12"/>
      <c r="M914" s="12"/>
      <c r="N914" s="12"/>
      <c r="O914" s="12"/>
      <c r="P914" s="12"/>
    </row>
    <row r="915" spans="3:16" x14ac:dyDescent="0.3">
      <c r="C915" s="12"/>
      <c r="D915" s="12"/>
      <c r="E915" s="12"/>
      <c r="F915" s="21"/>
      <c r="G915" s="12"/>
      <c r="H915" s="12"/>
      <c r="I915" s="12"/>
      <c r="J915" s="12"/>
      <c r="K915" s="12"/>
      <c r="L915" s="12"/>
      <c r="M915" s="12"/>
      <c r="N915" s="12"/>
      <c r="O915" s="12"/>
      <c r="P915" s="12"/>
    </row>
    <row r="916" spans="3:16" x14ac:dyDescent="0.3">
      <c r="C916" s="12"/>
      <c r="D916" s="12"/>
      <c r="E916" s="12"/>
      <c r="F916" s="21"/>
      <c r="G916" s="12"/>
      <c r="H916" s="12"/>
      <c r="I916" s="12"/>
      <c r="J916" s="12"/>
      <c r="K916" s="12"/>
      <c r="L916" s="12"/>
      <c r="M916" s="12"/>
      <c r="N916" s="12"/>
      <c r="O916" s="12"/>
      <c r="P916" s="12"/>
    </row>
    <row r="917" spans="3:16" x14ac:dyDescent="0.3">
      <c r="C917" s="12"/>
      <c r="D917" s="12"/>
      <c r="E917" s="12"/>
      <c r="F917" s="21"/>
      <c r="G917" s="12"/>
      <c r="H917" s="12"/>
      <c r="I917" s="12"/>
      <c r="J917" s="12"/>
      <c r="K917" s="12"/>
      <c r="L917" s="12"/>
      <c r="M917" s="12"/>
      <c r="N917" s="12"/>
      <c r="O917" s="12"/>
      <c r="P917" s="12"/>
    </row>
    <row r="918" spans="3:16" x14ac:dyDescent="0.3">
      <c r="C918" s="12"/>
      <c r="D918" s="12"/>
      <c r="E918" s="12"/>
      <c r="F918" s="21"/>
      <c r="G918" s="12"/>
      <c r="H918" s="12"/>
      <c r="I918" s="12"/>
      <c r="J918" s="12"/>
      <c r="K918" s="12"/>
      <c r="L918" s="12"/>
      <c r="M918" s="12"/>
      <c r="N918" s="12"/>
      <c r="O918" s="12"/>
      <c r="P918" s="12"/>
    </row>
    <row r="919" spans="3:16" x14ac:dyDescent="0.3">
      <c r="C919" s="12"/>
      <c r="D919" s="12"/>
      <c r="E919" s="12"/>
      <c r="F919" s="21"/>
      <c r="G919" s="12"/>
      <c r="H919" s="12"/>
      <c r="I919" s="12"/>
      <c r="J919" s="12"/>
      <c r="K919" s="12"/>
      <c r="L919" s="12"/>
      <c r="M919" s="12"/>
      <c r="N919" s="12"/>
      <c r="O919" s="12"/>
      <c r="P919" s="12"/>
    </row>
    <row r="920" spans="3:16" x14ac:dyDescent="0.3">
      <c r="C920" s="12"/>
      <c r="D920" s="12"/>
      <c r="E920" s="12"/>
      <c r="F920" s="21"/>
      <c r="G920" s="12"/>
      <c r="H920" s="12"/>
      <c r="I920" s="12"/>
      <c r="J920" s="12"/>
      <c r="K920" s="12"/>
      <c r="L920" s="12"/>
      <c r="M920" s="12"/>
      <c r="N920" s="12"/>
      <c r="O920" s="12"/>
      <c r="P920" s="12"/>
    </row>
    <row r="921" spans="3:16" x14ac:dyDescent="0.3">
      <c r="C921" s="12"/>
      <c r="D921" s="12"/>
      <c r="E921" s="12"/>
      <c r="F921" s="21"/>
      <c r="G921" s="12"/>
      <c r="H921" s="12"/>
      <c r="I921" s="12"/>
      <c r="J921" s="12"/>
      <c r="K921" s="12"/>
      <c r="L921" s="12"/>
      <c r="M921" s="12"/>
      <c r="N921" s="12"/>
      <c r="O921" s="12"/>
      <c r="P921" s="12"/>
    </row>
    <row r="922" spans="3:16" x14ac:dyDescent="0.3">
      <c r="C922" s="12"/>
      <c r="D922" s="12"/>
      <c r="E922" s="12"/>
      <c r="F922" s="21"/>
      <c r="G922" s="12"/>
      <c r="H922" s="12"/>
      <c r="I922" s="12"/>
      <c r="J922" s="12"/>
      <c r="K922" s="12"/>
      <c r="L922" s="12"/>
      <c r="M922" s="12"/>
      <c r="N922" s="12"/>
      <c r="O922" s="12"/>
      <c r="P922" s="12"/>
    </row>
    <row r="923" spans="3:16" x14ac:dyDescent="0.3">
      <c r="C923" s="12"/>
      <c r="D923" s="12"/>
      <c r="E923" s="12"/>
      <c r="F923" s="21"/>
      <c r="G923" s="12"/>
      <c r="H923" s="12"/>
      <c r="I923" s="12"/>
      <c r="J923" s="12"/>
      <c r="K923" s="12"/>
      <c r="L923" s="12"/>
      <c r="M923" s="12"/>
      <c r="N923" s="12"/>
      <c r="O923" s="12"/>
      <c r="P923" s="12"/>
    </row>
    <row r="924" spans="3:16" x14ac:dyDescent="0.3">
      <c r="C924" s="12"/>
      <c r="D924" s="12"/>
      <c r="E924" s="12"/>
      <c r="F924" s="21"/>
      <c r="G924" s="12"/>
      <c r="H924" s="12"/>
      <c r="I924" s="12"/>
      <c r="J924" s="12"/>
      <c r="K924" s="12"/>
      <c r="L924" s="12"/>
      <c r="M924" s="12"/>
      <c r="N924" s="12"/>
      <c r="O924" s="12"/>
      <c r="P924" s="12"/>
    </row>
    <row r="925" spans="3:16" x14ac:dyDescent="0.3">
      <c r="C925" s="12"/>
      <c r="D925" s="12"/>
      <c r="E925" s="12"/>
      <c r="F925" s="21"/>
      <c r="G925" s="12"/>
      <c r="H925" s="12"/>
      <c r="I925" s="12"/>
      <c r="J925" s="12"/>
      <c r="K925" s="12"/>
      <c r="L925" s="12"/>
      <c r="M925" s="12"/>
      <c r="N925" s="12"/>
      <c r="O925" s="12"/>
      <c r="P925" s="12"/>
    </row>
    <row r="926" spans="3:16" x14ac:dyDescent="0.3">
      <c r="C926" s="12"/>
      <c r="D926" s="12"/>
      <c r="E926" s="12"/>
      <c r="F926" s="21"/>
      <c r="G926" s="12"/>
      <c r="H926" s="12"/>
      <c r="I926" s="12"/>
      <c r="J926" s="12"/>
      <c r="K926" s="12"/>
      <c r="L926" s="12"/>
      <c r="M926" s="12"/>
      <c r="N926" s="12"/>
      <c r="O926" s="12"/>
      <c r="P926" s="12"/>
    </row>
    <row r="927" spans="3:16" x14ac:dyDescent="0.3">
      <c r="C927" s="12"/>
      <c r="D927" s="12"/>
      <c r="E927" s="12"/>
      <c r="F927" s="21"/>
      <c r="G927" s="12"/>
      <c r="H927" s="12"/>
      <c r="I927" s="12"/>
      <c r="J927" s="12"/>
      <c r="K927" s="12"/>
      <c r="L927" s="12"/>
      <c r="M927" s="12"/>
      <c r="N927" s="12"/>
      <c r="O927" s="12"/>
      <c r="P927" s="12"/>
    </row>
    <row r="928" spans="3:16" x14ac:dyDescent="0.3">
      <c r="C928" s="12"/>
      <c r="D928" s="12"/>
      <c r="E928" s="12"/>
      <c r="F928" s="21"/>
      <c r="G928" s="12"/>
      <c r="H928" s="12"/>
      <c r="I928" s="12"/>
      <c r="J928" s="12"/>
      <c r="K928" s="12"/>
      <c r="L928" s="12"/>
      <c r="M928" s="12"/>
      <c r="N928" s="12"/>
      <c r="O928" s="12"/>
      <c r="P928" s="12"/>
    </row>
    <row r="929" spans="3:16" x14ac:dyDescent="0.3">
      <c r="C929" s="12"/>
      <c r="D929" s="12"/>
      <c r="E929" s="12"/>
      <c r="F929" s="21"/>
      <c r="G929" s="12"/>
      <c r="H929" s="12"/>
      <c r="I929" s="12"/>
      <c r="J929" s="12"/>
      <c r="K929" s="12"/>
      <c r="L929" s="12"/>
      <c r="M929" s="12"/>
      <c r="N929" s="12"/>
      <c r="O929" s="12"/>
      <c r="P929" s="12"/>
    </row>
    <row r="930" spans="3:16" x14ac:dyDescent="0.3">
      <c r="C930" s="12"/>
      <c r="D930" s="12"/>
      <c r="E930" s="12"/>
      <c r="F930" s="21"/>
      <c r="G930" s="12"/>
      <c r="H930" s="12"/>
      <c r="I930" s="12"/>
      <c r="J930" s="12"/>
      <c r="K930" s="12"/>
      <c r="L930" s="12"/>
      <c r="M930" s="12"/>
      <c r="N930" s="12"/>
      <c r="O930" s="12"/>
      <c r="P930" s="12"/>
    </row>
    <row r="931" spans="3:16" x14ac:dyDescent="0.3">
      <c r="C931" s="12"/>
      <c r="D931" s="12"/>
      <c r="E931" s="12"/>
      <c r="F931" s="21"/>
      <c r="G931" s="12"/>
      <c r="H931" s="12"/>
      <c r="I931" s="12"/>
      <c r="J931" s="12"/>
      <c r="K931" s="12"/>
      <c r="L931" s="12"/>
      <c r="M931" s="12"/>
      <c r="N931" s="12"/>
      <c r="O931" s="12"/>
      <c r="P931" s="12"/>
    </row>
    <row r="932" spans="3:16" x14ac:dyDescent="0.3">
      <c r="C932" s="12"/>
      <c r="D932" s="12"/>
      <c r="E932" s="12"/>
      <c r="F932" s="21"/>
      <c r="G932" s="12"/>
      <c r="H932" s="12"/>
      <c r="I932" s="12"/>
      <c r="J932" s="12"/>
      <c r="K932" s="12"/>
      <c r="L932" s="12"/>
      <c r="M932" s="12"/>
      <c r="N932" s="12"/>
      <c r="O932" s="12"/>
      <c r="P932" s="12"/>
    </row>
    <row r="933" spans="3:16" x14ac:dyDescent="0.3">
      <c r="C933" s="12"/>
      <c r="D933" s="12"/>
      <c r="E933" s="12"/>
      <c r="F933" s="21"/>
      <c r="G933" s="12"/>
      <c r="H933" s="12"/>
      <c r="I933" s="12"/>
      <c r="J933" s="12"/>
      <c r="K933" s="12"/>
      <c r="L933" s="12"/>
      <c r="M933" s="12"/>
      <c r="N933" s="12"/>
      <c r="O933" s="12"/>
      <c r="P933" s="12"/>
    </row>
    <row r="934" spans="3:16" x14ac:dyDescent="0.3">
      <c r="C934" s="12"/>
      <c r="D934" s="12"/>
      <c r="E934" s="12"/>
      <c r="F934" s="21"/>
      <c r="G934" s="12"/>
      <c r="H934" s="12"/>
      <c r="I934" s="12"/>
      <c r="J934" s="12"/>
      <c r="K934" s="12"/>
      <c r="L934" s="12"/>
      <c r="M934" s="12"/>
      <c r="N934" s="12"/>
      <c r="O934" s="12"/>
      <c r="P934" s="12"/>
    </row>
    <row r="935" spans="3:16" x14ac:dyDescent="0.3">
      <c r="C935" s="12"/>
      <c r="D935" s="12"/>
      <c r="E935" s="12"/>
      <c r="F935" s="21"/>
      <c r="G935" s="12"/>
      <c r="H935" s="12"/>
      <c r="I935" s="12"/>
      <c r="J935" s="12"/>
      <c r="K935" s="12"/>
      <c r="L935" s="12"/>
      <c r="M935" s="12"/>
      <c r="N935" s="12"/>
      <c r="O935" s="12"/>
      <c r="P935" s="12"/>
    </row>
    <row r="936" spans="3:16" x14ac:dyDescent="0.3">
      <c r="C936" s="12"/>
      <c r="D936" s="12"/>
      <c r="E936" s="12"/>
      <c r="F936" s="21"/>
      <c r="G936" s="12"/>
      <c r="H936" s="12"/>
      <c r="I936" s="12"/>
      <c r="J936" s="12"/>
      <c r="K936" s="12"/>
      <c r="L936" s="12"/>
      <c r="M936" s="12"/>
      <c r="N936" s="12"/>
      <c r="O936" s="12"/>
      <c r="P936" s="12"/>
    </row>
    <row r="937" spans="3:16" x14ac:dyDescent="0.3">
      <c r="C937" s="12"/>
      <c r="D937" s="12"/>
      <c r="E937" s="12"/>
      <c r="F937" s="21"/>
      <c r="G937" s="12"/>
      <c r="H937" s="12"/>
      <c r="I937" s="12"/>
      <c r="J937" s="12"/>
      <c r="K937" s="12"/>
      <c r="L937" s="12"/>
      <c r="M937" s="12"/>
      <c r="N937" s="12"/>
      <c r="O937" s="12"/>
      <c r="P937" s="12"/>
    </row>
    <row r="938" spans="3:16" x14ac:dyDescent="0.3">
      <c r="C938" s="12"/>
      <c r="D938" s="12"/>
      <c r="E938" s="12"/>
      <c r="F938" s="21"/>
      <c r="G938" s="12"/>
      <c r="H938" s="12"/>
      <c r="I938" s="12"/>
      <c r="J938" s="12"/>
      <c r="K938" s="12"/>
      <c r="L938" s="12"/>
      <c r="M938" s="12"/>
      <c r="N938" s="12"/>
      <c r="O938" s="12"/>
      <c r="P938" s="12"/>
    </row>
    <row r="939" spans="3:16" x14ac:dyDescent="0.3">
      <c r="C939" s="12"/>
      <c r="D939" s="12"/>
      <c r="E939" s="12"/>
      <c r="F939" s="21"/>
      <c r="G939" s="12"/>
      <c r="H939" s="12"/>
      <c r="I939" s="12"/>
      <c r="J939" s="12"/>
      <c r="K939" s="12"/>
      <c r="L939" s="12"/>
      <c r="M939" s="12"/>
      <c r="N939" s="12"/>
      <c r="O939" s="12"/>
      <c r="P939" s="12"/>
    </row>
    <row r="940" spans="3:16" x14ac:dyDescent="0.3">
      <c r="C940" s="12"/>
      <c r="D940" s="12"/>
      <c r="E940" s="12"/>
      <c r="F940" s="21"/>
      <c r="G940" s="12"/>
      <c r="H940" s="12"/>
      <c r="I940" s="12"/>
      <c r="J940" s="12"/>
      <c r="K940" s="12"/>
      <c r="L940" s="12"/>
      <c r="M940" s="12"/>
      <c r="N940" s="12"/>
      <c r="O940" s="12"/>
      <c r="P940" s="12"/>
    </row>
    <row r="941" spans="3:16" x14ac:dyDescent="0.3">
      <c r="C941" s="12"/>
      <c r="D941" s="12"/>
      <c r="E941" s="12"/>
      <c r="F941" s="21"/>
      <c r="G941" s="12"/>
      <c r="H941" s="12"/>
      <c r="I941" s="12"/>
      <c r="J941" s="12"/>
      <c r="K941" s="12"/>
      <c r="L941" s="12"/>
      <c r="M941" s="12"/>
      <c r="N941" s="12"/>
      <c r="O941" s="12"/>
      <c r="P941" s="12"/>
    </row>
    <row r="942" spans="3:16" x14ac:dyDescent="0.3">
      <c r="C942" s="12"/>
      <c r="D942" s="12"/>
      <c r="E942" s="12"/>
      <c r="F942" s="21"/>
      <c r="G942" s="12"/>
      <c r="H942" s="12"/>
      <c r="I942" s="12"/>
      <c r="J942" s="12"/>
      <c r="K942" s="12"/>
      <c r="L942" s="12"/>
      <c r="M942" s="12"/>
      <c r="N942" s="12"/>
      <c r="O942" s="12"/>
      <c r="P942" s="12"/>
    </row>
    <row r="943" spans="3:16" x14ac:dyDescent="0.3">
      <c r="C943" s="12"/>
      <c r="D943" s="12"/>
      <c r="E943" s="12"/>
      <c r="F943" s="21"/>
      <c r="G943" s="12"/>
      <c r="H943" s="12"/>
      <c r="I943" s="12"/>
      <c r="J943" s="12"/>
      <c r="K943" s="12"/>
      <c r="L943" s="12"/>
      <c r="M943" s="12"/>
      <c r="N943" s="12"/>
      <c r="O943" s="12"/>
      <c r="P943" s="12"/>
    </row>
    <row r="944" spans="3:16" x14ac:dyDescent="0.3">
      <c r="C944" s="12"/>
      <c r="D944" s="12"/>
      <c r="E944" s="12"/>
      <c r="F944" s="21"/>
      <c r="G944" s="12"/>
      <c r="H944" s="12"/>
      <c r="I944" s="12"/>
      <c r="J944" s="12"/>
      <c r="K944" s="12"/>
      <c r="L944" s="12"/>
      <c r="M944" s="12"/>
      <c r="N944" s="12"/>
      <c r="O944" s="12"/>
      <c r="P944" s="12"/>
    </row>
    <row r="945" spans="3:16" x14ac:dyDescent="0.3">
      <c r="C945" s="12"/>
      <c r="D945" s="12"/>
      <c r="E945" s="12"/>
      <c r="F945" s="21"/>
      <c r="G945" s="12"/>
      <c r="H945" s="12"/>
      <c r="I945" s="12"/>
      <c r="J945" s="12"/>
      <c r="K945" s="12"/>
      <c r="L945" s="12"/>
      <c r="M945" s="12"/>
      <c r="N945" s="12"/>
      <c r="O945" s="12"/>
      <c r="P945" s="12"/>
    </row>
    <row r="946" spans="3:16" x14ac:dyDescent="0.3">
      <c r="C946" s="12"/>
      <c r="D946" s="12"/>
      <c r="E946" s="12"/>
      <c r="F946" s="21"/>
      <c r="G946" s="12"/>
      <c r="H946" s="12"/>
      <c r="I946" s="12"/>
      <c r="J946" s="12"/>
      <c r="K946" s="12"/>
      <c r="L946" s="12"/>
      <c r="M946" s="12"/>
      <c r="N946" s="12"/>
      <c r="O946" s="12"/>
      <c r="P946" s="12"/>
    </row>
    <row r="947" spans="3:16" x14ac:dyDescent="0.3">
      <c r="C947" s="12"/>
      <c r="D947" s="12"/>
      <c r="E947" s="12"/>
      <c r="F947" s="21"/>
      <c r="G947" s="12"/>
      <c r="H947" s="12"/>
      <c r="I947" s="12"/>
      <c r="J947" s="12"/>
      <c r="K947" s="12"/>
      <c r="L947" s="12"/>
      <c r="M947" s="12"/>
      <c r="N947" s="12"/>
      <c r="O947" s="12"/>
      <c r="P947" s="12"/>
    </row>
    <row r="948" spans="3:16" x14ac:dyDescent="0.3">
      <c r="C948" s="12"/>
      <c r="D948" s="12"/>
      <c r="E948" s="12"/>
      <c r="F948" s="21"/>
      <c r="G948" s="12"/>
      <c r="H948" s="12"/>
      <c r="I948" s="12"/>
      <c r="J948" s="12"/>
      <c r="K948" s="12"/>
      <c r="L948" s="12"/>
      <c r="M948" s="12"/>
      <c r="N948" s="12"/>
      <c r="O948" s="12"/>
      <c r="P948" s="12"/>
    </row>
    <row r="949" spans="3:16" x14ac:dyDescent="0.3">
      <c r="C949" s="12"/>
      <c r="D949" s="12"/>
      <c r="E949" s="12"/>
      <c r="F949" s="21"/>
      <c r="G949" s="12"/>
      <c r="H949" s="12"/>
      <c r="I949" s="12"/>
      <c r="J949" s="12"/>
      <c r="K949" s="12"/>
      <c r="L949" s="12"/>
      <c r="M949" s="12"/>
      <c r="N949" s="12"/>
      <c r="O949" s="12"/>
      <c r="P949" s="12"/>
    </row>
    <row r="950" spans="3:16" x14ac:dyDescent="0.3">
      <c r="C950" s="12"/>
      <c r="D950" s="12"/>
      <c r="E950" s="12"/>
      <c r="F950" s="21"/>
      <c r="G950" s="12"/>
      <c r="H950" s="12"/>
      <c r="I950" s="12"/>
      <c r="J950" s="12"/>
      <c r="K950" s="12"/>
      <c r="L950" s="12"/>
      <c r="M950" s="12"/>
      <c r="N950" s="12"/>
      <c r="O950" s="12"/>
      <c r="P950" s="12"/>
    </row>
    <row r="951" spans="3:16" x14ac:dyDescent="0.3">
      <c r="C951" s="12"/>
      <c r="D951" s="12"/>
      <c r="E951" s="12"/>
      <c r="F951" s="21"/>
      <c r="G951" s="12"/>
      <c r="H951" s="12"/>
      <c r="I951" s="12"/>
      <c r="J951" s="12"/>
      <c r="K951" s="12"/>
      <c r="L951" s="12"/>
      <c r="M951" s="12"/>
      <c r="N951" s="12"/>
      <c r="O951" s="12"/>
      <c r="P951" s="12"/>
    </row>
    <row r="952" spans="3:16" x14ac:dyDescent="0.3">
      <c r="C952" s="12"/>
      <c r="D952" s="12"/>
      <c r="E952" s="12"/>
      <c r="F952" s="21"/>
      <c r="G952" s="12"/>
      <c r="H952" s="12"/>
      <c r="I952" s="12"/>
      <c r="J952" s="12"/>
      <c r="K952" s="12"/>
      <c r="L952" s="12"/>
      <c r="M952" s="12"/>
      <c r="N952" s="12"/>
      <c r="O952" s="12"/>
      <c r="P952" s="12"/>
    </row>
    <row r="953" spans="3:16" x14ac:dyDescent="0.3">
      <c r="C953" s="12"/>
      <c r="D953" s="12"/>
      <c r="E953" s="12"/>
      <c r="F953" s="21"/>
      <c r="G953" s="12"/>
      <c r="H953" s="12"/>
      <c r="I953" s="12"/>
      <c r="J953" s="12"/>
      <c r="K953" s="12"/>
      <c r="L953" s="12"/>
      <c r="M953" s="12"/>
      <c r="N953" s="12"/>
      <c r="O953" s="12"/>
      <c r="P953" s="12"/>
    </row>
    <row r="954" spans="3:16" x14ac:dyDescent="0.3">
      <c r="C954" s="12"/>
      <c r="D954" s="12"/>
      <c r="E954" s="12"/>
      <c r="F954" s="21"/>
      <c r="G954" s="12"/>
      <c r="H954" s="12"/>
      <c r="I954" s="12"/>
      <c r="J954" s="12"/>
      <c r="K954" s="12"/>
      <c r="L954" s="12"/>
      <c r="M954" s="12"/>
      <c r="N954" s="12"/>
      <c r="O954" s="12"/>
      <c r="P954" s="12"/>
    </row>
    <row r="955" spans="3:16" x14ac:dyDescent="0.3">
      <c r="C955" s="12"/>
      <c r="D955" s="12"/>
      <c r="E955" s="12"/>
      <c r="F955" s="21"/>
      <c r="G955" s="12"/>
      <c r="H955" s="12"/>
      <c r="I955" s="12"/>
      <c r="J955" s="12"/>
      <c r="K955" s="12"/>
      <c r="L955" s="12"/>
      <c r="M955" s="12"/>
      <c r="N955" s="12"/>
      <c r="O955" s="12"/>
      <c r="P955" s="12"/>
    </row>
    <row r="956" spans="3:16" x14ac:dyDescent="0.3">
      <c r="C956" s="12"/>
      <c r="D956" s="12"/>
      <c r="E956" s="12"/>
      <c r="F956" s="21"/>
      <c r="G956" s="12"/>
      <c r="H956" s="12"/>
      <c r="I956" s="12"/>
      <c r="J956" s="12"/>
      <c r="K956" s="12"/>
      <c r="L956" s="12"/>
      <c r="M956" s="12"/>
      <c r="N956" s="12"/>
      <c r="O956" s="12"/>
      <c r="P956" s="12"/>
    </row>
    <row r="957" spans="3:16" x14ac:dyDescent="0.3">
      <c r="C957" s="12"/>
      <c r="D957" s="12"/>
      <c r="E957" s="12"/>
      <c r="F957" s="21"/>
      <c r="G957" s="12"/>
      <c r="H957" s="12"/>
      <c r="I957" s="12"/>
      <c r="J957" s="12"/>
      <c r="K957" s="12"/>
      <c r="L957" s="12"/>
      <c r="M957" s="12"/>
      <c r="N957" s="12"/>
      <c r="O957" s="12"/>
      <c r="P957" s="12"/>
    </row>
    <row r="958" spans="3:16" x14ac:dyDescent="0.3">
      <c r="C958" s="12"/>
      <c r="D958" s="12"/>
      <c r="E958" s="12"/>
      <c r="F958" s="21"/>
      <c r="G958" s="12"/>
      <c r="H958" s="12"/>
      <c r="I958" s="12"/>
      <c r="J958" s="12"/>
      <c r="K958" s="12"/>
      <c r="L958" s="12"/>
      <c r="M958" s="12"/>
      <c r="N958" s="12"/>
      <c r="O958" s="12"/>
      <c r="P958" s="12"/>
    </row>
    <row r="959" spans="3:16" x14ac:dyDescent="0.3">
      <c r="C959" s="12"/>
      <c r="D959" s="12"/>
      <c r="E959" s="12"/>
      <c r="F959" s="21"/>
      <c r="G959" s="12"/>
      <c r="H959" s="12"/>
      <c r="I959" s="12"/>
      <c r="J959" s="12"/>
      <c r="K959" s="12"/>
      <c r="L959" s="12"/>
      <c r="M959" s="12"/>
      <c r="N959" s="12"/>
      <c r="O959" s="12"/>
      <c r="P959" s="12"/>
    </row>
    <row r="960" spans="3:16" x14ac:dyDescent="0.3">
      <c r="C960" s="12"/>
      <c r="D960" s="12"/>
      <c r="E960" s="12"/>
      <c r="F960" s="21"/>
      <c r="G960" s="12"/>
      <c r="H960" s="12"/>
      <c r="I960" s="12"/>
      <c r="J960" s="12"/>
      <c r="K960" s="12"/>
      <c r="L960" s="12"/>
      <c r="M960" s="12"/>
      <c r="N960" s="12"/>
      <c r="O960" s="12"/>
      <c r="P960" s="12"/>
    </row>
    <row r="961" spans="3:16" x14ac:dyDescent="0.3">
      <c r="C961" s="12"/>
      <c r="D961" s="12"/>
      <c r="E961" s="12"/>
      <c r="F961" s="21"/>
      <c r="G961" s="12"/>
      <c r="H961" s="12"/>
      <c r="I961" s="12"/>
      <c r="J961" s="12"/>
      <c r="K961" s="12"/>
      <c r="L961" s="12"/>
      <c r="M961" s="12"/>
      <c r="N961" s="12"/>
      <c r="O961" s="12"/>
      <c r="P961" s="12"/>
    </row>
    <row r="962" spans="3:16" x14ac:dyDescent="0.3">
      <c r="C962" s="12"/>
      <c r="D962" s="12"/>
      <c r="E962" s="12"/>
      <c r="F962" s="21"/>
      <c r="G962" s="12"/>
      <c r="H962" s="12"/>
      <c r="I962" s="12"/>
      <c r="J962" s="12"/>
      <c r="K962" s="12"/>
      <c r="L962" s="12"/>
      <c r="M962" s="12"/>
      <c r="N962" s="12"/>
      <c r="O962" s="12"/>
      <c r="P962" s="12"/>
    </row>
    <row r="963" spans="3:16" x14ac:dyDescent="0.3">
      <c r="C963" s="12"/>
      <c r="D963" s="12"/>
      <c r="E963" s="12"/>
      <c r="F963" s="21"/>
      <c r="G963" s="12"/>
      <c r="H963" s="12"/>
      <c r="I963" s="12"/>
      <c r="J963" s="12"/>
      <c r="K963" s="12"/>
      <c r="L963" s="12"/>
      <c r="M963" s="12"/>
      <c r="N963" s="12"/>
      <c r="O963" s="12"/>
      <c r="P963" s="12"/>
    </row>
    <row r="964" spans="3:16" x14ac:dyDescent="0.3">
      <c r="C964" s="12"/>
      <c r="D964" s="12"/>
      <c r="E964" s="12"/>
      <c r="F964" s="21"/>
      <c r="G964" s="12"/>
      <c r="H964" s="12"/>
      <c r="I964" s="12"/>
      <c r="J964" s="12"/>
      <c r="K964" s="12"/>
      <c r="L964" s="12"/>
      <c r="M964" s="12"/>
      <c r="N964" s="12"/>
      <c r="O964" s="12"/>
      <c r="P964" s="12"/>
    </row>
    <row r="965" spans="3:16" x14ac:dyDescent="0.3">
      <c r="C965" s="12"/>
      <c r="D965" s="12"/>
      <c r="E965" s="12"/>
      <c r="F965" s="21"/>
      <c r="G965" s="12"/>
      <c r="H965" s="12"/>
      <c r="I965" s="12"/>
      <c r="J965" s="12"/>
      <c r="K965" s="12"/>
      <c r="L965" s="12"/>
      <c r="M965" s="12"/>
      <c r="N965" s="12"/>
      <c r="O965" s="12"/>
      <c r="P965" s="12"/>
    </row>
    <row r="966" spans="3:16" x14ac:dyDescent="0.3">
      <c r="C966" s="12"/>
      <c r="D966" s="12"/>
      <c r="E966" s="12"/>
      <c r="F966" s="21"/>
      <c r="G966" s="12"/>
      <c r="H966" s="12"/>
      <c r="I966" s="12"/>
      <c r="J966" s="12"/>
      <c r="K966" s="12"/>
      <c r="L966" s="12"/>
      <c r="M966" s="12"/>
      <c r="N966" s="12"/>
      <c r="O966" s="12"/>
      <c r="P966" s="12"/>
    </row>
    <row r="967" spans="3:16" x14ac:dyDescent="0.3">
      <c r="C967" s="12"/>
      <c r="D967" s="12"/>
      <c r="E967" s="12"/>
      <c r="F967" s="21"/>
      <c r="G967" s="12"/>
      <c r="H967" s="12"/>
      <c r="I967" s="12"/>
      <c r="J967" s="12"/>
      <c r="K967" s="12"/>
      <c r="L967" s="12"/>
      <c r="M967" s="12"/>
      <c r="N967" s="12"/>
      <c r="O967" s="12"/>
      <c r="P967" s="12"/>
    </row>
    <row r="968" spans="3:16" x14ac:dyDescent="0.3">
      <c r="C968" s="12"/>
      <c r="D968" s="12"/>
      <c r="E968" s="12"/>
      <c r="F968" s="21"/>
      <c r="G968" s="12"/>
      <c r="H968" s="12"/>
      <c r="I968" s="12"/>
      <c r="J968" s="12"/>
      <c r="K968" s="12"/>
      <c r="L968" s="12"/>
      <c r="M968" s="12"/>
      <c r="N968" s="12"/>
      <c r="O968" s="12"/>
      <c r="P968" s="12"/>
    </row>
    <row r="969" spans="3:16" x14ac:dyDescent="0.3">
      <c r="C969" s="12"/>
      <c r="D969" s="12"/>
      <c r="E969" s="12"/>
      <c r="F969" s="21"/>
      <c r="G969" s="12"/>
      <c r="H969" s="12"/>
      <c r="I969" s="12"/>
      <c r="J969" s="12"/>
      <c r="K969" s="12"/>
      <c r="L969" s="12"/>
      <c r="M969" s="12"/>
      <c r="N969" s="12"/>
      <c r="O969" s="12"/>
      <c r="P969" s="12"/>
    </row>
    <row r="970" spans="3:16" x14ac:dyDescent="0.3">
      <c r="C970" s="12"/>
      <c r="D970" s="12"/>
      <c r="E970" s="12"/>
      <c r="F970" s="21"/>
      <c r="G970" s="12"/>
      <c r="H970" s="12"/>
      <c r="I970" s="12"/>
      <c r="J970" s="12"/>
      <c r="K970" s="12"/>
      <c r="L970" s="12"/>
      <c r="M970" s="12"/>
      <c r="N970" s="12"/>
      <c r="O970" s="12"/>
      <c r="P970" s="12"/>
    </row>
    <row r="971" spans="3:16" x14ac:dyDescent="0.3">
      <c r="C971" s="12"/>
      <c r="D971" s="12"/>
      <c r="E971" s="12"/>
      <c r="F971" s="21"/>
      <c r="G971" s="12"/>
      <c r="H971" s="12"/>
      <c r="I971" s="12"/>
      <c r="J971" s="12"/>
      <c r="K971" s="12"/>
      <c r="L971" s="12"/>
      <c r="M971" s="12"/>
      <c r="N971" s="12"/>
      <c r="O971" s="12"/>
      <c r="P971" s="12"/>
    </row>
    <row r="972" spans="3:16" x14ac:dyDescent="0.3">
      <c r="C972" s="12"/>
      <c r="D972" s="12"/>
      <c r="E972" s="12"/>
      <c r="F972" s="21"/>
      <c r="G972" s="12"/>
      <c r="H972" s="12"/>
      <c r="I972" s="12"/>
      <c r="J972" s="12"/>
      <c r="K972" s="12"/>
      <c r="L972" s="12"/>
      <c r="M972" s="12"/>
      <c r="N972" s="12"/>
      <c r="O972" s="12"/>
      <c r="P972" s="12"/>
    </row>
    <row r="973" spans="3:16" x14ac:dyDescent="0.3">
      <c r="C973" s="12"/>
      <c r="D973" s="12"/>
      <c r="E973" s="12"/>
      <c r="F973" s="21"/>
      <c r="G973" s="12"/>
      <c r="H973" s="12"/>
      <c r="I973" s="12"/>
      <c r="J973" s="12"/>
      <c r="K973" s="12"/>
      <c r="L973" s="12"/>
      <c r="M973" s="12"/>
      <c r="N973" s="12"/>
      <c r="O973" s="12"/>
      <c r="P973" s="12"/>
    </row>
    <row r="974" spans="3:16" x14ac:dyDescent="0.3">
      <c r="C974" s="12"/>
      <c r="D974" s="12"/>
      <c r="E974" s="12"/>
      <c r="F974" s="21"/>
      <c r="G974" s="12"/>
      <c r="H974" s="12"/>
      <c r="I974" s="12"/>
      <c r="J974" s="12"/>
      <c r="K974" s="12"/>
      <c r="L974" s="12"/>
      <c r="M974" s="12"/>
      <c r="N974" s="12"/>
      <c r="O974" s="12"/>
      <c r="P974" s="12"/>
    </row>
    <row r="975" spans="3:16" x14ac:dyDescent="0.3">
      <c r="C975" s="12"/>
      <c r="D975" s="12"/>
      <c r="E975" s="12"/>
      <c r="F975" s="21"/>
      <c r="G975" s="12"/>
      <c r="H975" s="12"/>
      <c r="I975" s="12"/>
      <c r="J975" s="12"/>
      <c r="K975" s="12"/>
      <c r="L975" s="12"/>
      <c r="M975" s="12"/>
      <c r="N975" s="12"/>
      <c r="O975" s="12"/>
      <c r="P975" s="12"/>
    </row>
    <row r="976" spans="3:16" x14ac:dyDescent="0.3">
      <c r="C976" s="12"/>
      <c r="D976" s="12"/>
      <c r="E976" s="12"/>
      <c r="F976" s="21"/>
      <c r="G976" s="12"/>
      <c r="H976" s="12"/>
      <c r="I976" s="12"/>
      <c r="J976" s="12"/>
      <c r="K976" s="12"/>
      <c r="L976" s="12"/>
      <c r="M976" s="12"/>
      <c r="N976" s="12"/>
      <c r="O976" s="12"/>
      <c r="P976" s="12"/>
    </row>
    <row r="977" spans="3:16" x14ac:dyDescent="0.3">
      <c r="C977" s="12"/>
      <c r="D977" s="12"/>
      <c r="E977" s="12"/>
      <c r="F977" s="21"/>
      <c r="G977" s="12"/>
      <c r="H977" s="12"/>
      <c r="I977" s="12"/>
      <c r="J977" s="12"/>
      <c r="K977" s="12"/>
      <c r="L977" s="12"/>
      <c r="M977" s="12"/>
      <c r="N977" s="12"/>
      <c r="O977" s="12"/>
      <c r="P977" s="12"/>
    </row>
    <row r="978" spans="3:16" x14ac:dyDescent="0.3">
      <c r="C978" s="12"/>
      <c r="D978" s="12"/>
      <c r="E978" s="12"/>
      <c r="F978" s="21"/>
      <c r="G978" s="12"/>
      <c r="H978" s="12"/>
      <c r="I978" s="12"/>
      <c r="J978" s="12"/>
      <c r="K978" s="12"/>
      <c r="L978" s="12"/>
      <c r="M978" s="12"/>
      <c r="N978" s="12"/>
      <c r="O978" s="12"/>
      <c r="P978" s="12"/>
    </row>
    <row r="979" spans="3:16" x14ac:dyDescent="0.3">
      <c r="C979" s="12"/>
      <c r="D979" s="12"/>
      <c r="E979" s="12"/>
      <c r="F979" s="21"/>
      <c r="G979" s="12"/>
      <c r="H979" s="12"/>
      <c r="I979" s="12"/>
      <c r="J979" s="12"/>
      <c r="K979" s="12"/>
      <c r="L979" s="12"/>
      <c r="M979" s="12"/>
      <c r="N979" s="12"/>
      <c r="O979" s="12"/>
      <c r="P979" s="12"/>
    </row>
    <row r="980" spans="3:16" x14ac:dyDescent="0.3">
      <c r="C980" s="12"/>
      <c r="D980" s="12"/>
      <c r="E980" s="12"/>
      <c r="F980" s="21"/>
      <c r="G980" s="12"/>
      <c r="H980" s="12"/>
      <c r="I980" s="12"/>
      <c r="J980" s="12"/>
      <c r="K980" s="12"/>
      <c r="L980" s="12"/>
      <c r="M980" s="12"/>
      <c r="N980" s="12"/>
      <c r="O980" s="12"/>
      <c r="P980" s="12"/>
    </row>
    <row r="981" spans="3:16" x14ac:dyDescent="0.3">
      <c r="C981" s="12"/>
      <c r="D981" s="12"/>
      <c r="E981" s="12"/>
      <c r="F981" s="21"/>
      <c r="G981" s="12"/>
      <c r="H981" s="12"/>
      <c r="I981" s="12"/>
      <c r="J981" s="12"/>
      <c r="K981" s="12"/>
      <c r="L981" s="12"/>
      <c r="M981" s="12"/>
      <c r="N981" s="12"/>
      <c r="O981" s="12"/>
      <c r="P981" s="12"/>
    </row>
    <row r="982" spans="3:16" x14ac:dyDescent="0.3">
      <c r="C982" s="12"/>
      <c r="D982" s="12"/>
      <c r="E982" s="12"/>
      <c r="F982" s="21"/>
      <c r="G982" s="12"/>
      <c r="H982" s="12"/>
      <c r="I982" s="12"/>
      <c r="J982" s="12"/>
      <c r="K982" s="12"/>
      <c r="L982" s="12"/>
      <c r="M982" s="12"/>
      <c r="N982" s="12"/>
      <c r="O982" s="12"/>
      <c r="P982" s="12"/>
    </row>
    <row r="983" spans="3:16" x14ac:dyDescent="0.3">
      <c r="C983" s="12"/>
      <c r="D983" s="12"/>
      <c r="E983" s="12"/>
      <c r="F983" s="21"/>
      <c r="G983" s="12"/>
      <c r="H983" s="12"/>
      <c r="I983" s="12"/>
      <c r="J983" s="12"/>
      <c r="K983" s="12"/>
      <c r="L983" s="12"/>
      <c r="M983" s="12"/>
      <c r="N983" s="12"/>
      <c r="O983" s="12"/>
      <c r="P983" s="12"/>
    </row>
    <row r="984" spans="3:16" x14ac:dyDescent="0.3">
      <c r="C984" s="12"/>
      <c r="D984" s="12"/>
      <c r="E984" s="12"/>
      <c r="F984" s="21"/>
      <c r="G984" s="12"/>
      <c r="H984" s="12"/>
      <c r="I984" s="12"/>
      <c r="J984" s="12"/>
      <c r="K984" s="12"/>
      <c r="L984" s="12"/>
      <c r="M984" s="12"/>
      <c r="N984" s="12"/>
      <c r="O984" s="12"/>
      <c r="P984" s="12"/>
    </row>
    <row r="985" spans="3:16" x14ac:dyDescent="0.3">
      <c r="C985" s="12"/>
      <c r="D985" s="12"/>
      <c r="E985" s="12"/>
      <c r="F985" s="21"/>
      <c r="G985" s="12"/>
      <c r="H985" s="12"/>
      <c r="I985" s="12"/>
      <c r="J985" s="12"/>
      <c r="K985" s="12"/>
      <c r="L985" s="12"/>
      <c r="M985" s="12"/>
      <c r="N985" s="12"/>
      <c r="O985" s="12"/>
      <c r="P985" s="12"/>
    </row>
    <row r="986" spans="3:16" x14ac:dyDescent="0.3">
      <c r="C986" s="12"/>
      <c r="D986" s="12"/>
      <c r="E986" s="12"/>
      <c r="F986" s="21"/>
      <c r="G986" s="12"/>
      <c r="H986" s="12"/>
      <c r="I986" s="12"/>
      <c r="J986" s="12"/>
      <c r="K986" s="12"/>
      <c r="L986" s="12"/>
      <c r="M986" s="12"/>
      <c r="N986" s="12"/>
      <c r="O986" s="12"/>
      <c r="P986" s="12"/>
    </row>
    <row r="987" spans="3:16" x14ac:dyDescent="0.3">
      <c r="C987" s="12"/>
      <c r="D987" s="12"/>
      <c r="E987" s="12"/>
      <c r="F987" s="21"/>
      <c r="G987" s="12"/>
      <c r="H987" s="12"/>
      <c r="I987" s="12"/>
      <c r="J987" s="12"/>
      <c r="K987" s="12"/>
      <c r="L987" s="12"/>
      <c r="M987" s="12"/>
      <c r="N987" s="12"/>
      <c r="O987" s="12"/>
      <c r="P987" s="12"/>
    </row>
    <row r="988" spans="3:16" x14ac:dyDescent="0.3">
      <c r="C988" s="12"/>
      <c r="D988" s="12"/>
      <c r="E988" s="12"/>
      <c r="F988" s="21"/>
      <c r="G988" s="12"/>
      <c r="H988" s="12"/>
      <c r="I988" s="12"/>
      <c r="J988" s="12"/>
      <c r="K988" s="12"/>
      <c r="L988" s="12"/>
      <c r="M988" s="12"/>
      <c r="N988" s="12"/>
      <c r="O988" s="12"/>
      <c r="P988" s="12"/>
    </row>
    <row r="989" spans="3:16" x14ac:dyDescent="0.3">
      <c r="C989" s="12"/>
      <c r="D989" s="12"/>
      <c r="E989" s="12"/>
      <c r="F989" s="21"/>
      <c r="G989" s="12"/>
      <c r="H989" s="12"/>
      <c r="I989" s="12"/>
      <c r="J989" s="12"/>
      <c r="K989" s="12"/>
      <c r="L989" s="12"/>
      <c r="M989" s="12"/>
      <c r="N989" s="12"/>
      <c r="O989" s="12"/>
      <c r="P989" s="12"/>
    </row>
    <row r="990" spans="3:16" x14ac:dyDescent="0.3">
      <c r="C990" s="12"/>
      <c r="D990" s="12"/>
      <c r="E990" s="12"/>
      <c r="F990" s="21"/>
      <c r="G990" s="12"/>
      <c r="H990" s="12"/>
      <c r="I990" s="12"/>
      <c r="J990" s="12"/>
      <c r="K990" s="12"/>
      <c r="L990" s="12"/>
      <c r="M990" s="12"/>
      <c r="N990" s="12"/>
      <c r="O990" s="12"/>
      <c r="P990" s="12"/>
    </row>
    <row r="991" spans="3:16" x14ac:dyDescent="0.3">
      <c r="C991" s="12"/>
      <c r="D991" s="12"/>
      <c r="E991" s="12"/>
      <c r="F991" s="21"/>
      <c r="G991" s="12"/>
      <c r="H991" s="12"/>
      <c r="I991" s="12"/>
      <c r="J991" s="12"/>
      <c r="K991" s="12"/>
      <c r="L991" s="12"/>
      <c r="M991" s="12"/>
      <c r="N991" s="12"/>
      <c r="O991" s="12"/>
      <c r="P991" s="12"/>
    </row>
    <row r="992" spans="3:16" x14ac:dyDescent="0.3">
      <c r="C992" s="12"/>
      <c r="D992" s="12"/>
      <c r="E992" s="12"/>
      <c r="F992" s="21"/>
      <c r="G992" s="12"/>
      <c r="H992" s="12"/>
      <c r="I992" s="12"/>
      <c r="J992" s="12"/>
      <c r="K992" s="12"/>
      <c r="L992" s="12"/>
      <c r="M992" s="12"/>
      <c r="N992" s="12"/>
      <c r="O992" s="12"/>
      <c r="P992" s="12"/>
    </row>
    <row r="993" spans="3:16" x14ac:dyDescent="0.3">
      <c r="C993" s="12"/>
      <c r="D993" s="12"/>
      <c r="E993" s="12"/>
      <c r="F993" s="21"/>
      <c r="G993" s="12"/>
      <c r="H993" s="12"/>
      <c r="I993" s="12"/>
      <c r="J993" s="12"/>
      <c r="K993" s="12"/>
      <c r="L993" s="12"/>
      <c r="M993" s="12"/>
      <c r="N993" s="12"/>
      <c r="O993" s="12"/>
      <c r="P993" s="12"/>
    </row>
    <row r="994" spans="3:16" x14ac:dyDescent="0.3">
      <c r="C994" s="12"/>
      <c r="D994" s="12"/>
      <c r="E994" s="12"/>
      <c r="F994" s="21"/>
      <c r="G994" s="12"/>
      <c r="H994" s="12"/>
      <c r="I994" s="12"/>
      <c r="J994" s="12"/>
      <c r="K994" s="12"/>
      <c r="L994" s="12"/>
      <c r="M994" s="12"/>
      <c r="N994" s="12"/>
      <c r="O994" s="12"/>
      <c r="P994" s="12"/>
    </row>
    <row r="995" spans="3:16" x14ac:dyDescent="0.3">
      <c r="C995" s="12"/>
      <c r="D995" s="12"/>
      <c r="E995" s="12"/>
      <c r="F995" s="21"/>
      <c r="G995" s="12"/>
      <c r="H995" s="12"/>
      <c r="I995" s="12"/>
      <c r="J995" s="12"/>
      <c r="K995" s="12"/>
      <c r="L995" s="12"/>
      <c r="M995" s="12"/>
      <c r="N995" s="12"/>
      <c r="O995" s="12"/>
      <c r="P995" s="12"/>
    </row>
    <row r="996" spans="3:16" x14ac:dyDescent="0.3">
      <c r="C996" s="12"/>
      <c r="D996" s="12"/>
      <c r="E996" s="12"/>
      <c r="F996" s="21"/>
      <c r="G996" s="12"/>
      <c r="H996" s="12"/>
      <c r="I996" s="12"/>
      <c r="J996" s="12"/>
      <c r="K996" s="12"/>
      <c r="L996" s="12"/>
      <c r="M996" s="12"/>
      <c r="N996" s="12"/>
      <c r="O996" s="12"/>
      <c r="P996" s="12"/>
    </row>
    <row r="997" spans="3:16" x14ac:dyDescent="0.3">
      <c r="C997" s="12"/>
      <c r="D997" s="12"/>
      <c r="E997" s="12"/>
      <c r="F997" s="21"/>
      <c r="G997" s="12"/>
      <c r="H997" s="12"/>
      <c r="I997" s="12"/>
      <c r="J997" s="12"/>
      <c r="K997" s="12"/>
      <c r="L997" s="12"/>
      <c r="M997" s="12"/>
      <c r="N997" s="12"/>
      <c r="O997" s="12"/>
      <c r="P997" s="12"/>
    </row>
    <row r="998" spans="3:16" x14ac:dyDescent="0.3">
      <c r="C998" s="12"/>
      <c r="D998" s="12"/>
      <c r="E998" s="12"/>
      <c r="F998" s="21"/>
      <c r="G998" s="12"/>
      <c r="H998" s="12"/>
      <c r="I998" s="12"/>
      <c r="J998" s="12"/>
      <c r="K998" s="12"/>
      <c r="L998" s="12"/>
      <c r="M998" s="12"/>
      <c r="N998" s="12"/>
      <c r="O998" s="12"/>
      <c r="P998" s="12"/>
    </row>
    <row r="999" spans="3:16" x14ac:dyDescent="0.3">
      <c r="C999" s="12"/>
      <c r="D999" s="12"/>
      <c r="E999" s="12"/>
      <c r="F999" s="21"/>
      <c r="G999" s="12"/>
      <c r="H999" s="12"/>
      <c r="I999" s="12"/>
      <c r="J999" s="12"/>
      <c r="K999" s="12"/>
      <c r="L999" s="12"/>
      <c r="M999" s="12"/>
      <c r="N999" s="12"/>
      <c r="O999" s="12"/>
      <c r="P999" s="12"/>
    </row>
    <row r="1000" spans="3:16" x14ac:dyDescent="0.3">
      <c r="C1000" s="12"/>
      <c r="D1000" s="12"/>
      <c r="E1000" s="12"/>
      <c r="F1000" s="21"/>
      <c r="G1000" s="12"/>
      <c r="H1000" s="12"/>
      <c r="I1000" s="12"/>
      <c r="J1000" s="12"/>
      <c r="K1000" s="12"/>
      <c r="L1000" s="12"/>
      <c r="M1000" s="12"/>
      <c r="N1000" s="12"/>
      <c r="O1000" s="12"/>
      <c r="P1000" s="12"/>
    </row>
    <row r="1001" spans="3:16" x14ac:dyDescent="0.3">
      <c r="C1001" s="12"/>
      <c r="D1001" s="12"/>
      <c r="E1001" s="12"/>
      <c r="F1001" s="21"/>
      <c r="G1001" s="12"/>
      <c r="H1001" s="12"/>
      <c r="I1001" s="12"/>
      <c r="J1001" s="12"/>
      <c r="K1001" s="12"/>
      <c r="L1001" s="12"/>
      <c r="M1001" s="12"/>
      <c r="N1001" s="12"/>
      <c r="O1001" s="12"/>
      <c r="P1001" s="12"/>
    </row>
    <row r="1002" spans="3:16" x14ac:dyDescent="0.3">
      <c r="C1002" s="12"/>
      <c r="D1002" s="12"/>
      <c r="E1002" s="12"/>
      <c r="F1002" s="21"/>
      <c r="G1002" s="12"/>
      <c r="H1002" s="12"/>
      <c r="I1002" s="12"/>
      <c r="J1002" s="12"/>
      <c r="K1002" s="12"/>
      <c r="L1002" s="12"/>
      <c r="M1002" s="12"/>
      <c r="N1002" s="12"/>
      <c r="O1002" s="12"/>
      <c r="P1002" s="12"/>
    </row>
    <row r="1003" spans="3:16" x14ac:dyDescent="0.3">
      <c r="C1003" s="12"/>
      <c r="D1003" s="12"/>
      <c r="E1003" s="12"/>
      <c r="F1003" s="21"/>
      <c r="G1003" s="12"/>
      <c r="H1003" s="12"/>
      <c r="I1003" s="12"/>
      <c r="J1003" s="12"/>
      <c r="K1003" s="12"/>
      <c r="L1003" s="12"/>
      <c r="M1003" s="12"/>
      <c r="N1003" s="12"/>
      <c r="O1003" s="12"/>
      <c r="P1003" s="12"/>
    </row>
    <row r="1004" spans="3:16" x14ac:dyDescent="0.3">
      <c r="C1004" s="12"/>
      <c r="D1004" s="12"/>
      <c r="E1004" s="12"/>
      <c r="F1004" s="21"/>
      <c r="G1004" s="12"/>
      <c r="H1004" s="12"/>
      <c r="I1004" s="12"/>
      <c r="J1004" s="12"/>
      <c r="K1004" s="12"/>
      <c r="L1004" s="12"/>
      <c r="M1004" s="12"/>
      <c r="N1004" s="12"/>
      <c r="O1004" s="12"/>
      <c r="P1004" s="12"/>
    </row>
    <row r="1005" spans="3:16" x14ac:dyDescent="0.3">
      <c r="C1005" s="12"/>
      <c r="D1005" s="12"/>
      <c r="E1005" s="12"/>
      <c r="F1005" s="21"/>
      <c r="G1005" s="12"/>
      <c r="H1005" s="12"/>
      <c r="I1005" s="12"/>
      <c r="J1005" s="12"/>
      <c r="K1005" s="12"/>
      <c r="L1005" s="12"/>
      <c r="M1005" s="12"/>
      <c r="N1005" s="12"/>
      <c r="O1005" s="12"/>
      <c r="P1005" s="12"/>
    </row>
    <row r="1006" spans="3:16" x14ac:dyDescent="0.3">
      <c r="C1006" s="12"/>
      <c r="D1006" s="12"/>
      <c r="E1006" s="12"/>
      <c r="F1006" s="21"/>
      <c r="G1006" s="12"/>
      <c r="H1006" s="12"/>
      <c r="I1006" s="12"/>
      <c r="J1006" s="12"/>
      <c r="K1006" s="12"/>
      <c r="L1006" s="12"/>
      <c r="M1006" s="12"/>
      <c r="N1006" s="12"/>
      <c r="O1006" s="12"/>
      <c r="P1006" s="12"/>
    </row>
    <row r="1007" spans="3:16" x14ac:dyDescent="0.3">
      <c r="C1007" s="12"/>
      <c r="D1007" s="12"/>
      <c r="E1007" s="12"/>
      <c r="F1007" s="21"/>
      <c r="G1007" s="12"/>
      <c r="H1007" s="12"/>
      <c r="I1007" s="12"/>
      <c r="J1007" s="12"/>
      <c r="K1007" s="12"/>
      <c r="L1007" s="12"/>
      <c r="M1007" s="12"/>
      <c r="N1007" s="12"/>
      <c r="O1007" s="12"/>
      <c r="P1007" s="12"/>
    </row>
    <row r="1008" spans="3:16" x14ac:dyDescent="0.3">
      <c r="C1008" s="12"/>
      <c r="D1008" s="12"/>
      <c r="E1008" s="12"/>
      <c r="F1008" s="21"/>
      <c r="G1008" s="12"/>
      <c r="H1008" s="12"/>
      <c r="I1008" s="12"/>
      <c r="J1008" s="12"/>
      <c r="K1008" s="12"/>
      <c r="L1008" s="12"/>
      <c r="M1008" s="12"/>
      <c r="N1008" s="12"/>
      <c r="O1008" s="12"/>
      <c r="P1008" s="12"/>
    </row>
    <row r="1009" spans="3:16" x14ac:dyDescent="0.3">
      <c r="C1009" s="12"/>
      <c r="D1009" s="12"/>
      <c r="E1009" s="12"/>
      <c r="F1009" s="21"/>
      <c r="G1009" s="12"/>
      <c r="H1009" s="12"/>
      <c r="I1009" s="12"/>
      <c r="J1009" s="12"/>
      <c r="K1009" s="12"/>
      <c r="L1009" s="12"/>
      <c r="M1009" s="12"/>
      <c r="N1009" s="12"/>
      <c r="O1009" s="12"/>
      <c r="P1009" s="12"/>
    </row>
    <row r="1010" spans="3:16" x14ac:dyDescent="0.3">
      <c r="C1010" s="12"/>
      <c r="D1010" s="12"/>
      <c r="E1010" s="12"/>
      <c r="F1010" s="21"/>
      <c r="G1010" s="12"/>
      <c r="H1010" s="12"/>
      <c r="I1010" s="12"/>
      <c r="J1010" s="12"/>
      <c r="K1010" s="12"/>
      <c r="L1010" s="12"/>
      <c r="M1010" s="12"/>
      <c r="N1010" s="12"/>
      <c r="O1010" s="12"/>
      <c r="P1010" s="12"/>
    </row>
    <row r="1011" spans="3:16" x14ac:dyDescent="0.3">
      <c r="C1011" s="12"/>
      <c r="D1011" s="12"/>
      <c r="E1011" s="12"/>
      <c r="F1011" s="21"/>
      <c r="G1011" s="12"/>
      <c r="H1011" s="12"/>
      <c r="I1011" s="12"/>
      <c r="J1011" s="12"/>
      <c r="K1011" s="12"/>
      <c r="L1011" s="12"/>
      <c r="M1011" s="12"/>
      <c r="N1011" s="12"/>
      <c r="O1011" s="12"/>
      <c r="P1011" s="12"/>
    </row>
    <row r="1012" spans="3:16" x14ac:dyDescent="0.3">
      <c r="C1012" s="12"/>
      <c r="D1012" s="12"/>
      <c r="E1012" s="12"/>
      <c r="F1012" s="21"/>
      <c r="G1012" s="12"/>
      <c r="H1012" s="12"/>
      <c r="I1012" s="12"/>
      <c r="J1012" s="12"/>
      <c r="K1012" s="12"/>
      <c r="L1012" s="12"/>
      <c r="M1012" s="12"/>
      <c r="N1012" s="12"/>
      <c r="O1012" s="12"/>
      <c r="P1012" s="12"/>
    </row>
    <row r="1013" spans="3:16" x14ac:dyDescent="0.3">
      <c r="C1013" s="12"/>
      <c r="D1013" s="12"/>
      <c r="E1013" s="12"/>
      <c r="F1013" s="21"/>
      <c r="G1013" s="12"/>
      <c r="H1013" s="12"/>
      <c r="I1013" s="12"/>
      <c r="J1013" s="12"/>
      <c r="K1013" s="12"/>
      <c r="L1013" s="12"/>
      <c r="M1013" s="12"/>
      <c r="N1013" s="12"/>
      <c r="O1013" s="12"/>
      <c r="P1013" s="12"/>
    </row>
    <row r="1014" spans="3:16" x14ac:dyDescent="0.3">
      <c r="C1014" s="12"/>
      <c r="D1014" s="12"/>
      <c r="E1014" s="12"/>
      <c r="F1014" s="21"/>
      <c r="G1014" s="12"/>
      <c r="H1014" s="12"/>
      <c r="I1014" s="12"/>
      <c r="J1014" s="12"/>
      <c r="K1014" s="12"/>
      <c r="L1014" s="12"/>
      <c r="M1014" s="12"/>
      <c r="N1014" s="12"/>
      <c r="O1014" s="12"/>
      <c r="P1014" s="12"/>
    </row>
    <row r="1015" spans="3:16" x14ac:dyDescent="0.3">
      <c r="C1015" s="12"/>
      <c r="D1015" s="12"/>
      <c r="E1015" s="12"/>
      <c r="F1015" s="21"/>
      <c r="G1015" s="12"/>
      <c r="H1015" s="12"/>
      <c r="I1015" s="12"/>
      <c r="J1015" s="12"/>
      <c r="K1015" s="12"/>
      <c r="L1015" s="12"/>
      <c r="M1015" s="12"/>
      <c r="N1015" s="12"/>
      <c r="O1015" s="12"/>
      <c r="P1015" s="12"/>
    </row>
    <row r="1016" spans="3:16" x14ac:dyDescent="0.3">
      <c r="C1016" s="12"/>
      <c r="D1016" s="12"/>
      <c r="E1016" s="12"/>
      <c r="F1016" s="21"/>
      <c r="G1016" s="12"/>
      <c r="H1016" s="12"/>
      <c r="I1016" s="12"/>
      <c r="J1016" s="12"/>
      <c r="K1016" s="12"/>
      <c r="L1016" s="12"/>
      <c r="M1016" s="12"/>
      <c r="N1016" s="12"/>
      <c r="O1016" s="12"/>
      <c r="P1016" s="12"/>
    </row>
    <row r="1017" spans="3:16" x14ac:dyDescent="0.3">
      <c r="C1017" s="12"/>
      <c r="D1017" s="12"/>
      <c r="E1017" s="12"/>
      <c r="F1017" s="21"/>
      <c r="G1017" s="12"/>
      <c r="H1017" s="12"/>
      <c r="I1017" s="12"/>
      <c r="J1017" s="12"/>
      <c r="K1017" s="12"/>
      <c r="L1017" s="12"/>
      <c r="M1017" s="12"/>
      <c r="N1017" s="12"/>
      <c r="O1017" s="12"/>
      <c r="P1017" s="12"/>
    </row>
    <row r="1018" spans="3:16" x14ac:dyDescent="0.3">
      <c r="C1018" s="12"/>
      <c r="D1018" s="12"/>
      <c r="E1018" s="12"/>
      <c r="F1018" s="21"/>
      <c r="G1018" s="12"/>
      <c r="H1018" s="12"/>
      <c r="I1018" s="12"/>
      <c r="J1018" s="12"/>
      <c r="K1018" s="12"/>
      <c r="L1018" s="12"/>
      <c r="M1018" s="12"/>
      <c r="N1018" s="12"/>
      <c r="O1018" s="12"/>
      <c r="P1018" s="12"/>
    </row>
    <row r="1019" spans="3:16" x14ac:dyDescent="0.3">
      <c r="C1019" s="12"/>
      <c r="D1019" s="12"/>
      <c r="E1019" s="12"/>
      <c r="F1019" s="21"/>
      <c r="G1019" s="12"/>
      <c r="H1019" s="12"/>
      <c r="I1019" s="12"/>
      <c r="J1019" s="12"/>
      <c r="K1019" s="12"/>
      <c r="L1019" s="12"/>
      <c r="M1019" s="12"/>
      <c r="N1019" s="12"/>
      <c r="O1019" s="12"/>
      <c r="P1019" s="12"/>
    </row>
    <row r="1020" spans="3:16" x14ac:dyDescent="0.3">
      <c r="C1020" s="12"/>
      <c r="D1020" s="12"/>
      <c r="E1020" s="12"/>
      <c r="F1020" s="21"/>
      <c r="G1020" s="12"/>
      <c r="H1020" s="12"/>
      <c r="I1020" s="12"/>
      <c r="J1020" s="12"/>
      <c r="K1020" s="12"/>
      <c r="L1020" s="12"/>
      <c r="M1020" s="12"/>
      <c r="N1020" s="12"/>
      <c r="O1020" s="12"/>
      <c r="P1020" s="12"/>
    </row>
    <row r="1021" spans="3:16" x14ac:dyDescent="0.3">
      <c r="C1021" s="12"/>
      <c r="D1021" s="12"/>
      <c r="E1021" s="12"/>
      <c r="F1021" s="21"/>
      <c r="G1021" s="12"/>
      <c r="H1021" s="12"/>
      <c r="I1021" s="12"/>
      <c r="J1021" s="12"/>
      <c r="K1021" s="12"/>
      <c r="L1021" s="12"/>
      <c r="M1021" s="12"/>
      <c r="N1021" s="12"/>
      <c r="O1021" s="12"/>
      <c r="P1021" s="12"/>
    </row>
    <row r="1022" spans="3:16" x14ac:dyDescent="0.3">
      <c r="C1022" s="12"/>
      <c r="D1022" s="12"/>
      <c r="E1022" s="12"/>
      <c r="F1022" s="21"/>
      <c r="G1022" s="12"/>
      <c r="H1022" s="12"/>
      <c r="I1022" s="12"/>
      <c r="J1022" s="12"/>
      <c r="K1022" s="12"/>
      <c r="L1022" s="12"/>
      <c r="M1022" s="12"/>
      <c r="N1022" s="12"/>
      <c r="O1022" s="12"/>
      <c r="P1022" s="12"/>
    </row>
    <row r="1023" spans="3:16" x14ac:dyDescent="0.3">
      <c r="C1023" s="12"/>
      <c r="D1023" s="12"/>
      <c r="E1023" s="12"/>
      <c r="F1023" s="21"/>
      <c r="G1023" s="12"/>
      <c r="H1023" s="12"/>
      <c r="I1023" s="12"/>
      <c r="J1023" s="12"/>
      <c r="K1023" s="12"/>
      <c r="L1023" s="12"/>
      <c r="M1023" s="12"/>
      <c r="N1023" s="12"/>
      <c r="O1023" s="12"/>
      <c r="P1023" s="12"/>
    </row>
    <row r="1024" spans="3:16" x14ac:dyDescent="0.3">
      <c r="C1024" s="12"/>
      <c r="D1024" s="12"/>
      <c r="E1024" s="12"/>
      <c r="F1024" s="21"/>
      <c r="G1024" s="12"/>
      <c r="H1024" s="12"/>
      <c r="I1024" s="12"/>
      <c r="J1024" s="12"/>
      <c r="K1024" s="12"/>
      <c r="L1024" s="12"/>
      <c r="M1024" s="12"/>
      <c r="N1024" s="12"/>
      <c r="O1024" s="12"/>
      <c r="P1024" s="12"/>
    </row>
    <row r="1025" spans="3:16" x14ac:dyDescent="0.3">
      <c r="C1025" s="12"/>
      <c r="D1025" s="12"/>
      <c r="E1025" s="12"/>
      <c r="F1025" s="21"/>
      <c r="G1025" s="12"/>
      <c r="H1025" s="12"/>
      <c r="I1025" s="12"/>
      <c r="J1025" s="12"/>
      <c r="K1025" s="12"/>
      <c r="L1025" s="12"/>
      <c r="M1025" s="12"/>
      <c r="N1025" s="12"/>
      <c r="O1025" s="12"/>
      <c r="P1025" s="12"/>
    </row>
    <row r="1026" spans="3:16" x14ac:dyDescent="0.3">
      <c r="C1026" s="12"/>
      <c r="D1026" s="12"/>
      <c r="E1026" s="12"/>
      <c r="F1026" s="21"/>
      <c r="G1026" s="12"/>
      <c r="H1026" s="12"/>
      <c r="I1026" s="12"/>
      <c r="J1026" s="12"/>
      <c r="K1026" s="12"/>
      <c r="L1026" s="12"/>
      <c r="M1026" s="12"/>
      <c r="N1026" s="12"/>
      <c r="O1026" s="12"/>
      <c r="P1026" s="12"/>
    </row>
    <row r="1027" spans="3:16" x14ac:dyDescent="0.3">
      <c r="C1027" s="12"/>
      <c r="D1027" s="12"/>
      <c r="E1027" s="12"/>
      <c r="F1027" s="21"/>
      <c r="G1027" s="12"/>
      <c r="H1027" s="12"/>
      <c r="I1027" s="12"/>
      <c r="J1027" s="12"/>
      <c r="K1027" s="12"/>
      <c r="L1027" s="12"/>
      <c r="M1027" s="12"/>
      <c r="N1027" s="12"/>
      <c r="O1027" s="12"/>
      <c r="P1027" s="12"/>
    </row>
    <row r="1028" spans="3:16" x14ac:dyDescent="0.3">
      <c r="C1028" s="12"/>
      <c r="D1028" s="12"/>
      <c r="E1028" s="12"/>
      <c r="F1028" s="21"/>
      <c r="G1028" s="12"/>
      <c r="H1028" s="12"/>
      <c r="I1028" s="12"/>
      <c r="J1028" s="12"/>
      <c r="K1028" s="12"/>
      <c r="L1028" s="12"/>
      <c r="M1028" s="12"/>
      <c r="N1028" s="12"/>
      <c r="O1028" s="12"/>
      <c r="P1028" s="12"/>
    </row>
    <row r="1029" spans="3:16" x14ac:dyDescent="0.3">
      <c r="C1029" s="12"/>
      <c r="D1029" s="12"/>
      <c r="E1029" s="12"/>
      <c r="F1029" s="21"/>
      <c r="G1029" s="12"/>
      <c r="H1029" s="12"/>
      <c r="I1029" s="12"/>
      <c r="J1029" s="12"/>
      <c r="K1029" s="12"/>
      <c r="L1029" s="12"/>
      <c r="M1029" s="12"/>
      <c r="N1029" s="12"/>
      <c r="O1029" s="12"/>
      <c r="P1029" s="12"/>
    </row>
    <row r="1030" spans="3:16" x14ac:dyDescent="0.3">
      <c r="C1030" s="12"/>
      <c r="D1030" s="12"/>
      <c r="E1030" s="12"/>
      <c r="F1030" s="21"/>
      <c r="G1030" s="12"/>
      <c r="H1030" s="12"/>
      <c r="I1030" s="12"/>
      <c r="J1030" s="12"/>
      <c r="K1030" s="12"/>
      <c r="L1030" s="12"/>
      <c r="M1030" s="12"/>
      <c r="N1030" s="12"/>
      <c r="O1030" s="12"/>
      <c r="P1030" s="12"/>
    </row>
    <row r="1031" spans="3:16" x14ac:dyDescent="0.3">
      <c r="C1031" s="12"/>
      <c r="D1031" s="12"/>
      <c r="E1031" s="12"/>
      <c r="F1031" s="21"/>
      <c r="G1031" s="12"/>
      <c r="H1031" s="12"/>
      <c r="I1031" s="12"/>
      <c r="J1031" s="12"/>
      <c r="K1031" s="12"/>
      <c r="L1031" s="12"/>
      <c r="M1031" s="12"/>
      <c r="N1031" s="12"/>
      <c r="O1031" s="12"/>
      <c r="P1031" s="12"/>
    </row>
    <row r="1032" spans="3:16" x14ac:dyDescent="0.3">
      <c r="C1032" s="12"/>
      <c r="D1032" s="12"/>
      <c r="E1032" s="12"/>
      <c r="F1032" s="21"/>
      <c r="G1032" s="12"/>
      <c r="H1032" s="12"/>
      <c r="I1032" s="12"/>
      <c r="J1032" s="12"/>
      <c r="K1032" s="12"/>
      <c r="L1032" s="12"/>
      <c r="M1032" s="12"/>
      <c r="N1032" s="12"/>
      <c r="O1032" s="12"/>
      <c r="P1032" s="12"/>
    </row>
    <row r="1033" spans="3:16" x14ac:dyDescent="0.3">
      <c r="C1033" s="12"/>
      <c r="D1033" s="12"/>
      <c r="E1033" s="12"/>
      <c r="F1033" s="21"/>
      <c r="G1033" s="12"/>
      <c r="H1033" s="12"/>
      <c r="I1033" s="12"/>
      <c r="J1033" s="12"/>
      <c r="K1033" s="12"/>
      <c r="L1033" s="12"/>
      <c r="M1033" s="12"/>
      <c r="N1033" s="12"/>
      <c r="O1033" s="12"/>
      <c r="P1033" s="12"/>
    </row>
    <row r="1034" spans="3:16" x14ac:dyDescent="0.3">
      <c r="C1034" s="12"/>
      <c r="D1034" s="12"/>
      <c r="E1034" s="12"/>
      <c r="F1034" s="21"/>
      <c r="G1034" s="12"/>
      <c r="H1034" s="12"/>
      <c r="I1034" s="12"/>
      <c r="J1034" s="12"/>
      <c r="K1034" s="12"/>
      <c r="L1034" s="12"/>
      <c r="M1034" s="12"/>
      <c r="N1034" s="12"/>
      <c r="O1034" s="12"/>
      <c r="P1034" s="12"/>
    </row>
    <row r="1035" spans="3:16" x14ac:dyDescent="0.3">
      <c r="C1035" s="12"/>
      <c r="D1035" s="12"/>
      <c r="E1035" s="12"/>
      <c r="F1035" s="21"/>
      <c r="G1035" s="12"/>
      <c r="H1035" s="12"/>
      <c r="I1035" s="12"/>
      <c r="J1035" s="12"/>
      <c r="K1035" s="12"/>
      <c r="L1035" s="12"/>
      <c r="M1035" s="12"/>
      <c r="N1035" s="12"/>
      <c r="O1035" s="12"/>
      <c r="P1035" s="12"/>
    </row>
    <row r="1036" spans="3:16" x14ac:dyDescent="0.3">
      <c r="C1036" s="12"/>
      <c r="D1036" s="12"/>
      <c r="E1036" s="12"/>
      <c r="F1036" s="21"/>
      <c r="G1036" s="12"/>
      <c r="H1036" s="12"/>
      <c r="I1036" s="12"/>
      <c r="J1036" s="12"/>
      <c r="K1036" s="12"/>
      <c r="L1036" s="12"/>
      <c r="M1036" s="12"/>
      <c r="N1036" s="12"/>
      <c r="O1036" s="12"/>
      <c r="P1036" s="12"/>
    </row>
    <row r="1037" spans="3:16" x14ac:dyDescent="0.3">
      <c r="C1037" s="12"/>
      <c r="D1037" s="12"/>
      <c r="E1037" s="12"/>
      <c r="F1037" s="21"/>
      <c r="G1037" s="12"/>
      <c r="H1037" s="12"/>
      <c r="I1037" s="12"/>
      <c r="J1037" s="12"/>
      <c r="K1037" s="12"/>
      <c r="L1037" s="12"/>
      <c r="M1037" s="12"/>
      <c r="N1037" s="12"/>
      <c r="O1037" s="12"/>
      <c r="P1037" s="12"/>
    </row>
    <row r="1038" spans="3:16" x14ac:dyDescent="0.3">
      <c r="C1038" s="12"/>
      <c r="D1038" s="12"/>
      <c r="E1038" s="12"/>
      <c r="F1038" s="21"/>
      <c r="G1038" s="12"/>
      <c r="H1038" s="12"/>
      <c r="I1038" s="12"/>
      <c r="J1038" s="12"/>
      <c r="K1038" s="12"/>
      <c r="L1038" s="12"/>
      <c r="M1038" s="12"/>
      <c r="N1038" s="12"/>
      <c r="O1038" s="12"/>
      <c r="P1038" s="12"/>
    </row>
    <row r="1039" spans="3:16" x14ac:dyDescent="0.3">
      <c r="C1039" s="12"/>
      <c r="D1039" s="12"/>
      <c r="E1039" s="12"/>
      <c r="F1039" s="21"/>
      <c r="G1039" s="12"/>
      <c r="H1039" s="12"/>
      <c r="I1039" s="12"/>
      <c r="J1039" s="12"/>
      <c r="K1039" s="12"/>
      <c r="L1039" s="12"/>
      <c r="M1039" s="12"/>
      <c r="N1039" s="12"/>
      <c r="O1039" s="12"/>
      <c r="P1039" s="12"/>
    </row>
    <row r="1040" spans="3:16" x14ac:dyDescent="0.3">
      <c r="C1040" s="12"/>
      <c r="D1040" s="12"/>
      <c r="E1040" s="12"/>
      <c r="F1040" s="21"/>
      <c r="G1040" s="12"/>
      <c r="H1040" s="12"/>
      <c r="I1040" s="12"/>
      <c r="J1040" s="12"/>
      <c r="K1040" s="12"/>
      <c r="L1040" s="12"/>
      <c r="M1040" s="12"/>
      <c r="N1040" s="12"/>
      <c r="O1040" s="12"/>
      <c r="P1040" s="12"/>
    </row>
    <row r="1041" spans="3:16" x14ac:dyDescent="0.3">
      <c r="C1041" s="12"/>
      <c r="D1041" s="12"/>
      <c r="E1041" s="12"/>
      <c r="F1041" s="21"/>
      <c r="G1041" s="12"/>
      <c r="H1041" s="12"/>
      <c r="I1041" s="12"/>
      <c r="J1041" s="12"/>
      <c r="K1041" s="12"/>
      <c r="L1041" s="12"/>
      <c r="M1041" s="12"/>
      <c r="N1041" s="12"/>
      <c r="O1041" s="12"/>
      <c r="P1041" s="12"/>
    </row>
    <row r="1042" spans="3:16" x14ac:dyDescent="0.3">
      <c r="C1042" s="12"/>
      <c r="D1042" s="12"/>
      <c r="E1042" s="12"/>
      <c r="F1042" s="21"/>
      <c r="G1042" s="12"/>
      <c r="H1042" s="12"/>
      <c r="I1042" s="12"/>
      <c r="J1042" s="12"/>
      <c r="K1042" s="12"/>
      <c r="L1042" s="12"/>
      <c r="M1042" s="12"/>
      <c r="N1042" s="12"/>
      <c r="O1042" s="12"/>
      <c r="P1042" s="12"/>
    </row>
    <row r="1043" spans="3:16" x14ac:dyDescent="0.3">
      <c r="C1043" s="12"/>
      <c r="D1043" s="12"/>
      <c r="E1043" s="12"/>
      <c r="F1043" s="21"/>
      <c r="G1043" s="12"/>
      <c r="H1043" s="12"/>
      <c r="I1043" s="12"/>
      <c r="J1043" s="12"/>
      <c r="K1043" s="12"/>
      <c r="L1043" s="12"/>
      <c r="M1043" s="12"/>
      <c r="N1043" s="12"/>
      <c r="O1043" s="12"/>
      <c r="P1043" s="12"/>
    </row>
    <row r="1044" spans="3:16" x14ac:dyDescent="0.3">
      <c r="C1044" s="12"/>
      <c r="D1044" s="12"/>
      <c r="E1044" s="12"/>
      <c r="F1044" s="21"/>
      <c r="G1044" s="12"/>
      <c r="H1044" s="12"/>
      <c r="I1044" s="12"/>
      <c r="J1044" s="12"/>
      <c r="K1044" s="12"/>
      <c r="L1044" s="12"/>
      <c r="M1044" s="12"/>
      <c r="N1044" s="12"/>
      <c r="O1044" s="12"/>
      <c r="P1044" s="12"/>
    </row>
    <row r="1045" spans="3:16" x14ac:dyDescent="0.3">
      <c r="C1045" s="12"/>
      <c r="D1045" s="12"/>
      <c r="E1045" s="12"/>
      <c r="F1045" s="21"/>
      <c r="G1045" s="12"/>
      <c r="H1045" s="12"/>
      <c r="I1045" s="12"/>
      <c r="J1045" s="12"/>
      <c r="K1045" s="12"/>
      <c r="L1045" s="12"/>
      <c r="M1045" s="12"/>
      <c r="N1045" s="12"/>
      <c r="O1045" s="12"/>
      <c r="P1045" s="12"/>
    </row>
    <row r="1046" spans="3:16" x14ac:dyDescent="0.3">
      <c r="C1046" s="12"/>
      <c r="D1046" s="12"/>
      <c r="E1046" s="12"/>
      <c r="F1046" s="21"/>
      <c r="G1046" s="12"/>
      <c r="H1046" s="12"/>
      <c r="I1046" s="12"/>
      <c r="J1046" s="12"/>
      <c r="K1046" s="12"/>
      <c r="L1046" s="12"/>
      <c r="M1046" s="12"/>
      <c r="N1046" s="12"/>
      <c r="O1046" s="12"/>
      <c r="P1046" s="12"/>
    </row>
    <row r="1047" spans="3:16" x14ac:dyDescent="0.3">
      <c r="C1047" s="12"/>
      <c r="D1047" s="12"/>
      <c r="E1047" s="12"/>
      <c r="F1047" s="21"/>
      <c r="G1047" s="12"/>
      <c r="H1047" s="12"/>
      <c r="I1047" s="12"/>
      <c r="J1047" s="12"/>
      <c r="K1047" s="12"/>
      <c r="L1047" s="12"/>
      <c r="M1047" s="12"/>
      <c r="N1047" s="12"/>
      <c r="O1047" s="12"/>
      <c r="P1047" s="12"/>
    </row>
    <row r="1048" spans="3:16" x14ac:dyDescent="0.3">
      <c r="C1048" s="12"/>
      <c r="D1048" s="12"/>
      <c r="E1048" s="12"/>
      <c r="F1048" s="21"/>
      <c r="G1048" s="12"/>
      <c r="H1048" s="12"/>
      <c r="I1048" s="12"/>
      <c r="J1048" s="12"/>
      <c r="K1048" s="12"/>
      <c r="L1048" s="12"/>
      <c r="M1048" s="12"/>
      <c r="N1048" s="12"/>
      <c r="O1048" s="12"/>
      <c r="P1048" s="12"/>
    </row>
    <row r="1049" spans="3:16" x14ac:dyDescent="0.3">
      <c r="C1049" s="12"/>
      <c r="D1049" s="12"/>
      <c r="E1049" s="12"/>
      <c r="F1049" s="21"/>
      <c r="G1049" s="12"/>
      <c r="H1049" s="12"/>
      <c r="I1049" s="12"/>
      <c r="J1049" s="12"/>
      <c r="K1049" s="12"/>
      <c r="L1049" s="12"/>
      <c r="M1049" s="12"/>
      <c r="N1049" s="12"/>
      <c r="O1049" s="12"/>
      <c r="P1049" s="12"/>
    </row>
    <row r="1050" spans="3:16" x14ac:dyDescent="0.3">
      <c r="C1050" s="12"/>
      <c r="D1050" s="12"/>
      <c r="E1050" s="12"/>
      <c r="F1050" s="21"/>
      <c r="G1050" s="12"/>
      <c r="H1050" s="12"/>
      <c r="I1050" s="12"/>
      <c r="J1050" s="12"/>
      <c r="K1050" s="12"/>
      <c r="L1050" s="12"/>
      <c r="M1050" s="12"/>
      <c r="N1050" s="12"/>
      <c r="O1050" s="12"/>
      <c r="P1050" s="12"/>
    </row>
    <row r="1051" spans="3:16" x14ac:dyDescent="0.3">
      <c r="C1051" s="12"/>
      <c r="D1051" s="12"/>
      <c r="E1051" s="12"/>
      <c r="F1051" s="21"/>
      <c r="G1051" s="12"/>
      <c r="H1051" s="12"/>
      <c r="I1051" s="12"/>
      <c r="J1051" s="12"/>
      <c r="K1051" s="12"/>
      <c r="L1051" s="12"/>
      <c r="M1051" s="12"/>
      <c r="N1051" s="12"/>
      <c r="O1051" s="12"/>
      <c r="P1051" s="12"/>
    </row>
    <row r="1052" spans="3:16" x14ac:dyDescent="0.3">
      <c r="C1052" s="12"/>
      <c r="D1052" s="12"/>
      <c r="E1052" s="12"/>
      <c r="F1052" s="21"/>
      <c r="G1052" s="12"/>
      <c r="H1052" s="12"/>
      <c r="I1052" s="12"/>
      <c r="J1052" s="12"/>
      <c r="K1052" s="12"/>
      <c r="L1052" s="12"/>
      <c r="M1052" s="12"/>
      <c r="N1052" s="12"/>
      <c r="O1052" s="12"/>
      <c r="P1052" s="12"/>
    </row>
    <row r="1053" spans="3:16" x14ac:dyDescent="0.3">
      <c r="C1053" s="12"/>
      <c r="D1053" s="12"/>
      <c r="E1053" s="12"/>
      <c r="F1053" s="21"/>
      <c r="G1053" s="12"/>
      <c r="H1053" s="12"/>
      <c r="I1053" s="12"/>
      <c r="J1053" s="12"/>
      <c r="K1053" s="12"/>
      <c r="L1053" s="12"/>
      <c r="M1053" s="12"/>
      <c r="N1053" s="12"/>
      <c r="O1053" s="12"/>
      <c r="P1053" s="12"/>
    </row>
    <row r="1054" spans="3:16" x14ac:dyDescent="0.3">
      <c r="C1054" s="12"/>
      <c r="D1054" s="12"/>
      <c r="E1054" s="12"/>
      <c r="F1054" s="21"/>
      <c r="G1054" s="12"/>
      <c r="H1054" s="12"/>
      <c r="I1054" s="12"/>
      <c r="J1054" s="12"/>
      <c r="K1054" s="12"/>
      <c r="L1054" s="12"/>
      <c r="M1054" s="12"/>
      <c r="N1054" s="12"/>
      <c r="O1054" s="12"/>
      <c r="P1054" s="12"/>
    </row>
    <row r="1055" spans="3:16" x14ac:dyDescent="0.3">
      <c r="C1055" s="12"/>
      <c r="D1055" s="12"/>
      <c r="E1055" s="12"/>
      <c r="F1055" s="21"/>
      <c r="G1055" s="12"/>
      <c r="H1055" s="12"/>
      <c r="I1055" s="12"/>
      <c r="J1055" s="12"/>
      <c r="K1055" s="12"/>
      <c r="L1055" s="12"/>
      <c r="M1055" s="12"/>
      <c r="N1055" s="12"/>
      <c r="O1055" s="12"/>
      <c r="P1055" s="12"/>
    </row>
    <row r="1056" spans="3:16" x14ac:dyDescent="0.3">
      <c r="C1056" s="12"/>
      <c r="D1056" s="12"/>
      <c r="E1056" s="12"/>
      <c r="F1056" s="21"/>
      <c r="G1056" s="12"/>
      <c r="H1056" s="12"/>
      <c r="I1056" s="12"/>
      <c r="J1056" s="12"/>
      <c r="K1056" s="12"/>
      <c r="L1056" s="12"/>
      <c r="M1056" s="12"/>
      <c r="N1056" s="12"/>
      <c r="O1056" s="12"/>
      <c r="P1056" s="12"/>
    </row>
    <row r="1057" spans="3:16" x14ac:dyDescent="0.3">
      <c r="C1057" s="12"/>
      <c r="D1057" s="12"/>
      <c r="E1057" s="12"/>
      <c r="F1057" s="21"/>
      <c r="G1057" s="12"/>
      <c r="H1057" s="12"/>
      <c r="I1057" s="12"/>
      <c r="J1057" s="12"/>
      <c r="K1057" s="12"/>
      <c r="L1057" s="12"/>
      <c r="M1057" s="12"/>
      <c r="N1057" s="12"/>
      <c r="O1057" s="12"/>
      <c r="P1057" s="12"/>
    </row>
    <row r="1058" spans="3:16" x14ac:dyDescent="0.3">
      <c r="C1058" s="12"/>
      <c r="D1058" s="12"/>
      <c r="E1058" s="12"/>
      <c r="F1058" s="21"/>
      <c r="G1058" s="12"/>
      <c r="H1058" s="12"/>
      <c r="I1058" s="12"/>
      <c r="J1058" s="12"/>
      <c r="K1058" s="12"/>
      <c r="L1058" s="12"/>
      <c r="M1058" s="12"/>
      <c r="N1058" s="12"/>
      <c r="O1058" s="12"/>
      <c r="P1058" s="12"/>
    </row>
    <row r="1059" spans="3:16" x14ac:dyDescent="0.3">
      <c r="C1059" s="12"/>
      <c r="D1059" s="12"/>
      <c r="E1059" s="12"/>
      <c r="F1059" s="21"/>
      <c r="G1059" s="12"/>
      <c r="H1059" s="12"/>
      <c r="I1059" s="12"/>
      <c r="J1059" s="12"/>
      <c r="K1059" s="12"/>
      <c r="L1059" s="12"/>
      <c r="M1059" s="12"/>
      <c r="N1059" s="12"/>
      <c r="O1059" s="12"/>
      <c r="P1059" s="12"/>
    </row>
    <row r="1060" spans="3:16" x14ac:dyDescent="0.3">
      <c r="C1060" s="12"/>
      <c r="D1060" s="12"/>
      <c r="E1060" s="12"/>
      <c r="F1060" s="21"/>
      <c r="G1060" s="12"/>
      <c r="H1060" s="12"/>
      <c r="I1060" s="12"/>
      <c r="J1060" s="12"/>
      <c r="K1060" s="12"/>
      <c r="L1060" s="12"/>
      <c r="M1060" s="12"/>
      <c r="N1060" s="12"/>
      <c r="O1060" s="12"/>
      <c r="P1060" s="12"/>
    </row>
    <row r="1061" spans="3:16" x14ac:dyDescent="0.3">
      <c r="C1061" s="12"/>
      <c r="D1061" s="12"/>
      <c r="E1061" s="12"/>
      <c r="F1061" s="21"/>
      <c r="G1061" s="12"/>
      <c r="H1061" s="12"/>
      <c r="I1061" s="12"/>
      <c r="J1061" s="12"/>
      <c r="K1061" s="12"/>
      <c r="L1061" s="12"/>
      <c r="M1061" s="12"/>
      <c r="N1061" s="12"/>
      <c r="O1061" s="12"/>
      <c r="P1061" s="12"/>
    </row>
    <row r="1062" spans="3:16" x14ac:dyDescent="0.3">
      <c r="C1062" s="12"/>
      <c r="D1062" s="12"/>
      <c r="E1062" s="12"/>
      <c r="F1062" s="21"/>
      <c r="G1062" s="12"/>
      <c r="H1062" s="12"/>
      <c r="I1062" s="12"/>
      <c r="J1062" s="12"/>
      <c r="K1062" s="12"/>
      <c r="L1062" s="12"/>
      <c r="M1062" s="12"/>
      <c r="N1062" s="12"/>
      <c r="O1062" s="12"/>
      <c r="P1062" s="12"/>
    </row>
    <row r="1063" spans="3:16" x14ac:dyDescent="0.3">
      <c r="C1063" s="12"/>
      <c r="D1063" s="12"/>
      <c r="E1063" s="12"/>
      <c r="F1063" s="21"/>
      <c r="G1063" s="12"/>
      <c r="H1063" s="12"/>
      <c r="I1063" s="12"/>
      <c r="J1063" s="12"/>
      <c r="K1063" s="12"/>
      <c r="L1063" s="12"/>
      <c r="M1063" s="12"/>
      <c r="N1063" s="12"/>
      <c r="O1063" s="12"/>
      <c r="P1063" s="12"/>
    </row>
    <row r="1064" spans="3:16" x14ac:dyDescent="0.3">
      <c r="C1064" s="12"/>
      <c r="D1064" s="12"/>
      <c r="E1064" s="12"/>
      <c r="F1064" s="21"/>
      <c r="G1064" s="12"/>
      <c r="H1064" s="12"/>
      <c r="I1064" s="12"/>
      <c r="J1064" s="12"/>
      <c r="K1064" s="12"/>
      <c r="L1064" s="12"/>
      <c r="M1064" s="12"/>
      <c r="N1064" s="12"/>
      <c r="O1064" s="12"/>
      <c r="P1064" s="12"/>
    </row>
    <row r="1065" spans="3:16" x14ac:dyDescent="0.3">
      <c r="C1065" s="12"/>
      <c r="D1065" s="12"/>
      <c r="E1065" s="12"/>
      <c r="F1065" s="21"/>
      <c r="G1065" s="12"/>
      <c r="H1065" s="12"/>
      <c r="I1065" s="12"/>
      <c r="J1065" s="12"/>
      <c r="K1065" s="12"/>
      <c r="L1065" s="12"/>
      <c r="M1065" s="12"/>
      <c r="N1065" s="12"/>
      <c r="O1065" s="12"/>
      <c r="P1065" s="12"/>
    </row>
    <row r="1066" spans="3:16" x14ac:dyDescent="0.3">
      <c r="C1066" s="12"/>
      <c r="D1066" s="12"/>
      <c r="E1066" s="12"/>
      <c r="F1066" s="21"/>
      <c r="G1066" s="12"/>
      <c r="H1066" s="12"/>
      <c r="I1066" s="12"/>
      <c r="J1066" s="12"/>
      <c r="K1066" s="12"/>
      <c r="L1066" s="12"/>
      <c r="M1066" s="12"/>
      <c r="N1066" s="12"/>
      <c r="O1066" s="12"/>
      <c r="P1066" s="12"/>
    </row>
    <row r="1067" spans="3:16" x14ac:dyDescent="0.3">
      <c r="C1067" s="12"/>
      <c r="D1067" s="12"/>
      <c r="E1067" s="12"/>
      <c r="F1067" s="21"/>
      <c r="G1067" s="12"/>
      <c r="H1067" s="12"/>
      <c r="I1067" s="12"/>
      <c r="J1067" s="12"/>
      <c r="K1067" s="12"/>
      <c r="L1067" s="12"/>
      <c r="M1067" s="12"/>
      <c r="N1067" s="12"/>
      <c r="O1067" s="12"/>
      <c r="P1067" s="12"/>
    </row>
    <row r="1068" spans="3:16" x14ac:dyDescent="0.3">
      <c r="C1068" s="12"/>
      <c r="D1068" s="12"/>
      <c r="E1068" s="12"/>
      <c r="F1068" s="21"/>
      <c r="G1068" s="12"/>
      <c r="H1068" s="12"/>
      <c r="I1068" s="12"/>
      <c r="J1068" s="12"/>
      <c r="K1068" s="12"/>
      <c r="L1068" s="12"/>
      <c r="M1068" s="12"/>
      <c r="N1068" s="12"/>
      <c r="O1068" s="12"/>
      <c r="P1068" s="12"/>
    </row>
    <row r="1069" spans="3:16" x14ac:dyDescent="0.3">
      <c r="C1069" s="12"/>
      <c r="D1069" s="12"/>
      <c r="E1069" s="12"/>
      <c r="F1069" s="21"/>
      <c r="G1069" s="12"/>
      <c r="H1069" s="12"/>
      <c r="I1069" s="12"/>
      <c r="J1069" s="12"/>
      <c r="K1069" s="12"/>
      <c r="L1069" s="12"/>
      <c r="M1069" s="12"/>
      <c r="N1069" s="12"/>
      <c r="O1069" s="12"/>
      <c r="P1069" s="12"/>
    </row>
    <row r="1070" spans="3:16" x14ac:dyDescent="0.3">
      <c r="C1070" s="12"/>
      <c r="D1070" s="12"/>
      <c r="E1070" s="12"/>
      <c r="F1070" s="21"/>
      <c r="G1070" s="12"/>
      <c r="H1070" s="12"/>
      <c r="I1070" s="12"/>
      <c r="J1070" s="12"/>
      <c r="K1070" s="12"/>
      <c r="L1070" s="12"/>
      <c r="M1070" s="12"/>
      <c r="N1070" s="12"/>
      <c r="O1070" s="12"/>
      <c r="P1070" s="12"/>
    </row>
    <row r="1071" spans="3:16" x14ac:dyDescent="0.3">
      <c r="C1071" s="12"/>
      <c r="D1071" s="12"/>
      <c r="E1071" s="12"/>
      <c r="F1071" s="21"/>
      <c r="G1071" s="12"/>
      <c r="H1071" s="12"/>
      <c r="I1071" s="12"/>
      <c r="J1071" s="12"/>
      <c r="K1071" s="12"/>
      <c r="L1071" s="12"/>
      <c r="M1071" s="12"/>
      <c r="N1071" s="12"/>
      <c r="O1071" s="12"/>
      <c r="P1071" s="12"/>
    </row>
    <row r="1072" spans="3:16" x14ac:dyDescent="0.3">
      <c r="C1072" s="12"/>
      <c r="D1072" s="12"/>
      <c r="E1072" s="12"/>
      <c r="F1072" s="21"/>
      <c r="G1072" s="12"/>
      <c r="H1072" s="12"/>
      <c r="I1072" s="12"/>
      <c r="J1072" s="12"/>
      <c r="K1072" s="12"/>
      <c r="L1072" s="12"/>
      <c r="M1072" s="12"/>
      <c r="N1072" s="12"/>
      <c r="O1072" s="12"/>
      <c r="P1072" s="12"/>
    </row>
    <row r="1073" spans="3:16" x14ac:dyDescent="0.3">
      <c r="C1073" s="12"/>
      <c r="D1073" s="12"/>
      <c r="E1073" s="12"/>
      <c r="F1073" s="21"/>
      <c r="G1073" s="12"/>
      <c r="H1073" s="12"/>
      <c r="I1073" s="12"/>
      <c r="J1073" s="12"/>
      <c r="K1073" s="12"/>
      <c r="L1073" s="12"/>
      <c r="M1073" s="12"/>
      <c r="N1073" s="12"/>
      <c r="O1073" s="12"/>
      <c r="P1073" s="12"/>
    </row>
    <row r="1074" spans="3:16" x14ac:dyDescent="0.3">
      <c r="C1074" s="12"/>
      <c r="D1074" s="12"/>
      <c r="E1074" s="12"/>
      <c r="F1074" s="21"/>
      <c r="G1074" s="12"/>
      <c r="H1074" s="12"/>
      <c r="I1074" s="12"/>
      <c r="J1074" s="12"/>
      <c r="K1074" s="12"/>
      <c r="L1074" s="12"/>
      <c r="M1074" s="12"/>
      <c r="N1074" s="12"/>
      <c r="O1074" s="12"/>
      <c r="P1074" s="12"/>
    </row>
    <row r="1075" spans="3:16" x14ac:dyDescent="0.3">
      <c r="C1075" s="12"/>
      <c r="D1075" s="12"/>
      <c r="E1075" s="12"/>
      <c r="F1075" s="21"/>
      <c r="G1075" s="12"/>
      <c r="H1075" s="12"/>
      <c r="I1075" s="12"/>
      <c r="J1075" s="12"/>
      <c r="K1075" s="12"/>
      <c r="L1075" s="12"/>
      <c r="M1075" s="12"/>
      <c r="N1075" s="12"/>
      <c r="O1075" s="12"/>
      <c r="P1075" s="12"/>
    </row>
    <row r="1076" spans="3:16" x14ac:dyDescent="0.3">
      <c r="C1076" s="12"/>
      <c r="D1076" s="12"/>
      <c r="E1076" s="12"/>
      <c r="F1076" s="21"/>
      <c r="G1076" s="12"/>
      <c r="H1076" s="12"/>
      <c r="I1076" s="12"/>
      <c r="J1076" s="12"/>
      <c r="K1076" s="12"/>
      <c r="L1076" s="12"/>
      <c r="M1076" s="12"/>
      <c r="N1076" s="12"/>
      <c r="O1076" s="12"/>
      <c r="P1076" s="12"/>
    </row>
    <row r="1077" spans="3:16" x14ac:dyDescent="0.3">
      <c r="C1077" s="12"/>
      <c r="D1077" s="12"/>
      <c r="E1077" s="12"/>
      <c r="F1077" s="21"/>
      <c r="G1077" s="12"/>
      <c r="H1077" s="12"/>
      <c r="I1077" s="12"/>
      <c r="J1077" s="12"/>
      <c r="K1077" s="12"/>
      <c r="L1077" s="12"/>
      <c r="M1077" s="12"/>
      <c r="N1077" s="12"/>
      <c r="O1077" s="12"/>
      <c r="P1077" s="12"/>
    </row>
    <row r="1078" spans="3:16" x14ac:dyDescent="0.3">
      <c r="C1078" s="12"/>
      <c r="D1078" s="12"/>
      <c r="E1078" s="12"/>
      <c r="F1078" s="21"/>
      <c r="G1078" s="12"/>
      <c r="H1078" s="12"/>
      <c r="I1078" s="12"/>
      <c r="J1078" s="12"/>
      <c r="K1078" s="12"/>
      <c r="L1078" s="12"/>
      <c r="M1078" s="12"/>
      <c r="N1078" s="12"/>
      <c r="O1078" s="12"/>
      <c r="P1078" s="12"/>
    </row>
    <row r="1079" spans="3:16" x14ac:dyDescent="0.3">
      <c r="C1079" s="12"/>
      <c r="D1079" s="12"/>
      <c r="E1079" s="12"/>
      <c r="F1079" s="21"/>
      <c r="G1079" s="12"/>
      <c r="H1079" s="12"/>
      <c r="I1079" s="12"/>
      <c r="J1079" s="12"/>
      <c r="K1079" s="12"/>
      <c r="L1079" s="12"/>
      <c r="M1079" s="12"/>
      <c r="N1079" s="12"/>
      <c r="O1079" s="12"/>
      <c r="P1079" s="12"/>
    </row>
    <row r="1080" spans="3:16" x14ac:dyDescent="0.3">
      <c r="C1080" s="12"/>
      <c r="D1080" s="12"/>
      <c r="E1080" s="12"/>
      <c r="F1080" s="21"/>
      <c r="G1080" s="12"/>
      <c r="H1080" s="12"/>
      <c r="I1080" s="12"/>
      <c r="J1080" s="12"/>
      <c r="K1080" s="12"/>
      <c r="L1080" s="12"/>
      <c r="M1080" s="12"/>
      <c r="N1080" s="12"/>
      <c r="O1080" s="12"/>
      <c r="P1080" s="12"/>
    </row>
    <row r="1081" spans="3:16" x14ac:dyDescent="0.3">
      <c r="C1081" s="12"/>
      <c r="D1081" s="12"/>
      <c r="E1081" s="12"/>
      <c r="F1081" s="21"/>
      <c r="G1081" s="12"/>
      <c r="H1081" s="12"/>
      <c r="I1081" s="12"/>
      <c r="J1081" s="12"/>
      <c r="K1081" s="12"/>
      <c r="L1081" s="12"/>
      <c r="M1081" s="12"/>
      <c r="N1081" s="12"/>
      <c r="O1081" s="12"/>
      <c r="P1081" s="12"/>
    </row>
    <row r="1082" spans="3:16" x14ac:dyDescent="0.3">
      <c r="C1082" s="12"/>
      <c r="D1082" s="12"/>
      <c r="E1082" s="12"/>
      <c r="F1082" s="21"/>
      <c r="G1082" s="12"/>
      <c r="H1082" s="12"/>
      <c r="I1082" s="12"/>
      <c r="J1082" s="12"/>
      <c r="K1082" s="12"/>
      <c r="L1082" s="12"/>
      <c r="M1082" s="12"/>
      <c r="N1082" s="12"/>
      <c r="O1082" s="12"/>
      <c r="P1082" s="12"/>
    </row>
    <row r="1083" spans="3:16" x14ac:dyDescent="0.3">
      <c r="C1083" s="12"/>
      <c r="D1083" s="12"/>
      <c r="E1083" s="12"/>
      <c r="F1083" s="21"/>
      <c r="G1083" s="12"/>
      <c r="H1083" s="12"/>
      <c r="I1083" s="12"/>
      <c r="J1083" s="12"/>
      <c r="K1083" s="12"/>
      <c r="L1083" s="12"/>
      <c r="M1083" s="12"/>
      <c r="N1083" s="12"/>
      <c r="O1083" s="12"/>
      <c r="P1083" s="12"/>
    </row>
    <row r="1084" spans="3:16" x14ac:dyDescent="0.3">
      <c r="C1084" s="12"/>
      <c r="D1084" s="12"/>
      <c r="E1084" s="12"/>
      <c r="F1084" s="21"/>
      <c r="G1084" s="12"/>
      <c r="H1084" s="12"/>
      <c r="I1084" s="12"/>
      <c r="J1084" s="12"/>
      <c r="K1084" s="12"/>
      <c r="L1084" s="12"/>
      <c r="M1084" s="12"/>
      <c r="N1084" s="12"/>
      <c r="O1084" s="12"/>
      <c r="P1084" s="12"/>
    </row>
    <row r="1085" spans="3:16" x14ac:dyDescent="0.3">
      <c r="C1085" s="12"/>
      <c r="D1085" s="12"/>
      <c r="E1085" s="12"/>
      <c r="F1085" s="21"/>
      <c r="G1085" s="12"/>
      <c r="H1085" s="12"/>
      <c r="I1085" s="12"/>
      <c r="J1085" s="12"/>
      <c r="K1085" s="12"/>
      <c r="L1085" s="12"/>
      <c r="M1085" s="12"/>
      <c r="N1085" s="12"/>
      <c r="O1085" s="12"/>
      <c r="P1085" s="12"/>
    </row>
    <row r="1086" spans="3:16" x14ac:dyDescent="0.3">
      <c r="C1086" s="12"/>
      <c r="D1086" s="12"/>
      <c r="E1086" s="12"/>
      <c r="F1086" s="21"/>
      <c r="G1086" s="12"/>
      <c r="H1086" s="12"/>
      <c r="I1086" s="12"/>
      <c r="J1086" s="12"/>
      <c r="K1086" s="12"/>
      <c r="L1086" s="12"/>
      <c r="M1086" s="12"/>
      <c r="N1086" s="12"/>
      <c r="O1086" s="12"/>
      <c r="P1086" s="12"/>
    </row>
    <row r="1087" spans="3:16" x14ac:dyDescent="0.3">
      <c r="C1087" s="12"/>
      <c r="D1087" s="12"/>
      <c r="E1087" s="12"/>
      <c r="F1087" s="21"/>
      <c r="G1087" s="12"/>
      <c r="H1087" s="12"/>
      <c r="I1087" s="12"/>
      <c r="J1087" s="12"/>
      <c r="K1087" s="12"/>
      <c r="L1087" s="12"/>
      <c r="M1087" s="12"/>
      <c r="N1087" s="12"/>
      <c r="O1087" s="12"/>
      <c r="P1087" s="12"/>
    </row>
    <row r="1088" spans="3:16" x14ac:dyDescent="0.3">
      <c r="C1088" s="12"/>
      <c r="D1088" s="12"/>
      <c r="E1088" s="12"/>
      <c r="F1088" s="21"/>
      <c r="G1088" s="12"/>
      <c r="H1088" s="12"/>
      <c r="I1088" s="12"/>
      <c r="J1088" s="12"/>
      <c r="K1088" s="12"/>
      <c r="L1088" s="12"/>
      <c r="M1088" s="12"/>
      <c r="N1088" s="12"/>
      <c r="O1088" s="12"/>
      <c r="P1088" s="12"/>
    </row>
    <row r="1089" spans="3:16" x14ac:dyDescent="0.3">
      <c r="C1089" s="12"/>
      <c r="D1089" s="12"/>
      <c r="E1089" s="12"/>
      <c r="F1089" s="21"/>
      <c r="G1089" s="12"/>
      <c r="H1089" s="12"/>
      <c r="I1089" s="12"/>
      <c r="J1089" s="12"/>
      <c r="K1089" s="12"/>
      <c r="L1089" s="12"/>
      <c r="M1089" s="12"/>
      <c r="N1089" s="12"/>
      <c r="O1089" s="12"/>
      <c r="P1089" s="12"/>
    </row>
    <row r="1090" spans="3:16" x14ac:dyDescent="0.3">
      <c r="C1090" s="12"/>
      <c r="D1090" s="12"/>
      <c r="E1090" s="12"/>
      <c r="F1090" s="21"/>
      <c r="G1090" s="12"/>
      <c r="H1090" s="12"/>
      <c r="I1090" s="12"/>
      <c r="J1090" s="12"/>
      <c r="K1090" s="12"/>
      <c r="L1090" s="12"/>
      <c r="M1090" s="12"/>
      <c r="N1090" s="12"/>
      <c r="O1090" s="12"/>
      <c r="P1090" s="12"/>
    </row>
    <row r="1091" spans="3:16" x14ac:dyDescent="0.3">
      <c r="C1091" s="12"/>
      <c r="D1091" s="12"/>
      <c r="E1091" s="12"/>
      <c r="F1091" s="21"/>
      <c r="G1091" s="12"/>
      <c r="H1091" s="12"/>
      <c r="I1091" s="12"/>
      <c r="J1091" s="12"/>
      <c r="K1091" s="12"/>
      <c r="L1091" s="12"/>
      <c r="M1091" s="12"/>
      <c r="N1091" s="12"/>
      <c r="O1091" s="12"/>
      <c r="P1091" s="12"/>
    </row>
    <row r="1092" spans="3:16" x14ac:dyDescent="0.3">
      <c r="C1092" s="12"/>
      <c r="D1092" s="12"/>
      <c r="E1092" s="12"/>
      <c r="F1092" s="21"/>
      <c r="G1092" s="12"/>
      <c r="H1092" s="12"/>
      <c r="I1092" s="12"/>
      <c r="J1092" s="12"/>
      <c r="K1092" s="12"/>
      <c r="L1092" s="12"/>
      <c r="M1092" s="12"/>
      <c r="N1092" s="12"/>
      <c r="O1092" s="12"/>
      <c r="P1092" s="12"/>
    </row>
    <row r="1093" spans="3:16" x14ac:dyDescent="0.3">
      <c r="C1093" s="12"/>
      <c r="D1093" s="12"/>
      <c r="E1093" s="12"/>
      <c r="F1093" s="21"/>
      <c r="G1093" s="12"/>
      <c r="H1093" s="12"/>
      <c r="I1093" s="12"/>
      <c r="J1093" s="12"/>
      <c r="K1093" s="12"/>
      <c r="L1093" s="12"/>
      <c r="M1093" s="12"/>
      <c r="N1093" s="12"/>
      <c r="O1093" s="12"/>
      <c r="P1093" s="12"/>
    </row>
    <row r="1094" spans="3:16" x14ac:dyDescent="0.3">
      <c r="C1094" s="12"/>
      <c r="D1094" s="12"/>
      <c r="E1094" s="12"/>
      <c r="F1094" s="21"/>
      <c r="G1094" s="12"/>
      <c r="H1094" s="12"/>
      <c r="I1094" s="12"/>
      <c r="J1094" s="12"/>
      <c r="K1094" s="12"/>
      <c r="L1094" s="12"/>
      <c r="M1094" s="12"/>
      <c r="N1094" s="12"/>
      <c r="O1094" s="12"/>
      <c r="P1094" s="12"/>
    </row>
    <row r="1095" spans="3:16" x14ac:dyDescent="0.3">
      <c r="C1095" s="12"/>
      <c r="D1095" s="12"/>
      <c r="E1095" s="12"/>
      <c r="F1095" s="21"/>
      <c r="G1095" s="12"/>
      <c r="H1095" s="12"/>
      <c r="I1095" s="12"/>
      <c r="J1095" s="12"/>
      <c r="K1095" s="12"/>
      <c r="L1095" s="12"/>
      <c r="M1095" s="12"/>
      <c r="N1095" s="12"/>
      <c r="O1095" s="12"/>
      <c r="P1095" s="12"/>
    </row>
    <row r="1096" spans="3:16" x14ac:dyDescent="0.3">
      <c r="C1096" s="12"/>
      <c r="D1096" s="12"/>
      <c r="E1096" s="12"/>
      <c r="F1096" s="21"/>
      <c r="G1096" s="12"/>
      <c r="H1096" s="12"/>
      <c r="I1096" s="12"/>
      <c r="J1096" s="12"/>
      <c r="K1096" s="12"/>
      <c r="L1096" s="12"/>
      <c r="M1096" s="12"/>
      <c r="N1096" s="12"/>
      <c r="O1096" s="12"/>
      <c r="P1096" s="12"/>
    </row>
    <row r="1097" spans="3:16" x14ac:dyDescent="0.3">
      <c r="C1097" s="12"/>
      <c r="D1097" s="12"/>
      <c r="E1097" s="12"/>
      <c r="F1097" s="21"/>
      <c r="G1097" s="12"/>
      <c r="H1097" s="12"/>
      <c r="I1097" s="12"/>
      <c r="J1097" s="12"/>
      <c r="K1097" s="12"/>
      <c r="L1097" s="12"/>
      <c r="M1097" s="12"/>
      <c r="N1097" s="12"/>
      <c r="O1097" s="12"/>
      <c r="P1097" s="12"/>
    </row>
    <row r="1098" spans="3:16" x14ac:dyDescent="0.3">
      <c r="C1098" s="12"/>
      <c r="D1098" s="12"/>
      <c r="E1098" s="12"/>
      <c r="F1098" s="21"/>
      <c r="G1098" s="12"/>
      <c r="H1098" s="12"/>
      <c r="I1098" s="12"/>
      <c r="J1098" s="12"/>
      <c r="K1098" s="12"/>
      <c r="L1098" s="12"/>
      <c r="M1098" s="12"/>
      <c r="N1098" s="12"/>
      <c r="O1098" s="12"/>
      <c r="P1098" s="12"/>
    </row>
    <row r="1099" spans="3:16" x14ac:dyDescent="0.3">
      <c r="C1099" s="12"/>
      <c r="D1099" s="12"/>
      <c r="E1099" s="12"/>
      <c r="F1099" s="21"/>
      <c r="G1099" s="12"/>
      <c r="H1099" s="12"/>
      <c r="I1099" s="12"/>
      <c r="J1099" s="12"/>
      <c r="K1099" s="12"/>
      <c r="L1099" s="12"/>
      <c r="M1099" s="12"/>
      <c r="N1099" s="12"/>
      <c r="O1099" s="12"/>
      <c r="P1099" s="12"/>
    </row>
    <row r="1100" spans="3:16" x14ac:dyDescent="0.3">
      <c r="C1100" s="12"/>
      <c r="D1100" s="12"/>
      <c r="E1100" s="12"/>
      <c r="F1100" s="21"/>
      <c r="G1100" s="12"/>
      <c r="H1100" s="12"/>
      <c r="I1100" s="12"/>
      <c r="J1100" s="12"/>
      <c r="K1100" s="12"/>
      <c r="L1100" s="12"/>
      <c r="M1100" s="12"/>
      <c r="N1100" s="12"/>
      <c r="O1100" s="12"/>
      <c r="P1100" s="12"/>
    </row>
    <row r="1101" spans="3:16" x14ac:dyDescent="0.3">
      <c r="C1101" s="12"/>
      <c r="D1101" s="12"/>
      <c r="E1101" s="12"/>
      <c r="F1101" s="21"/>
      <c r="G1101" s="12"/>
      <c r="H1101" s="12"/>
      <c r="I1101" s="12"/>
      <c r="J1101" s="12"/>
      <c r="K1101" s="12"/>
      <c r="L1101" s="12"/>
      <c r="M1101" s="12"/>
      <c r="N1101" s="12"/>
      <c r="O1101" s="12"/>
      <c r="P1101" s="12"/>
    </row>
    <row r="1102" spans="3:16" x14ac:dyDescent="0.3">
      <c r="C1102" s="12"/>
      <c r="D1102" s="12"/>
      <c r="E1102" s="12"/>
      <c r="F1102" s="21"/>
      <c r="G1102" s="12"/>
      <c r="H1102" s="12"/>
      <c r="I1102" s="12"/>
      <c r="J1102" s="12"/>
      <c r="K1102" s="12"/>
      <c r="L1102" s="12"/>
      <c r="M1102" s="12"/>
      <c r="N1102" s="12"/>
      <c r="O1102" s="12"/>
      <c r="P1102" s="12"/>
    </row>
    <row r="1103" spans="3:16" x14ac:dyDescent="0.3">
      <c r="C1103" s="12"/>
      <c r="D1103" s="12"/>
      <c r="E1103" s="12"/>
      <c r="F1103" s="21"/>
      <c r="G1103" s="12"/>
      <c r="H1103" s="12"/>
      <c r="I1103" s="12"/>
      <c r="J1103" s="12"/>
      <c r="K1103" s="12"/>
      <c r="L1103" s="12"/>
      <c r="M1103" s="12"/>
      <c r="N1103" s="12"/>
      <c r="O1103" s="12"/>
      <c r="P1103" s="12"/>
    </row>
    <row r="1104" spans="3:16" x14ac:dyDescent="0.3">
      <c r="C1104" s="12"/>
      <c r="D1104" s="12"/>
      <c r="E1104" s="12"/>
      <c r="F1104" s="21"/>
      <c r="G1104" s="12"/>
      <c r="H1104" s="12"/>
      <c r="I1104" s="12"/>
      <c r="J1104" s="12"/>
      <c r="K1104" s="12"/>
      <c r="L1104" s="12"/>
      <c r="M1104" s="12"/>
      <c r="N1104" s="12"/>
      <c r="O1104" s="12"/>
      <c r="P1104" s="12"/>
    </row>
    <row r="1105" spans="3:16" x14ac:dyDescent="0.3">
      <c r="C1105" s="12"/>
      <c r="D1105" s="12"/>
      <c r="E1105" s="12"/>
      <c r="F1105" s="21"/>
      <c r="G1105" s="12"/>
      <c r="H1105" s="12"/>
      <c r="I1105" s="12"/>
      <c r="J1105" s="12"/>
      <c r="K1105" s="12"/>
      <c r="L1105" s="12"/>
      <c r="M1105" s="12"/>
      <c r="N1105" s="12"/>
      <c r="O1105" s="12"/>
      <c r="P1105" s="12"/>
    </row>
    <row r="1106" spans="3:16" x14ac:dyDescent="0.3">
      <c r="C1106" s="12"/>
      <c r="D1106" s="12"/>
      <c r="E1106" s="12"/>
      <c r="F1106" s="21"/>
      <c r="G1106" s="12"/>
      <c r="H1106" s="12"/>
      <c r="I1106" s="12"/>
      <c r="J1106" s="12"/>
      <c r="K1106" s="12"/>
      <c r="L1106" s="12"/>
      <c r="M1106" s="12"/>
      <c r="N1106" s="12"/>
      <c r="O1106" s="12"/>
      <c r="P1106" s="12"/>
    </row>
    <row r="1107" spans="3:16" x14ac:dyDescent="0.3">
      <c r="C1107" s="12"/>
      <c r="D1107" s="12"/>
      <c r="E1107" s="12"/>
      <c r="F1107" s="21"/>
      <c r="G1107" s="12"/>
      <c r="H1107" s="12"/>
      <c r="I1107" s="12"/>
      <c r="J1107" s="12"/>
      <c r="K1107" s="12"/>
      <c r="L1107" s="12"/>
      <c r="M1107" s="12"/>
      <c r="N1107" s="12"/>
      <c r="O1107" s="12"/>
      <c r="P1107" s="12"/>
    </row>
    <row r="1108" spans="3:16" x14ac:dyDescent="0.3">
      <c r="C1108" s="12"/>
      <c r="D1108" s="12"/>
      <c r="E1108" s="12"/>
      <c r="F1108" s="21"/>
      <c r="G1108" s="12"/>
      <c r="H1108" s="12"/>
      <c r="I1108" s="12"/>
      <c r="J1108" s="12"/>
      <c r="K1108" s="12"/>
      <c r="L1108" s="12"/>
      <c r="M1108" s="12"/>
      <c r="N1108" s="12"/>
      <c r="O1108" s="12"/>
      <c r="P1108" s="12"/>
    </row>
    <row r="1109" spans="3:16" x14ac:dyDescent="0.3">
      <c r="C1109" s="12"/>
      <c r="D1109" s="12"/>
      <c r="E1109" s="12"/>
      <c r="F1109" s="21"/>
      <c r="G1109" s="12"/>
      <c r="H1109" s="12"/>
      <c r="I1109" s="12"/>
      <c r="J1109" s="12"/>
      <c r="K1109" s="12"/>
      <c r="L1109" s="12"/>
      <c r="M1109" s="12"/>
      <c r="N1109" s="12"/>
      <c r="O1109" s="12"/>
      <c r="P1109" s="12"/>
    </row>
    <row r="1110" spans="3:16" x14ac:dyDescent="0.3">
      <c r="C1110" s="12"/>
      <c r="D1110" s="12"/>
      <c r="E1110" s="12"/>
      <c r="F1110" s="21"/>
      <c r="G1110" s="12"/>
      <c r="H1110" s="12"/>
      <c r="I1110" s="12"/>
      <c r="J1110" s="12"/>
      <c r="K1110" s="12"/>
      <c r="L1110" s="12"/>
      <c r="M1110" s="12"/>
      <c r="N1110" s="12"/>
      <c r="O1110" s="12"/>
      <c r="P1110" s="12"/>
    </row>
    <row r="1111" spans="3:16" x14ac:dyDescent="0.3">
      <c r="C1111" s="12"/>
      <c r="D1111" s="12"/>
      <c r="E1111" s="12"/>
      <c r="F1111" s="21"/>
      <c r="G1111" s="12"/>
      <c r="H1111" s="12"/>
      <c r="I1111" s="12"/>
      <c r="J1111" s="12"/>
      <c r="K1111" s="12"/>
      <c r="L1111" s="12"/>
      <c r="M1111" s="12"/>
      <c r="N1111" s="12"/>
      <c r="O1111" s="12"/>
      <c r="P1111" s="12"/>
    </row>
    <row r="1112" spans="3:16" x14ac:dyDescent="0.3">
      <c r="C1112" s="12"/>
      <c r="D1112" s="12"/>
      <c r="E1112" s="12"/>
      <c r="F1112" s="21"/>
      <c r="G1112" s="12"/>
      <c r="H1112" s="12"/>
      <c r="I1112" s="12"/>
      <c r="J1112" s="12"/>
      <c r="K1112" s="12"/>
      <c r="L1112" s="12"/>
      <c r="M1112" s="12"/>
      <c r="N1112" s="12"/>
      <c r="O1112" s="12"/>
      <c r="P1112" s="12"/>
    </row>
    <row r="1113" spans="3:16" x14ac:dyDescent="0.3">
      <c r="C1113" s="12"/>
      <c r="D1113" s="12"/>
      <c r="E1113" s="12"/>
      <c r="F1113" s="21"/>
      <c r="G1113" s="12"/>
      <c r="H1113" s="12"/>
      <c r="I1113" s="12"/>
      <c r="J1113" s="12"/>
      <c r="K1113" s="12"/>
      <c r="L1113" s="12"/>
      <c r="M1113" s="12"/>
      <c r="N1113" s="12"/>
      <c r="O1113" s="12"/>
      <c r="P1113" s="12"/>
    </row>
    <row r="1114" spans="3:16" x14ac:dyDescent="0.3">
      <c r="C1114" s="12"/>
      <c r="D1114" s="12"/>
      <c r="E1114" s="12"/>
      <c r="F1114" s="21"/>
      <c r="G1114" s="12"/>
      <c r="H1114" s="12"/>
      <c r="I1114" s="12"/>
      <c r="J1114" s="12"/>
      <c r="K1114" s="12"/>
      <c r="L1114" s="12"/>
      <c r="M1114" s="12"/>
      <c r="N1114" s="12"/>
      <c r="O1114" s="12"/>
      <c r="P1114" s="12"/>
    </row>
    <row r="1115" spans="3:16" x14ac:dyDescent="0.3">
      <c r="C1115" s="12"/>
      <c r="D1115" s="12"/>
      <c r="E1115" s="12"/>
      <c r="F1115" s="21"/>
      <c r="G1115" s="12"/>
      <c r="H1115" s="12"/>
      <c r="I1115" s="12"/>
      <c r="J1115" s="12"/>
      <c r="K1115" s="12"/>
      <c r="L1115" s="12"/>
      <c r="M1115" s="12"/>
      <c r="N1115" s="12"/>
      <c r="O1115" s="12"/>
      <c r="P1115" s="12"/>
    </row>
    <row r="1116" spans="3:16" x14ac:dyDescent="0.3">
      <c r="C1116" s="12"/>
      <c r="D1116" s="12"/>
      <c r="E1116" s="12"/>
      <c r="F1116" s="21"/>
      <c r="G1116" s="12"/>
      <c r="H1116" s="12"/>
      <c r="I1116" s="12"/>
      <c r="J1116" s="12"/>
      <c r="K1116" s="12"/>
      <c r="L1116" s="12"/>
      <c r="M1116" s="12"/>
      <c r="N1116" s="12"/>
      <c r="O1116" s="12"/>
      <c r="P1116" s="12"/>
    </row>
    <row r="1117" spans="3:16" x14ac:dyDescent="0.3">
      <c r="C1117" s="12"/>
      <c r="D1117" s="12"/>
      <c r="E1117" s="12"/>
      <c r="F1117" s="21"/>
      <c r="G1117" s="12"/>
      <c r="H1117" s="12"/>
      <c r="I1117" s="12"/>
      <c r="J1117" s="12"/>
      <c r="K1117" s="12"/>
      <c r="L1117" s="12"/>
      <c r="M1117" s="12"/>
      <c r="N1117" s="12"/>
      <c r="O1117" s="12"/>
      <c r="P1117" s="12"/>
    </row>
    <row r="1118" spans="3:16" x14ac:dyDescent="0.3">
      <c r="C1118" s="12"/>
      <c r="D1118" s="12"/>
      <c r="E1118" s="12"/>
      <c r="F1118" s="21"/>
      <c r="G1118" s="12"/>
      <c r="H1118" s="12"/>
      <c r="I1118" s="12"/>
      <c r="J1118" s="12"/>
      <c r="K1118" s="12"/>
      <c r="L1118" s="12"/>
      <c r="M1118" s="12"/>
      <c r="N1118" s="12"/>
      <c r="O1118" s="12"/>
      <c r="P1118" s="12"/>
    </row>
    <row r="1119" spans="3:16" x14ac:dyDescent="0.3">
      <c r="C1119" s="12"/>
      <c r="D1119" s="12"/>
      <c r="E1119" s="12"/>
      <c r="F1119" s="21"/>
      <c r="G1119" s="12"/>
      <c r="H1119" s="12"/>
      <c r="I1119" s="12"/>
      <c r="J1119" s="12"/>
      <c r="K1119" s="12"/>
      <c r="L1119" s="12"/>
      <c r="M1119" s="12"/>
      <c r="N1119" s="12"/>
      <c r="O1119" s="12"/>
      <c r="P1119" s="12"/>
    </row>
    <row r="1120" spans="3:16" x14ac:dyDescent="0.3">
      <c r="C1120" s="12"/>
      <c r="D1120" s="12"/>
      <c r="E1120" s="12"/>
      <c r="F1120" s="21"/>
      <c r="G1120" s="12"/>
      <c r="H1120" s="12"/>
      <c r="I1120" s="12"/>
      <c r="J1120" s="12"/>
      <c r="K1120" s="12"/>
      <c r="L1120" s="12"/>
      <c r="M1120" s="12"/>
      <c r="N1120" s="12"/>
      <c r="O1120" s="12"/>
      <c r="P1120" s="12"/>
    </row>
    <row r="1121" spans="3:16" x14ac:dyDescent="0.3">
      <c r="C1121" s="12"/>
      <c r="D1121" s="12"/>
      <c r="E1121" s="12"/>
      <c r="F1121" s="21"/>
      <c r="G1121" s="12"/>
      <c r="H1121" s="12"/>
      <c r="I1121" s="12"/>
      <c r="J1121" s="12"/>
      <c r="K1121" s="12"/>
      <c r="L1121" s="12"/>
      <c r="M1121" s="12"/>
      <c r="N1121" s="12"/>
      <c r="O1121" s="12"/>
      <c r="P1121" s="12"/>
    </row>
    <row r="1122" spans="3:16" x14ac:dyDescent="0.3">
      <c r="C1122" s="12"/>
      <c r="D1122" s="12"/>
      <c r="E1122" s="12"/>
      <c r="F1122" s="21"/>
      <c r="G1122" s="12"/>
      <c r="H1122" s="12"/>
      <c r="I1122" s="12"/>
      <c r="J1122" s="12"/>
      <c r="K1122" s="12"/>
      <c r="L1122" s="12"/>
      <c r="M1122" s="12"/>
      <c r="N1122" s="12"/>
      <c r="O1122" s="12"/>
      <c r="P1122" s="12"/>
    </row>
    <row r="1123" spans="3:16" x14ac:dyDescent="0.3">
      <c r="C1123" s="12"/>
      <c r="D1123" s="12"/>
      <c r="E1123" s="12"/>
      <c r="F1123" s="21"/>
      <c r="G1123" s="12"/>
      <c r="H1123" s="12"/>
      <c r="I1123" s="12"/>
      <c r="J1123" s="12"/>
      <c r="K1123" s="12"/>
      <c r="L1123" s="12"/>
      <c r="M1123" s="12"/>
      <c r="N1123" s="12"/>
      <c r="O1123" s="12"/>
      <c r="P1123" s="12"/>
    </row>
    <row r="1124" spans="3:16" x14ac:dyDescent="0.3">
      <c r="C1124" s="12"/>
      <c r="D1124" s="12"/>
      <c r="E1124" s="12"/>
      <c r="F1124" s="21"/>
      <c r="G1124" s="12"/>
      <c r="H1124" s="12"/>
      <c r="I1124" s="12"/>
      <c r="J1124" s="12"/>
      <c r="K1124" s="12"/>
      <c r="L1124" s="12"/>
      <c r="M1124" s="12"/>
      <c r="N1124" s="12"/>
      <c r="O1124" s="12"/>
      <c r="P1124" s="12"/>
    </row>
    <row r="1125" spans="3:16" x14ac:dyDescent="0.3">
      <c r="C1125" s="12"/>
      <c r="D1125" s="12"/>
      <c r="E1125" s="12"/>
      <c r="F1125" s="21"/>
      <c r="G1125" s="12"/>
      <c r="H1125" s="12"/>
      <c r="I1125" s="12"/>
      <c r="J1125" s="12"/>
      <c r="K1125" s="12"/>
      <c r="L1125" s="12"/>
      <c r="M1125" s="12"/>
      <c r="N1125" s="12"/>
      <c r="O1125" s="12"/>
      <c r="P1125" s="12"/>
    </row>
    <row r="1126" spans="3:16" x14ac:dyDescent="0.3">
      <c r="C1126" s="12"/>
      <c r="D1126" s="12"/>
      <c r="E1126" s="12"/>
      <c r="F1126" s="21"/>
      <c r="G1126" s="12"/>
      <c r="H1126" s="12"/>
      <c r="I1126" s="12"/>
      <c r="J1126" s="12"/>
      <c r="K1126" s="12"/>
      <c r="L1126" s="12"/>
      <c r="M1126" s="12"/>
      <c r="N1126" s="12"/>
      <c r="O1126" s="12"/>
      <c r="P1126" s="12"/>
    </row>
    <row r="1127" spans="3:16" x14ac:dyDescent="0.3">
      <c r="C1127" s="12"/>
      <c r="D1127" s="12"/>
      <c r="E1127" s="12"/>
      <c r="F1127" s="21"/>
      <c r="G1127" s="12"/>
      <c r="H1127" s="12"/>
      <c r="I1127" s="12"/>
      <c r="J1127" s="12"/>
      <c r="K1127" s="12"/>
      <c r="L1127" s="12"/>
      <c r="M1127" s="12"/>
      <c r="N1127" s="12"/>
      <c r="O1127" s="12"/>
      <c r="P1127" s="12"/>
    </row>
    <row r="1128" spans="3:16" x14ac:dyDescent="0.3">
      <c r="C1128" s="12"/>
      <c r="D1128" s="12"/>
      <c r="E1128" s="12"/>
      <c r="F1128" s="21"/>
      <c r="G1128" s="12"/>
      <c r="H1128" s="12"/>
      <c r="I1128" s="12"/>
      <c r="J1128" s="12"/>
      <c r="K1128" s="12"/>
      <c r="L1128" s="12"/>
      <c r="M1128" s="12"/>
      <c r="N1128" s="12"/>
      <c r="O1128" s="12"/>
      <c r="P1128" s="12"/>
    </row>
    <row r="1129" spans="3:16" x14ac:dyDescent="0.3">
      <c r="C1129" s="12"/>
      <c r="D1129" s="12"/>
      <c r="E1129" s="12"/>
      <c r="F1129" s="21"/>
      <c r="G1129" s="12"/>
      <c r="H1129" s="12"/>
      <c r="I1129" s="12"/>
      <c r="J1129" s="12"/>
      <c r="K1129" s="12"/>
      <c r="L1129" s="12"/>
      <c r="M1129" s="12"/>
      <c r="N1129" s="12"/>
      <c r="O1129" s="12"/>
      <c r="P1129" s="12"/>
    </row>
    <row r="1130" spans="3:16" x14ac:dyDescent="0.3">
      <c r="C1130" s="12"/>
      <c r="D1130" s="12"/>
      <c r="E1130" s="12"/>
      <c r="F1130" s="21"/>
      <c r="G1130" s="12"/>
      <c r="H1130" s="12"/>
      <c r="I1130" s="12"/>
      <c r="J1130" s="12"/>
      <c r="K1130" s="12"/>
      <c r="L1130" s="12"/>
      <c r="M1130" s="12"/>
      <c r="N1130" s="12"/>
      <c r="O1130" s="12"/>
      <c r="P1130" s="12"/>
    </row>
    <row r="1131" spans="3:16" x14ac:dyDescent="0.3">
      <c r="C1131" s="12"/>
      <c r="D1131" s="12"/>
      <c r="E1131" s="12"/>
      <c r="F1131" s="21"/>
      <c r="G1131" s="12"/>
      <c r="H1131" s="12"/>
      <c r="I1131" s="12"/>
      <c r="J1131" s="12"/>
      <c r="K1131" s="12"/>
      <c r="L1131" s="12"/>
      <c r="M1131" s="12"/>
      <c r="N1131" s="12"/>
      <c r="O1131" s="12"/>
      <c r="P1131" s="12"/>
    </row>
    <row r="1132" spans="3:16" x14ac:dyDescent="0.3">
      <c r="C1132" s="12"/>
      <c r="D1132" s="12"/>
      <c r="E1132" s="12"/>
      <c r="F1132" s="21"/>
      <c r="G1132" s="12"/>
      <c r="H1132" s="12"/>
      <c r="I1132" s="12"/>
      <c r="J1132" s="12"/>
      <c r="K1132" s="12"/>
      <c r="L1132" s="12"/>
      <c r="M1132" s="12"/>
      <c r="N1132" s="12"/>
      <c r="O1132" s="12"/>
      <c r="P1132" s="12"/>
    </row>
    <row r="1133" spans="3:16" x14ac:dyDescent="0.3">
      <c r="C1133" s="12"/>
      <c r="D1133" s="12"/>
      <c r="E1133" s="12"/>
      <c r="F1133" s="21"/>
      <c r="G1133" s="12"/>
      <c r="H1133" s="12"/>
      <c r="I1133" s="12"/>
      <c r="J1133" s="12"/>
      <c r="K1133" s="12"/>
      <c r="L1133" s="12"/>
      <c r="M1133" s="12"/>
      <c r="N1133" s="12"/>
      <c r="O1133" s="12"/>
      <c r="P1133" s="12"/>
    </row>
    <row r="1134" spans="3:16" x14ac:dyDescent="0.3">
      <c r="C1134" s="12"/>
      <c r="D1134" s="12"/>
      <c r="E1134" s="12"/>
      <c r="F1134" s="21"/>
      <c r="G1134" s="12"/>
      <c r="H1134" s="12"/>
      <c r="I1134" s="12"/>
      <c r="J1134" s="12"/>
      <c r="K1134" s="12"/>
      <c r="L1134" s="12"/>
      <c r="M1134" s="12"/>
      <c r="N1134" s="12"/>
      <c r="O1134" s="12"/>
      <c r="P1134" s="12"/>
    </row>
    <row r="1135" spans="3:16" x14ac:dyDescent="0.3">
      <c r="C1135" s="12"/>
      <c r="D1135" s="12"/>
      <c r="E1135" s="12"/>
      <c r="F1135" s="21"/>
      <c r="G1135" s="12"/>
      <c r="H1135" s="12"/>
      <c r="I1135" s="12"/>
      <c r="J1135" s="12"/>
      <c r="K1135" s="12"/>
      <c r="L1135" s="12"/>
      <c r="M1135" s="12"/>
      <c r="N1135" s="12"/>
      <c r="O1135" s="12"/>
      <c r="P1135" s="12"/>
    </row>
    <row r="1136" spans="3:16" x14ac:dyDescent="0.3">
      <c r="C1136" s="12"/>
      <c r="D1136" s="12"/>
      <c r="E1136" s="12"/>
      <c r="F1136" s="21"/>
      <c r="G1136" s="12"/>
      <c r="H1136" s="12"/>
      <c r="I1136" s="12"/>
      <c r="J1136" s="12"/>
      <c r="K1136" s="12"/>
      <c r="L1136" s="12"/>
      <c r="M1136" s="12"/>
      <c r="N1136" s="12"/>
      <c r="O1136" s="12"/>
      <c r="P1136" s="12"/>
    </row>
    <row r="1137" spans="3:16" x14ac:dyDescent="0.3">
      <c r="C1137" s="12"/>
      <c r="D1137" s="12"/>
      <c r="E1137" s="12"/>
      <c r="F1137" s="21"/>
      <c r="G1137" s="12"/>
      <c r="H1137" s="12"/>
      <c r="I1137" s="12"/>
      <c r="J1137" s="12"/>
      <c r="K1137" s="12"/>
      <c r="L1137" s="12"/>
      <c r="M1137" s="12"/>
      <c r="N1137" s="12"/>
      <c r="O1137" s="12"/>
      <c r="P1137" s="12"/>
    </row>
    <row r="1138" spans="3:16" x14ac:dyDescent="0.3">
      <c r="C1138" s="12"/>
      <c r="D1138" s="12"/>
      <c r="E1138" s="12"/>
      <c r="F1138" s="21"/>
      <c r="G1138" s="12"/>
      <c r="H1138" s="12"/>
      <c r="I1138" s="12"/>
      <c r="J1138" s="12"/>
      <c r="K1138" s="12"/>
      <c r="L1138" s="12"/>
      <c r="M1138" s="12"/>
      <c r="N1138" s="12"/>
      <c r="O1138" s="12"/>
      <c r="P1138" s="12"/>
    </row>
    <row r="1139" spans="3:16" x14ac:dyDescent="0.3">
      <c r="C1139" s="12"/>
      <c r="D1139" s="12"/>
      <c r="E1139" s="12"/>
      <c r="F1139" s="21"/>
      <c r="G1139" s="12"/>
      <c r="H1139" s="12"/>
      <c r="I1139" s="12"/>
      <c r="J1139" s="12"/>
      <c r="K1139" s="12"/>
      <c r="L1139" s="12"/>
      <c r="M1139" s="12"/>
      <c r="N1139" s="12"/>
      <c r="O1139" s="12"/>
      <c r="P1139" s="12"/>
    </row>
    <row r="1140" spans="3:16" x14ac:dyDescent="0.3">
      <c r="C1140" s="12"/>
      <c r="D1140" s="12"/>
      <c r="E1140" s="12"/>
      <c r="F1140" s="21"/>
      <c r="G1140" s="12"/>
      <c r="H1140" s="12"/>
      <c r="I1140" s="12"/>
      <c r="J1140" s="12"/>
      <c r="K1140" s="12"/>
      <c r="L1140" s="12"/>
      <c r="M1140" s="12"/>
      <c r="N1140" s="12"/>
      <c r="O1140" s="12"/>
      <c r="P1140" s="12"/>
    </row>
    <row r="1141" spans="3:16" x14ac:dyDescent="0.3">
      <c r="C1141" s="12"/>
      <c r="D1141" s="12"/>
      <c r="E1141" s="12"/>
      <c r="F1141" s="21"/>
      <c r="G1141" s="12"/>
      <c r="H1141" s="12"/>
      <c r="I1141" s="12"/>
      <c r="J1141" s="12"/>
      <c r="K1141" s="12"/>
      <c r="L1141" s="12"/>
      <c r="M1141" s="12"/>
      <c r="N1141" s="12"/>
      <c r="O1141" s="12"/>
      <c r="P1141" s="12"/>
    </row>
    <row r="1142" spans="3:16" x14ac:dyDescent="0.3">
      <c r="C1142" s="12"/>
      <c r="D1142" s="12"/>
      <c r="E1142" s="12"/>
      <c r="F1142" s="21"/>
      <c r="G1142" s="12"/>
      <c r="H1142" s="12"/>
      <c r="I1142" s="12"/>
      <c r="J1142" s="12"/>
      <c r="K1142" s="12"/>
      <c r="L1142" s="12"/>
      <c r="M1142" s="12"/>
      <c r="N1142" s="12"/>
      <c r="O1142" s="12"/>
      <c r="P1142" s="12"/>
    </row>
    <row r="1143" spans="3:16" x14ac:dyDescent="0.3">
      <c r="C1143" s="12"/>
      <c r="D1143" s="12"/>
      <c r="E1143" s="12"/>
      <c r="F1143" s="21"/>
      <c r="G1143" s="12"/>
      <c r="H1143" s="12"/>
      <c r="I1143" s="12"/>
      <c r="J1143" s="12"/>
      <c r="K1143" s="12"/>
      <c r="L1143" s="12"/>
      <c r="M1143" s="12"/>
      <c r="N1143" s="12"/>
      <c r="O1143" s="12"/>
      <c r="P1143" s="12"/>
    </row>
    <row r="1144" spans="3:16" x14ac:dyDescent="0.3">
      <c r="C1144" s="12"/>
      <c r="D1144" s="12"/>
      <c r="E1144" s="12"/>
      <c r="F1144" s="21"/>
      <c r="G1144" s="12"/>
      <c r="H1144" s="12"/>
      <c r="I1144" s="12"/>
      <c r="J1144" s="12"/>
      <c r="K1144" s="12"/>
      <c r="L1144" s="12"/>
      <c r="M1144" s="12"/>
      <c r="N1144" s="12"/>
      <c r="O1144" s="12"/>
      <c r="P1144" s="12"/>
    </row>
    <row r="1145" spans="3:16" x14ac:dyDescent="0.3">
      <c r="C1145" s="12"/>
      <c r="D1145" s="12"/>
      <c r="E1145" s="12"/>
      <c r="F1145" s="21"/>
      <c r="G1145" s="12"/>
      <c r="H1145" s="12"/>
      <c r="I1145" s="12"/>
      <c r="J1145" s="12"/>
      <c r="K1145" s="12"/>
      <c r="L1145" s="12"/>
      <c r="M1145" s="12"/>
      <c r="N1145" s="12"/>
      <c r="O1145" s="12"/>
      <c r="P1145" s="12"/>
    </row>
    <row r="1146" spans="3:16" x14ac:dyDescent="0.3">
      <c r="C1146" s="12"/>
      <c r="D1146" s="12"/>
      <c r="E1146" s="12"/>
      <c r="F1146" s="21"/>
      <c r="G1146" s="12"/>
      <c r="H1146" s="12"/>
      <c r="I1146" s="12"/>
      <c r="J1146" s="12"/>
      <c r="K1146" s="12"/>
      <c r="L1146" s="12"/>
      <c r="M1146" s="12"/>
      <c r="N1146" s="12"/>
      <c r="O1146" s="12"/>
      <c r="P1146" s="12"/>
    </row>
    <row r="1147" spans="3:16" x14ac:dyDescent="0.3">
      <c r="C1147" s="12"/>
      <c r="D1147" s="12"/>
      <c r="E1147" s="12"/>
      <c r="F1147" s="21"/>
      <c r="G1147" s="12"/>
      <c r="H1147" s="12"/>
      <c r="I1147" s="12"/>
      <c r="J1147" s="12"/>
      <c r="K1147" s="12"/>
      <c r="L1147" s="12"/>
      <c r="M1147" s="12"/>
      <c r="N1147" s="12"/>
      <c r="O1147" s="12"/>
      <c r="P1147" s="12"/>
    </row>
    <row r="1148" spans="3:16" x14ac:dyDescent="0.3">
      <c r="C1148" s="12"/>
      <c r="D1148" s="12"/>
      <c r="E1148" s="12"/>
      <c r="F1148" s="21"/>
      <c r="G1148" s="12"/>
      <c r="H1148" s="12"/>
      <c r="I1148" s="12"/>
      <c r="J1148" s="12"/>
      <c r="K1148" s="12"/>
      <c r="L1148" s="12"/>
      <c r="M1148" s="12"/>
      <c r="N1148" s="12"/>
      <c r="O1148" s="12"/>
      <c r="P1148" s="12"/>
    </row>
    <row r="1149" spans="3:16" x14ac:dyDescent="0.3">
      <c r="C1149" s="12"/>
      <c r="D1149" s="12"/>
      <c r="E1149" s="12"/>
      <c r="F1149" s="21"/>
      <c r="G1149" s="12"/>
      <c r="H1149" s="12"/>
      <c r="I1149" s="12"/>
      <c r="J1149" s="12"/>
      <c r="K1149" s="12"/>
      <c r="L1149" s="12"/>
      <c r="M1149" s="12"/>
      <c r="N1149" s="12"/>
      <c r="O1149" s="12"/>
      <c r="P1149" s="12"/>
    </row>
    <row r="1150" spans="3:16" x14ac:dyDescent="0.3">
      <c r="C1150" s="12"/>
      <c r="D1150" s="12"/>
      <c r="E1150" s="12"/>
      <c r="F1150" s="21"/>
      <c r="G1150" s="12"/>
      <c r="H1150" s="12"/>
      <c r="I1150" s="12"/>
      <c r="J1150" s="12"/>
      <c r="K1150" s="12"/>
      <c r="L1150" s="12"/>
      <c r="M1150" s="12"/>
      <c r="N1150" s="12"/>
      <c r="O1150" s="12"/>
      <c r="P1150" s="12"/>
    </row>
    <row r="1151" spans="3:16" x14ac:dyDescent="0.3">
      <c r="C1151" s="12"/>
      <c r="D1151" s="12"/>
      <c r="E1151" s="12"/>
      <c r="F1151" s="21"/>
      <c r="G1151" s="12"/>
      <c r="H1151" s="12"/>
      <c r="I1151" s="12"/>
      <c r="J1151" s="12"/>
      <c r="K1151" s="12"/>
      <c r="L1151" s="12"/>
      <c r="M1151" s="12"/>
      <c r="N1151" s="12"/>
      <c r="O1151" s="12"/>
      <c r="P1151" s="12"/>
    </row>
    <row r="1152" spans="3:16" x14ac:dyDescent="0.3">
      <c r="C1152" s="12"/>
      <c r="D1152" s="12"/>
      <c r="E1152" s="12"/>
      <c r="F1152" s="21"/>
      <c r="G1152" s="12"/>
      <c r="H1152" s="12"/>
      <c r="I1152" s="12"/>
      <c r="J1152" s="12"/>
      <c r="K1152" s="12"/>
      <c r="L1152" s="12"/>
      <c r="M1152" s="12"/>
      <c r="N1152" s="12"/>
      <c r="O1152" s="12"/>
      <c r="P1152" s="12"/>
    </row>
    <row r="1153" spans="3:16" x14ac:dyDescent="0.3">
      <c r="C1153" s="12"/>
      <c r="D1153" s="12"/>
      <c r="E1153" s="12"/>
      <c r="F1153" s="21"/>
      <c r="G1153" s="12"/>
      <c r="H1153" s="12"/>
      <c r="I1153" s="12"/>
      <c r="J1153" s="12"/>
      <c r="K1153" s="12"/>
      <c r="L1153" s="12"/>
      <c r="M1153" s="12"/>
      <c r="N1153" s="12"/>
      <c r="O1153" s="12"/>
      <c r="P1153" s="12"/>
    </row>
    <row r="1154" spans="3:16" x14ac:dyDescent="0.3">
      <c r="C1154" s="12"/>
      <c r="D1154" s="12"/>
      <c r="E1154" s="12"/>
      <c r="F1154" s="21"/>
      <c r="G1154" s="12"/>
      <c r="H1154" s="12"/>
      <c r="I1154" s="12"/>
      <c r="J1154" s="12"/>
      <c r="K1154" s="12"/>
      <c r="L1154" s="12"/>
      <c r="M1154" s="12"/>
      <c r="N1154" s="12"/>
      <c r="O1154" s="12"/>
      <c r="P1154" s="12"/>
    </row>
    <row r="1155" spans="3:16" x14ac:dyDescent="0.3">
      <c r="C1155" s="12"/>
      <c r="D1155" s="12"/>
      <c r="E1155" s="12"/>
      <c r="F1155" s="21"/>
      <c r="G1155" s="12"/>
      <c r="H1155" s="12"/>
      <c r="I1155" s="12"/>
      <c r="J1155" s="12"/>
      <c r="K1155" s="12"/>
      <c r="L1155" s="12"/>
      <c r="M1155" s="12"/>
      <c r="N1155" s="12"/>
      <c r="O1155" s="12"/>
      <c r="P1155" s="12"/>
    </row>
    <row r="1156" spans="3:16" x14ac:dyDescent="0.3">
      <c r="C1156" s="12"/>
      <c r="D1156" s="12"/>
      <c r="E1156" s="12"/>
      <c r="F1156" s="21"/>
      <c r="G1156" s="12"/>
      <c r="H1156" s="12"/>
      <c r="I1156" s="12"/>
      <c r="J1156" s="12"/>
      <c r="K1156" s="12"/>
      <c r="L1156" s="12"/>
      <c r="M1156" s="12"/>
      <c r="N1156" s="12"/>
      <c r="O1156" s="12"/>
      <c r="P1156" s="12"/>
    </row>
    <row r="1157" spans="3:16" x14ac:dyDescent="0.3">
      <c r="C1157" s="12"/>
      <c r="D1157" s="12"/>
      <c r="E1157" s="12"/>
      <c r="F1157" s="21"/>
      <c r="G1157" s="12"/>
      <c r="H1157" s="12"/>
      <c r="I1157" s="12"/>
      <c r="J1157" s="12"/>
      <c r="K1157" s="12"/>
      <c r="L1157" s="12"/>
      <c r="M1157" s="12"/>
      <c r="N1157" s="12"/>
      <c r="O1157" s="12"/>
      <c r="P1157" s="12"/>
    </row>
    <row r="1158" spans="3:16" x14ac:dyDescent="0.3">
      <c r="C1158" s="12"/>
      <c r="D1158" s="12"/>
      <c r="E1158" s="12"/>
      <c r="F1158" s="21"/>
      <c r="G1158" s="12"/>
      <c r="H1158" s="12"/>
      <c r="I1158" s="12"/>
      <c r="J1158" s="12"/>
      <c r="K1158" s="12"/>
      <c r="L1158" s="12"/>
      <c r="M1158" s="12"/>
      <c r="N1158" s="12"/>
      <c r="O1158" s="12"/>
      <c r="P1158" s="12"/>
    </row>
    <row r="1159" spans="3:16" x14ac:dyDescent="0.3">
      <c r="C1159" s="12"/>
      <c r="D1159" s="12"/>
      <c r="E1159" s="12"/>
      <c r="F1159" s="21"/>
      <c r="G1159" s="12"/>
      <c r="H1159" s="12"/>
      <c r="I1159" s="12"/>
      <c r="J1159" s="12"/>
      <c r="K1159" s="12"/>
      <c r="L1159" s="12"/>
      <c r="M1159" s="12"/>
      <c r="N1159" s="12"/>
      <c r="O1159" s="12"/>
      <c r="P1159" s="12"/>
    </row>
    <row r="1160" spans="3:16" x14ac:dyDescent="0.3">
      <c r="C1160" s="12"/>
      <c r="D1160" s="12"/>
      <c r="E1160" s="12"/>
      <c r="F1160" s="21"/>
      <c r="G1160" s="12"/>
      <c r="H1160" s="12"/>
      <c r="I1160" s="12"/>
      <c r="J1160" s="12"/>
      <c r="K1160" s="12"/>
      <c r="L1160" s="12"/>
      <c r="M1160" s="12"/>
      <c r="N1160" s="12"/>
      <c r="O1160" s="12"/>
      <c r="P1160" s="12"/>
    </row>
    <row r="1161" spans="3:16" x14ac:dyDescent="0.3">
      <c r="C1161" s="12"/>
      <c r="D1161" s="12"/>
      <c r="E1161" s="12"/>
      <c r="F1161" s="21"/>
      <c r="G1161" s="12"/>
      <c r="H1161" s="12"/>
      <c r="I1161" s="12"/>
      <c r="J1161" s="12"/>
      <c r="K1161" s="12"/>
      <c r="L1161" s="12"/>
      <c r="M1161" s="12"/>
      <c r="N1161" s="12"/>
      <c r="O1161" s="12"/>
      <c r="P1161" s="12"/>
    </row>
    <row r="1162" spans="3:16" x14ac:dyDescent="0.3">
      <c r="C1162" s="12"/>
      <c r="D1162" s="12"/>
      <c r="E1162" s="12"/>
      <c r="F1162" s="21"/>
      <c r="G1162" s="12"/>
      <c r="H1162" s="12"/>
      <c r="I1162" s="12"/>
      <c r="J1162" s="12"/>
      <c r="K1162" s="12"/>
      <c r="L1162" s="12"/>
      <c r="M1162" s="12"/>
      <c r="N1162" s="12"/>
      <c r="O1162" s="12"/>
      <c r="P1162" s="12"/>
    </row>
    <row r="1163" spans="3:16" x14ac:dyDescent="0.3">
      <c r="C1163" s="12"/>
      <c r="D1163" s="12"/>
      <c r="E1163" s="12"/>
      <c r="F1163" s="21"/>
      <c r="G1163" s="12"/>
      <c r="H1163" s="12"/>
      <c r="I1163" s="12"/>
      <c r="J1163" s="12"/>
      <c r="K1163" s="12"/>
      <c r="L1163" s="12"/>
      <c r="M1163" s="12"/>
      <c r="N1163" s="12"/>
      <c r="O1163" s="12"/>
      <c r="P1163" s="12"/>
    </row>
    <row r="1164" spans="3:16" x14ac:dyDescent="0.3">
      <c r="C1164" s="12"/>
      <c r="D1164" s="12"/>
      <c r="E1164" s="12"/>
      <c r="F1164" s="21"/>
      <c r="G1164" s="12"/>
      <c r="H1164" s="12"/>
      <c r="I1164" s="12"/>
      <c r="J1164" s="12"/>
      <c r="K1164" s="12"/>
      <c r="L1164" s="12"/>
      <c r="M1164" s="12"/>
      <c r="N1164" s="12"/>
      <c r="O1164" s="12"/>
      <c r="P1164" s="12"/>
    </row>
    <row r="1165" spans="3:16" x14ac:dyDescent="0.3">
      <c r="C1165" s="12"/>
      <c r="D1165" s="12"/>
      <c r="E1165" s="12"/>
      <c r="F1165" s="21"/>
      <c r="G1165" s="12"/>
      <c r="H1165" s="12"/>
      <c r="I1165" s="12"/>
      <c r="J1165" s="12"/>
      <c r="K1165" s="12"/>
      <c r="L1165" s="12"/>
      <c r="M1165" s="12"/>
      <c r="N1165" s="12"/>
      <c r="O1165" s="12"/>
      <c r="P1165" s="12"/>
    </row>
    <row r="1166" spans="3:16" x14ac:dyDescent="0.3">
      <c r="C1166" s="12"/>
      <c r="D1166" s="12"/>
      <c r="E1166" s="12"/>
      <c r="F1166" s="21"/>
      <c r="G1166" s="12"/>
      <c r="H1166" s="12"/>
      <c r="I1166" s="12"/>
      <c r="J1166" s="12"/>
      <c r="K1166" s="12"/>
      <c r="L1166" s="12"/>
      <c r="M1166" s="12"/>
      <c r="N1166" s="12"/>
      <c r="O1166" s="12"/>
      <c r="P1166" s="12"/>
    </row>
    <row r="1167" spans="3:16" x14ac:dyDescent="0.3">
      <c r="C1167" s="12"/>
      <c r="D1167" s="12"/>
      <c r="E1167" s="12"/>
      <c r="F1167" s="21"/>
      <c r="G1167" s="12"/>
      <c r="H1167" s="12"/>
      <c r="I1167" s="12"/>
      <c r="J1167" s="12"/>
      <c r="K1167" s="12"/>
      <c r="L1167" s="12"/>
      <c r="M1167" s="12"/>
      <c r="N1167" s="12"/>
      <c r="O1167" s="12"/>
      <c r="P1167" s="12"/>
    </row>
    <row r="1168" spans="3:16" x14ac:dyDescent="0.3">
      <c r="C1168" s="12"/>
      <c r="D1168" s="12"/>
      <c r="E1168" s="12"/>
      <c r="F1168" s="21"/>
      <c r="G1168" s="12"/>
      <c r="H1168" s="12"/>
      <c r="I1168" s="12"/>
      <c r="J1168" s="12"/>
      <c r="K1168" s="12"/>
      <c r="L1168" s="12"/>
      <c r="M1168" s="12"/>
      <c r="N1168" s="12"/>
      <c r="O1168" s="12"/>
      <c r="P1168" s="12"/>
    </row>
    <row r="1169" spans="3:16" x14ac:dyDescent="0.3">
      <c r="C1169" s="12"/>
      <c r="D1169" s="12"/>
      <c r="E1169" s="12"/>
      <c r="F1169" s="21"/>
      <c r="G1169" s="12"/>
      <c r="H1169" s="12"/>
      <c r="I1169" s="12"/>
      <c r="J1169" s="12"/>
      <c r="K1169" s="12"/>
      <c r="L1169" s="12"/>
      <c r="M1169" s="12"/>
      <c r="N1169" s="12"/>
      <c r="O1169" s="12"/>
      <c r="P1169" s="12"/>
    </row>
    <row r="1170" spans="3:16" x14ac:dyDescent="0.3">
      <c r="C1170" s="12"/>
      <c r="D1170" s="12"/>
      <c r="E1170" s="12"/>
      <c r="F1170" s="21"/>
      <c r="G1170" s="12"/>
      <c r="H1170" s="12"/>
      <c r="I1170" s="12"/>
      <c r="J1170" s="12"/>
      <c r="K1170" s="12"/>
      <c r="L1170" s="12"/>
      <c r="M1170" s="12"/>
      <c r="N1170" s="12"/>
      <c r="O1170" s="12"/>
      <c r="P1170" s="12"/>
    </row>
    <row r="1171" spans="3:16" x14ac:dyDescent="0.3">
      <c r="C1171" s="12"/>
      <c r="D1171" s="12"/>
      <c r="E1171" s="12"/>
      <c r="F1171" s="21"/>
      <c r="G1171" s="12"/>
      <c r="H1171" s="12"/>
      <c r="I1171" s="12"/>
      <c r="J1171" s="12"/>
      <c r="K1171" s="12"/>
      <c r="L1171" s="12"/>
      <c r="M1171" s="12"/>
      <c r="N1171" s="12"/>
      <c r="O1171" s="12"/>
      <c r="P1171" s="12"/>
    </row>
    <row r="1172" spans="3:16" x14ac:dyDescent="0.3">
      <c r="C1172" s="12"/>
      <c r="D1172" s="12"/>
      <c r="E1172" s="12"/>
      <c r="F1172" s="21"/>
      <c r="G1172" s="12"/>
      <c r="H1172" s="12"/>
      <c r="I1172" s="12"/>
      <c r="J1172" s="12"/>
      <c r="K1172" s="12"/>
      <c r="L1172" s="12"/>
      <c r="M1172" s="12"/>
      <c r="N1172" s="12"/>
      <c r="O1172" s="12"/>
      <c r="P1172" s="12"/>
    </row>
    <row r="1173" spans="3:16" x14ac:dyDescent="0.3">
      <c r="C1173" s="12"/>
      <c r="D1173" s="12"/>
      <c r="E1173" s="12"/>
      <c r="F1173" s="21"/>
      <c r="G1173" s="12"/>
      <c r="H1173" s="12"/>
      <c r="I1173" s="12"/>
      <c r="J1173" s="12"/>
      <c r="K1173" s="12"/>
      <c r="L1173" s="12"/>
      <c r="M1173" s="12"/>
      <c r="N1173" s="12"/>
      <c r="O1173" s="12"/>
      <c r="P1173" s="12"/>
    </row>
    <row r="1174" spans="3:16" x14ac:dyDescent="0.3">
      <c r="C1174" s="12"/>
      <c r="D1174" s="12"/>
      <c r="E1174" s="12"/>
      <c r="F1174" s="21"/>
      <c r="G1174" s="12"/>
      <c r="H1174" s="12"/>
      <c r="I1174" s="12"/>
      <c r="J1174" s="12"/>
      <c r="K1174" s="12"/>
      <c r="L1174" s="12"/>
      <c r="M1174" s="12"/>
      <c r="N1174" s="12"/>
      <c r="O1174" s="12"/>
      <c r="P1174" s="12"/>
    </row>
    <row r="1175" spans="3:16" x14ac:dyDescent="0.3">
      <c r="C1175" s="12"/>
      <c r="D1175" s="12"/>
      <c r="E1175" s="12"/>
      <c r="F1175" s="21"/>
      <c r="G1175" s="12"/>
      <c r="H1175" s="12"/>
      <c r="I1175" s="12"/>
      <c r="J1175" s="12"/>
      <c r="K1175" s="12"/>
      <c r="L1175" s="12"/>
      <c r="M1175" s="12"/>
      <c r="N1175" s="12"/>
      <c r="O1175" s="12"/>
      <c r="P1175" s="12"/>
    </row>
    <row r="1176" spans="3:16" x14ac:dyDescent="0.3">
      <c r="C1176" s="12"/>
      <c r="D1176" s="12"/>
      <c r="E1176" s="12"/>
      <c r="F1176" s="21"/>
      <c r="G1176" s="12"/>
      <c r="H1176" s="12"/>
      <c r="I1176" s="12"/>
      <c r="J1176" s="12"/>
      <c r="K1176" s="12"/>
      <c r="L1176" s="12"/>
      <c r="M1176" s="12"/>
      <c r="N1176" s="12"/>
      <c r="O1176" s="12"/>
      <c r="P1176" s="12"/>
    </row>
    <row r="1177" spans="3:16" x14ac:dyDescent="0.3">
      <c r="C1177" s="12"/>
      <c r="D1177" s="12"/>
      <c r="E1177" s="12"/>
      <c r="F1177" s="21"/>
      <c r="G1177" s="12"/>
      <c r="H1177" s="12"/>
      <c r="I1177" s="12"/>
      <c r="J1177" s="12"/>
      <c r="K1177" s="12"/>
      <c r="L1177" s="12"/>
      <c r="M1177" s="12"/>
      <c r="N1177" s="12"/>
      <c r="O1177" s="12"/>
      <c r="P1177" s="12"/>
    </row>
    <row r="1178" spans="3:16" x14ac:dyDescent="0.3">
      <c r="C1178" s="12"/>
      <c r="D1178" s="12"/>
      <c r="E1178" s="12"/>
      <c r="F1178" s="21"/>
      <c r="G1178" s="12"/>
      <c r="H1178" s="12"/>
      <c r="I1178" s="12"/>
      <c r="J1178" s="12"/>
      <c r="K1178" s="12"/>
      <c r="L1178" s="12"/>
      <c r="M1178" s="12"/>
      <c r="N1178" s="12"/>
      <c r="O1178" s="12"/>
      <c r="P1178" s="12"/>
    </row>
    <row r="1179" spans="3:16" x14ac:dyDescent="0.3">
      <c r="C1179" s="12"/>
      <c r="D1179" s="12"/>
      <c r="E1179" s="12"/>
      <c r="F1179" s="21"/>
      <c r="G1179" s="12"/>
      <c r="H1179" s="12"/>
      <c r="I1179" s="12"/>
      <c r="J1179" s="12"/>
      <c r="K1179" s="12"/>
      <c r="L1179" s="12"/>
      <c r="M1179" s="12"/>
      <c r="N1179" s="12"/>
      <c r="O1179" s="12"/>
      <c r="P1179" s="12"/>
    </row>
    <row r="1180" spans="3:16" x14ac:dyDescent="0.3">
      <c r="C1180" s="12"/>
      <c r="D1180" s="12"/>
      <c r="E1180" s="12"/>
      <c r="F1180" s="21"/>
      <c r="G1180" s="12"/>
      <c r="H1180" s="12"/>
      <c r="I1180" s="12"/>
      <c r="J1180" s="12"/>
      <c r="K1180" s="12"/>
      <c r="L1180" s="12"/>
      <c r="M1180" s="12"/>
      <c r="N1180" s="12"/>
      <c r="O1180" s="12"/>
      <c r="P1180" s="12"/>
    </row>
    <row r="1181" spans="3:16" x14ac:dyDescent="0.3">
      <c r="C1181" s="12"/>
      <c r="D1181" s="12"/>
      <c r="E1181" s="12"/>
      <c r="F1181" s="21"/>
      <c r="G1181" s="12"/>
      <c r="H1181" s="12"/>
      <c r="I1181" s="12"/>
      <c r="J1181" s="12"/>
      <c r="K1181" s="12"/>
      <c r="L1181" s="12"/>
      <c r="M1181" s="12"/>
      <c r="N1181" s="12"/>
      <c r="O1181" s="12"/>
      <c r="P1181" s="12"/>
    </row>
    <row r="1182" spans="3:16" x14ac:dyDescent="0.3">
      <c r="C1182" s="12"/>
      <c r="D1182" s="12"/>
      <c r="E1182" s="12"/>
      <c r="F1182" s="21"/>
      <c r="G1182" s="12"/>
      <c r="H1182" s="12"/>
      <c r="I1182" s="12"/>
      <c r="J1182" s="12"/>
      <c r="K1182" s="12"/>
      <c r="L1182" s="12"/>
      <c r="M1182" s="12"/>
      <c r="N1182" s="12"/>
      <c r="O1182" s="12"/>
      <c r="P1182" s="12"/>
    </row>
    <row r="1183" spans="3:16" x14ac:dyDescent="0.3">
      <c r="C1183" s="12"/>
      <c r="D1183" s="12"/>
      <c r="E1183" s="12"/>
      <c r="F1183" s="21"/>
      <c r="G1183" s="12"/>
      <c r="H1183" s="12"/>
      <c r="I1183" s="12"/>
      <c r="J1183" s="12"/>
      <c r="K1183" s="12"/>
      <c r="L1183" s="12"/>
      <c r="M1183" s="12"/>
      <c r="N1183" s="12"/>
      <c r="O1183" s="12"/>
      <c r="P1183" s="12"/>
    </row>
    <row r="1184" spans="3:16" x14ac:dyDescent="0.3">
      <c r="C1184" s="12"/>
      <c r="D1184" s="12"/>
      <c r="E1184" s="12"/>
      <c r="F1184" s="21"/>
      <c r="G1184" s="12"/>
      <c r="H1184" s="12"/>
      <c r="I1184" s="12"/>
      <c r="J1184" s="12"/>
      <c r="K1184" s="12"/>
      <c r="L1184" s="12"/>
      <c r="M1184" s="12"/>
      <c r="N1184" s="12"/>
      <c r="O1184" s="12"/>
      <c r="P1184" s="12"/>
    </row>
    <row r="1185" spans="3:16" x14ac:dyDescent="0.3">
      <c r="C1185" s="12"/>
      <c r="D1185" s="12"/>
      <c r="E1185" s="12"/>
      <c r="F1185" s="21"/>
      <c r="G1185" s="12"/>
      <c r="H1185" s="12"/>
      <c r="I1185" s="12"/>
      <c r="J1185" s="12"/>
      <c r="K1185" s="12"/>
      <c r="L1185" s="12"/>
      <c r="M1185" s="12"/>
      <c r="N1185" s="12"/>
      <c r="O1185" s="12"/>
      <c r="P1185" s="12"/>
    </row>
    <row r="1186" spans="3:16" x14ac:dyDescent="0.3">
      <c r="C1186" s="12"/>
      <c r="D1186" s="12"/>
      <c r="E1186" s="12"/>
      <c r="F1186" s="21"/>
      <c r="G1186" s="12"/>
      <c r="H1186" s="12"/>
      <c r="I1186" s="12"/>
      <c r="J1186" s="12"/>
      <c r="K1186" s="12"/>
      <c r="L1186" s="12"/>
      <c r="M1186" s="12"/>
      <c r="N1186" s="12"/>
      <c r="O1186" s="12"/>
      <c r="P1186" s="12"/>
    </row>
    <row r="1187" spans="3:16" x14ac:dyDescent="0.3">
      <c r="C1187" s="12"/>
      <c r="D1187" s="12"/>
      <c r="E1187" s="12"/>
      <c r="F1187" s="21"/>
      <c r="G1187" s="12"/>
      <c r="H1187" s="12"/>
      <c r="I1187" s="12"/>
      <c r="J1187" s="12"/>
      <c r="K1187" s="12"/>
      <c r="L1187" s="12"/>
      <c r="M1187" s="12"/>
      <c r="N1187" s="12"/>
      <c r="O1187" s="12"/>
      <c r="P1187" s="12"/>
    </row>
    <row r="1188" spans="3:16" x14ac:dyDescent="0.3">
      <c r="C1188" s="12"/>
      <c r="D1188" s="12"/>
      <c r="E1188" s="12"/>
      <c r="F1188" s="21"/>
      <c r="G1188" s="12"/>
      <c r="H1188" s="12"/>
      <c r="I1188" s="12"/>
      <c r="J1188" s="12"/>
      <c r="K1188" s="12"/>
      <c r="L1188" s="12"/>
      <c r="M1188" s="12"/>
      <c r="N1188" s="12"/>
      <c r="O1188" s="12"/>
      <c r="P1188" s="12"/>
    </row>
    <row r="1189" spans="3:16" x14ac:dyDescent="0.3">
      <c r="C1189" s="12"/>
      <c r="D1189" s="12"/>
      <c r="E1189" s="12"/>
      <c r="F1189" s="21"/>
      <c r="G1189" s="12"/>
      <c r="H1189" s="12"/>
      <c r="I1189" s="12"/>
      <c r="J1189" s="12"/>
      <c r="K1189" s="12"/>
      <c r="L1189" s="12"/>
      <c r="M1189" s="12"/>
      <c r="N1189" s="12"/>
      <c r="O1189" s="12"/>
      <c r="P1189" s="12"/>
    </row>
    <row r="1190" spans="3:16" x14ac:dyDescent="0.3">
      <c r="C1190" s="12"/>
      <c r="D1190" s="12"/>
      <c r="E1190" s="12"/>
      <c r="F1190" s="21"/>
      <c r="G1190" s="12"/>
      <c r="H1190" s="12"/>
      <c r="I1190" s="12"/>
      <c r="J1190" s="12"/>
      <c r="K1190" s="12"/>
      <c r="L1190" s="12"/>
      <c r="M1190" s="12"/>
      <c r="N1190" s="12"/>
      <c r="O1190" s="12"/>
      <c r="P1190" s="12"/>
    </row>
    <row r="1191" spans="3:16" x14ac:dyDescent="0.3">
      <c r="C1191" s="12"/>
      <c r="D1191" s="12"/>
      <c r="E1191" s="12"/>
      <c r="F1191" s="21"/>
      <c r="G1191" s="12"/>
      <c r="H1191" s="12"/>
      <c r="I1191" s="12"/>
      <c r="J1191" s="12"/>
      <c r="K1191" s="12"/>
      <c r="L1191" s="12"/>
      <c r="M1191" s="12"/>
      <c r="N1191" s="12"/>
      <c r="O1191" s="12"/>
      <c r="P1191" s="12"/>
    </row>
    <row r="1192" spans="3:16" x14ac:dyDescent="0.3">
      <c r="C1192" s="12"/>
      <c r="D1192" s="12"/>
      <c r="E1192" s="12"/>
      <c r="F1192" s="21"/>
      <c r="G1192" s="12"/>
      <c r="H1192" s="12"/>
      <c r="I1192" s="12"/>
      <c r="J1192" s="12"/>
      <c r="K1192" s="12"/>
      <c r="L1192" s="12"/>
      <c r="M1192" s="12"/>
      <c r="N1192" s="12"/>
      <c r="O1192" s="12"/>
      <c r="P1192" s="12"/>
    </row>
    <row r="1193" spans="3:16" x14ac:dyDescent="0.3">
      <c r="C1193" s="12"/>
      <c r="D1193" s="12"/>
      <c r="E1193" s="12"/>
      <c r="F1193" s="21"/>
      <c r="G1193" s="12"/>
      <c r="H1193" s="12"/>
      <c r="I1193" s="12"/>
      <c r="J1193" s="12"/>
      <c r="K1193" s="12"/>
      <c r="L1193" s="12"/>
      <c r="M1193" s="12"/>
      <c r="N1193" s="12"/>
      <c r="O1193" s="12"/>
      <c r="P1193" s="12"/>
    </row>
    <row r="1194" spans="3:16" x14ac:dyDescent="0.3">
      <c r="C1194" s="12"/>
      <c r="D1194" s="12"/>
      <c r="E1194" s="12"/>
      <c r="F1194" s="21"/>
      <c r="G1194" s="12"/>
      <c r="H1194" s="12"/>
      <c r="I1194" s="12"/>
      <c r="J1194" s="12"/>
      <c r="K1194" s="12"/>
      <c r="L1194" s="12"/>
      <c r="M1194" s="12"/>
      <c r="N1194" s="12"/>
      <c r="O1194" s="12"/>
      <c r="P1194" s="12"/>
    </row>
    <row r="1195" spans="3:16" x14ac:dyDescent="0.3">
      <c r="C1195" s="12"/>
      <c r="D1195" s="12"/>
      <c r="E1195" s="12"/>
      <c r="F1195" s="21"/>
      <c r="G1195" s="12"/>
      <c r="H1195" s="12"/>
      <c r="I1195" s="12"/>
      <c r="J1195" s="12"/>
      <c r="K1195" s="12"/>
      <c r="L1195" s="12"/>
      <c r="M1195" s="12"/>
      <c r="N1195" s="12"/>
      <c r="O1195" s="12"/>
      <c r="P1195" s="12"/>
    </row>
    <row r="1196" spans="3:16" x14ac:dyDescent="0.3">
      <c r="C1196" s="12"/>
      <c r="D1196" s="12"/>
      <c r="E1196" s="12"/>
      <c r="F1196" s="21"/>
      <c r="G1196" s="12"/>
      <c r="H1196" s="12"/>
      <c r="I1196" s="12"/>
      <c r="J1196" s="12"/>
      <c r="K1196" s="12"/>
      <c r="L1196" s="12"/>
      <c r="M1196" s="12"/>
      <c r="N1196" s="12"/>
      <c r="O1196" s="12"/>
      <c r="P1196" s="12"/>
    </row>
    <row r="1197" spans="3:16" x14ac:dyDescent="0.3">
      <c r="C1197" s="12"/>
      <c r="D1197" s="12"/>
      <c r="E1197" s="12"/>
      <c r="F1197" s="21"/>
      <c r="G1197" s="12"/>
      <c r="H1197" s="12"/>
      <c r="I1197" s="12"/>
      <c r="J1197" s="12"/>
      <c r="K1197" s="12"/>
      <c r="L1197" s="12"/>
      <c r="M1197" s="12"/>
      <c r="N1197" s="12"/>
      <c r="O1197" s="12"/>
      <c r="P1197" s="12"/>
    </row>
    <row r="1198" spans="3:16" x14ac:dyDescent="0.3">
      <c r="C1198" s="12"/>
      <c r="D1198" s="12"/>
      <c r="E1198" s="12"/>
      <c r="F1198" s="21"/>
      <c r="G1198" s="12"/>
      <c r="H1198" s="12"/>
      <c r="I1198" s="12"/>
      <c r="J1198" s="12"/>
      <c r="K1198" s="12"/>
      <c r="L1198" s="12"/>
      <c r="M1198" s="12"/>
      <c r="N1198" s="12"/>
      <c r="O1198" s="12"/>
      <c r="P1198" s="12"/>
    </row>
    <row r="1199" spans="3:16" x14ac:dyDescent="0.3">
      <c r="C1199" s="12"/>
      <c r="D1199" s="12"/>
      <c r="E1199" s="12"/>
      <c r="F1199" s="21"/>
      <c r="G1199" s="12"/>
      <c r="H1199" s="12"/>
      <c r="I1199" s="12"/>
      <c r="J1199" s="12"/>
      <c r="K1199" s="12"/>
      <c r="L1199" s="12"/>
      <c r="M1199" s="12"/>
      <c r="N1199" s="12"/>
      <c r="O1199" s="12"/>
      <c r="P1199" s="12"/>
    </row>
    <row r="1200" spans="3:16" x14ac:dyDescent="0.3">
      <c r="C1200" s="12"/>
      <c r="D1200" s="12"/>
      <c r="E1200" s="12"/>
      <c r="F1200" s="21"/>
      <c r="G1200" s="12"/>
      <c r="H1200" s="12"/>
      <c r="I1200" s="12"/>
      <c r="J1200" s="12"/>
      <c r="K1200" s="12"/>
      <c r="L1200" s="12"/>
      <c r="M1200" s="12"/>
      <c r="N1200" s="12"/>
      <c r="O1200" s="12"/>
      <c r="P1200" s="12"/>
    </row>
    <row r="1201" spans="3:16" x14ac:dyDescent="0.3">
      <c r="C1201" s="12"/>
      <c r="D1201" s="12"/>
      <c r="E1201" s="12"/>
      <c r="F1201" s="21"/>
      <c r="G1201" s="12"/>
      <c r="H1201" s="12"/>
      <c r="I1201" s="12"/>
      <c r="J1201" s="12"/>
      <c r="K1201" s="12"/>
      <c r="L1201" s="12"/>
      <c r="M1201" s="12"/>
      <c r="N1201" s="12"/>
      <c r="O1201" s="12"/>
      <c r="P1201" s="12"/>
    </row>
    <row r="1202" spans="3:16" x14ac:dyDescent="0.3">
      <c r="C1202" s="12"/>
      <c r="D1202" s="12"/>
      <c r="E1202" s="12"/>
      <c r="F1202" s="21"/>
      <c r="G1202" s="12"/>
      <c r="H1202" s="12"/>
      <c r="I1202" s="12"/>
      <c r="J1202" s="12"/>
      <c r="K1202" s="12"/>
      <c r="L1202" s="12"/>
      <c r="M1202" s="12"/>
      <c r="N1202" s="12"/>
      <c r="O1202" s="12"/>
      <c r="P1202" s="12"/>
    </row>
    <row r="1203" spans="3:16" x14ac:dyDescent="0.3">
      <c r="C1203" s="12"/>
      <c r="D1203" s="12"/>
      <c r="E1203" s="12"/>
      <c r="F1203" s="21"/>
      <c r="G1203" s="12"/>
      <c r="H1203" s="12"/>
      <c r="I1203" s="12"/>
      <c r="J1203" s="12"/>
      <c r="K1203" s="12"/>
      <c r="L1203" s="12"/>
      <c r="M1203" s="12"/>
      <c r="N1203" s="12"/>
      <c r="O1203" s="12"/>
      <c r="P1203" s="12"/>
    </row>
    <row r="1204" spans="3:16" x14ac:dyDescent="0.3">
      <c r="C1204" s="12"/>
      <c r="D1204" s="12"/>
      <c r="E1204" s="12"/>
      <c r="F1204" s="21"/>
      <c r="G1204" s="12"/>
      <c r="H1204" s="12"/>
      <c r="I1204" s="12"/>
      <c r="J1204" s="12"/>
      <c r="K1204" s="12"/>
      <c r="L1204" s="12"/>
      <c r="M1204" s="12"/>
      <c r="N1204" s="12"/>
      <c r="O1204" s="12"/>
      <c r="P1204" s="12"/>
    </row>
    <row r="1205" spans="3:16" x14ac:dyDescent="0.3">
      <c r="C1205" s="12"/>
      <c r="D1205" s="12"/>
      <c r="E1205" s="12"/>
      <c r="F1205" s="21"/>
      <c r="G1205" s="12"/>
      <c r="H1205" s="12"/>
      <c r="I1205" s="12"/>
      <c r="J1205" s="12"/>
      <c r="K1205" s="12"/>
      <c r="L1205" s="12"/>
      <c r="M1205" s="12"/>
      <c r="N1205" s="12"/>
      <c r="O1205" s="12"/>
      <c r="P1205" s="12"/>
    </row>
    <row r="1206" spans="3:16" x14ac:dyDescent="0.3">
      <c r="C1206" s="12"/>
      <c r="D1206" s="12"/>
      <c r="E1206" s="12"/>
      <c r="F1206" s="21"/>
      <c r="G1206" s="12"/>
      <c r="H1206" s="12"/>
      <c r="I1206" s="12"/>
      <c r="J1206" s="12"/>
      <c r="K1206" s="12"/>
      <c r="L1206" s="12"/>
      <c r="M1206" s="12"/>
      <c r="N1206" s="12"/>
      <c r="O1206" s="12"/>
      <c r="P1206" s="12"/>
    </row>
    <row r="1207" spans="3:16" x14ac:dyDescent="0.3">
      <c r="C1207" s="12"/>
      <c r="D1207" s="12"/>
      <c r="E1207" s="12"/>
      <c r="F1207" s="21"/>
      <c r="G1207" s="12"/>
      <c r="H1207" s="12"/>
      <c r="I1207" s="12"/>
      <c r="J1207" s="12"/>
      <c r="K1207" s="12"/>
      <c r="L1207" s="12"/>
      <c r="M1207" s="12"/>
      <c r="N1207" s="12"/>
      <c r="O1207" s="12"/>
      <c r="P1207" s="12"/>
    </row>
    <row r="1208" spans="3:16" x14ac:dyDescent="0.3">
      <c r="C1208" s="12"/>
      <c r="D1208" s="12"/>
      <c r="E1208" s="12"/>
      <c r="F1208" s="21"/>
      <c r="G1208" s="12"/>
      <c r="H1208" s="12"/>
      <c r="I1208" s="12"/>
      <c r="J1208" s="12"/>
      <c r="K1208" s="12"/>
      <c r="L1208" s="12"/>
      <c r="M1208" s="12"/>
      <c r="N1208" s="12"/>
      <c r="O1208" s="12"/>
      <c r="P1208" s="12"/>
    </row>
    <row r="1209" spans="3:16" x14ac:dyDescent="0.3">
      <c r="C1209" s="12"/>
      <c r="D1209" s="12"/>
      <c r="E1209" s="12"/>
      <c r="F1209" s="21"/>
      <c r="G1209" s="12"/>
      <c r="H1209" s="12"/>
      <c r="I1209" s="12"/>
      <c r="J1209" s="12"/>
      <c r="K1209" s="12"/>
      <c r="L1209" s="12"/>
      <c r="M1209" s="12"/>
      <c r="N1209" s="12"/>
      <c r="O1209" s="12"/>
      <c r="P1209" s="12"/>
    </row>
    <row r="1210" spans="3:16" x14ac:dyDescent="0.3">
      <c r="C1210" s="12"/>
      <c r="D1210" s="12"/>
      <c r="E1210" s="12"/>
      <c r="F1210" s="21"/>
      <c r="G1210" s="12"/>
      <c r="H1210" s="12"/>
      <c r="I1210" s="12"/>
      <c r="J1210" s="12"/>
      <c r="K1210" s="12"/>
      <c r="L1210" s="12"/>
      <c r="M1210" s="12"/>
      <c r="N1210" s="12"/>
      <c r="O1210" s="12"/>
      <c r="P1210" s="12"/>
    </row>
    <row r="1211" spans="3:16" x14ac:dyDescent="0.3">
      <c r="C1211" s="12"/>
      <c r="D1211" s="12"/>
      <c r="E1211" s="12"/>
      <c r="F1211" s="21"/>
      <c r="G1211" s="12"/>
      <c r="H1211" s="12"/>
      <c r="I1211" s="12"/>
      <c r="J1211" s="12"/>
      <c r="K1211" s="12"/>
      <c r="L1211" s="12"/>
      <c r="M1211" s="12"/>
      <c r="N1211" s="12"/>
      <c r="O1211" s="12"/>
      <c r="P1211" s="12"/>
    </row>
    <row r="1212" spans="3:16" x14ac:dyDescent="0.3">
      <c r="C1212" s="12"/>
      <c r="D1212" s="12"/>
      <c r="E1212" s="12"/>
      <c r="F1212" s="21"/>
      <c r="G1212" s="12"/>
      <c r="H1212" s="12"/>
      <c r="I1212" s="12"/>
      <c r="J1212" s="12"/>
      <c r="K1212" s="12"/>
      <c r="L1212" s="12"/>
      <c r="M1212" s="12"/>
      <c r="N1212" s="12"/>
      <c r="O1212" s="12"/>
      <c r="P1212" s="12"/>
    </row>
    <row r="1213" spans="3:16" x14ac:dyDescent="0.3">
      <c r="C1213" s="12"/>
      <c r="D1213" s="12"/>
      <c r="E1213" s="12"/>
      <c r="F1213" s="21"/>
      <c r="G1213" s="12"/>
      <c r="H1213" s="12"/>
      <c r="I1213" s="12"/>
      <c r="J1213" s="12"/>
      <c r="K1213" s="12"/>
      <c r="L1213" s="12"/>
      <c r="M1213" s="12"/>
      <c r="N1213" s="12"/>
      <c r="O1213" s="12"/>
      <c r="P1213" s="12"/>
    </row>
    <row r="1214" spans="3:16" x14ac:dyDescent="0.3">
      <c r="C1214" s="12"/>
      <c r="D1214" s="12"/>
      <c r="E1214" s="12"/>
      <c r="F1214" s="21"/>
      <c r="G1214" s="12"/>
      <c r="H1214" s="12"/>
      <c r="I1214" s="12"/>
      <c r="J1214" s="12"/>
      <c r="K1214" s="12"/>
      <c r="L1214" s="12"/>
      <c r="M1214" s="12"/>
      <c r="N1214" s="12"/>
      <c r="O1214" s="12"/>
      <c r="P1214" s="12"/>
    </row>
    <row r="1215" spans="3:16" x14ac:dyDescent="0.3">
      <c r="C1215" s="12"/>
      <c r="D1215" s="12"/>
      <c r="E1215" s="12"/>
      <c r="F1215" s="21"/>
      <c r="G1215" s="12"/>
      <c r="H1215" s="12"/>
      <c r="I1215" s="12"/>
      <c r="J1215" s="12"/>
      <c r="K1215" s="12"/>
      <c r="L1215" s="12"/>
      <c r="M1215" s="12"/>
      <c r="N1215" s="12"/>
      <c r="O1215" s="12"/>
      <c r="P1215" s="12"/>
    </row>
    <row r="1216" spans="3:16" x14ac:dyDescent="0.3">
      <c r="C1216" s="12"/>
      <c r="D1216" s="12"/>
      <c r="E1216" s="12"/>
      <c r="F1216" s="21"/>
      <c r="G1216" s="12"/>
      <c r="H1216" s="12"/>
      <c r="I1216" s="12"/>
      <c r="J1216" s="12"/>
      <c r="K1216" s="12"/>
      <c r="L1216" s="12"/>
      <c r="M1216" s="12"/>
      <c r="N1216" s="12"/>
      <c r="O1216" s="12"/>
      <c r="P1216" s="12"/>
    </row>
    <row r="1217" spans="3:16" x14ac:dyDescent="0.3">
      <c r="C1217" s="12"/>
      <c r="D1217" s="12"/>
      <c r="E1217" s="12"/>
      <c r="F1217" s="21"/>
      <c r="G1217" s="12"/>
      <c r="H1217" s="12"/>
      <c r="I1217" s="12"/>
      <c r="J1217" s="12"/>
      <c r="K1217" s="12"/>
      <c r="L1217" s="12"/>
      <c r="M1217" s="12"/>
      <c r="N1217" s="12"/>
      <c r="O1217" s="12"/>
      <c r="P1217" s="12"/>
    </row>
    <row r="1218" spans="3:16" x14ac:dyDescent="0.3">
      <c r="C1218" s="12"/>
      <c r="D1218" s="12"/>
      <c r="E1218" s="12"/>
      <c r="F1218" s="21"/>
      <c r="G1218" s="12"/>
      <c r="H1218" s="12"/>
      <c r="I1218" s="12"/>
      <c r="J1218" s="12"/>
      <c r="K1218" s="12"/>
      <c r="L1218" s="12"/>
      <c r="M1218" s="12"/>
      <c r="N1218" s="12"/>
      <c r="O1218" s="12"/>
      <c r="P1218" s="12"/>
    </row>
    <row r="1219" spans="3:16" x14ac:dyDescent="0.3">
      <c r="C1219" s="12"/>
      <c r="D1219" s="12"/>
      <c r="E1219" s="12"/>
      <c r="F1219" s="21"/>
      <c r="G1219" s="12"/>
      <c r="H1219" s="12"/>
      <c r="I1219" s="12"/>
      <c r="J1219" s="12"/>
      <c r="K1219" s="12"/>
      <c r="L1219" s="12"/>
      <c r="M1219" s="12"/>
      <c r="N1219" s="12"/>
      <c r="O1219" s="12"/>
      <c r="P1219" s="12"/>
    </row>
    <row r="1220" spans="3:16" x14ac:dyDescent="0.3">
      <c r="C1220" s="12"/>
      <c r="D1220" s="12"/>
      <c r="E1220" s="12"/>
      <c r="F1220" s="21"/>
      <c r="G1220" s="12"/>
      <c r="H1220" s="12"/>
      <c r="I1220" s="12"/>
      <c r="J1220" s="12"/>
      <c r="K1220" s="12"/>
      <c r="L1220" s="12"/>
      <c r="M1220" s="12"/>
      <c r="N1220" s="12"/>
      <c r="O1220" s="12"/>
      <c r="P1220" s="12"/>
    </row>
    <row r="1221" spans="3:16" x14ac:dyDescent="0.3">
      <c r="C1221" s="12"/>
      <c r="D1221" s="12"/>
      <c r="E1221" s="12"/>
      <c r="F1221" s="21"/>
      <c r="G1221" s="12"/>
      <c r="H1221" s="12"/>
      <c r="I1221" s="12"/>
      <c r="J1221" s="12"/>
      <c r="K1221" s="12"/>
      <c r="L1221" s="12"/>
      <c r="M1221" s="12"/>
      <c r="N1221" s="12"/>
      <c r="O1221" s="12"/>
      <c r="P1221" s="12"/>
    </row>
    <row r="1222" spans="3:16" x14ac:dyDescent="0.3">
      <c r="C1222" s="12"/>
      <c r="D1222" s="12"/>
      <c r="E1222" s="12"/>
      <c r="F1222" s="21"/>
      <c r="G1222" s="12"/>
      <c r="H1222" s="12"/>
      <c r="I1222" s="12"/>
      <c r="J1222" s="12"/>
      <c r="K1222" s="12"/>
      <c r="L1222" s="12"/>
      <c r="M1222" s="12"/>
      <c r="N1222" s="12"/>
      <c r="O1222" s="12"/>
      <c r="P1222" s="12"/>
    </row>
    <row r="1223" spans="3:16" x14ac:dyDescent="0.3">
      <c r="C1223" s="12"/>
      <c r="D1223" s="12"/>
      <c r="E1223" s="12"/>
      <c r="F1223" s="21"/>
      <c r="G1223" s="12"/>
      <c r="H1223" s="12"/>
      <c r="I1223" s="12"/>
      <c r="J1223" s="12"/>
      <c r="K1223" s="12"/>
      <c r="L1223" s="12"/>
      <c r="M1223" s="12"/>
      <c r="N1223" s="12"/>
      <c r="O1223" s="12"/>
      <c r="P1223" s="12"/>
    </row>
    <row r="1224" spans="3:16" x14ac:dyDescent="0.3">
      <c r="C1224" s="12"/>
      <c r="D1224" s="12"/>
      <c r="E1224" s="12"/>
      <c r="F1224" s="21"/>
      <c r="G1224" s="12"/>
      <c r="H1224" s="12"/>
      <c r="I1224" s="12"/>
      <c r="J1224" s="12"/>
      <c r="K1224" s="12"/>
      <c r="L1224" s="12"/>
      <c r="M1224" s="12"/>
      <c r="N1224" s="12"/>
      <c r="O1224" s="12"/>
      <c r="P1224" s="12"/>
    </row>
    <row r="1225" spans="3:16" x14ac:dyDescent="0.3">
      <c r="C1225" s="12"/>
      <c r="D1225" s="12"/>
      <c r="E1225" s="12"/>
      <c r="F1225" s="21"/>
      <c r="G1225" s="12"/>
      <c r="H1225" s="12"/>
      <c r="I1225" s="12"/>
      <c r="J1225" s="12"/>
      <c r="K1225" s="12"/>
      <c r="L1225" s="12"/>
      <c r="M1225" s="12"/>
      <c r="N1225" s="12"/>
      <c r="O1225" s="12"/>
      <c r="P1225" s="12"/>
    </row>
    <row r="1226" spans="3:16" x14ac:dyDescent="0.3">
      <c r="C1226" s="12"/>
      <c r="D1226" s="12"/>
      <c r="E1226" s="12"/>
      <c r="F1226" s="21"/>
      <c r="G1226" s="12"/>
      <c r="H1226" s="12"/>
      <c r="I1226" s="12"/>
      <c r="J1226" s="12"/>
      <c r="K1226" s="12"/>
      <c r="L1226" s="12"/>
      <c r="M1226" s="12"/>
      <c r="N1226" s="12"/>
      <c r="O1226" s="12"/>
      <c r="P1226" s="12"/>
    </row>
    <row r="1227" spans="3:16" x14ac:dyDescent="0.3">
      <c r="C1227" s="12"/>
      <c r="D1227" s="12"/>
      <c r="E1227" s="12"/>
      <c r="F1227" s="21"/>
      <c r="G1227" s="12"/>
      <c r="H1227" s="12"/>
      <c r="I1227" s="12"/>
      <c r="J1227" s="12"/>
      <c r="K1227" s="12"/>
      <c r="L1227" s="12"/>
      <c r="M1227" s="12"/>
      <c r="N1227" s="12"/>
      <c r="O1227" s="12"/>
      <c r="P1227" s="12"/>
    </row>
    <row r="1228" spans="3:16" x14ac:dyDescent="0.3">
      <c r="C1228" s="12"/>
      <c r="D1228" s="12"/>
      <c r="E1228" s="12"/>
      <c r="F1228" s="21"/>
      <c r="G1228" s="12"/>
      <c r="H1228" s="12"/>
      <c r="I1228" s="12"/>
      <c r="J1228" s="12"/>
      <c r="K1228" s="12"/>
      <c r="L1228" s="12"/>
      <c r="M1228" s="12"/>
      <c r="N1228" s="12"/>
      <c r="O1228" s="12"/>
      <c r="P1228" s="12"/>
    </row>
    <row r="1229" spans="3:16" x14ac:dyDescent="0.3">
      <c r="C1229" s="12"/>
      <c r="D1229" s="12"/>
      <c r="E1229" s="12"/>
      <c r="F1229" s="21"/>
      <c r="G1229" s="12"/>
      <c r="H1229" s="12"/>
      <c r="I1229" s="12"/>
      <c r="J1229" s="12"/>
      <c r="K1229" s="12"/>
      <c r="L1229" s="12"/>
      <c r="M1229" s="12"/>
      <c r="N1229" s="12"/>
      <c r="O1229" s="12"/>
      <c r="P1229" s="12"/>
    </row>
    <row r="1230" spans="3:16" x14ac:dyDescent="0.3">
      <c r="C1230" s="12"/>
      <c r="D1230" s="12"/>
      <c r="E1230" s="12"/>
      <c r="F1230" s="21"/>
      <c r="G1230" s="12"/>
      <c r="H1230" s="12"/>
      <c r="I1230" s="12"/>
      <c r="J1230" s="12"/>
      <c r="K1230" s="12"/>
      <c r="L1230" s="12"/>
      <c r="M1230" s="12"/>
      <c r="N1230" s="12"/>
      <c r="O1230" s="12"/>
      <c r="P1230" s="12"/>
    </row>
    <row r="1231" spans="3:16" x14ac:dyDescent="0.3">
      <c r="C1231" s="12"/>
      <c r="D1231" s="12"/>
      <c r="E1231" s="12"/>
      <c r="F1231" s="21"/>
      <c r="G1231" s="12"/>
      <c r="H1231" s="12"/>
      <c r="I1231" s="12"/>
      <c r="J1231" s="12"/>
      <c r="K1231" s="12"/>
      <c r="L1231" s="12"/>
      <c r="M1231" s="12"/>
      <c r="N1231" s="12"/>
      <c r="O1231" s="12"/>
      <c r="P1231" s="12"/>
    </row>
    <row r="1232" spans="3:16" x14ac:dyDescent="0.3">
      <c r="C1232" s="12"/>
      <c r="D1232" s="12"/>
      <c r="E1232" s="12"/>
      <c r="F1232" s="21"/>
      <c r="G1232" s="12"/>
      <c r="H1232" s="12"/>
      <c r="I1232" s="12"/>
      <c r="J1232" s="12"/>
      <c r="K1232" s="12"/>
      <c r="L1232" s="12"/>
      <c r="M1232" s="12"/>
      <c r="N1232" s="12"/>
      <c r="O1232" s="12"/>
      <c r="P1232" s="12"/>
    </row>
    <row r="1233" spans="3:16" x14ac:dyDescent="0.3">
      <c r="C1233" s="12"/>
      <c r="D1233" s="12"/>
      <c r="E1233" s="12"/>
      <c r="F1233" s="21"/>
      <c r="G1233" s="12"/>
      <c r="H1233" s="12"/>
      <c r="I1233" s="12"/>
      <c r="J1233" s="12"/>
      <c r="K1233" s="12"/>
      <c r="L1233" s="12"/>
      <c r="M1233" s="12"/>
      <c r="N1233" s="12"/>
      <c r="O1233" s="12"/>
      <c r="P1233" s="12"/>
    </row>
    <row r="1234" spans="3:16" x14ac:dyDescent="0.3">
      <c r="C1234" s="12"/>
      <c r="D1234" s="12"/>
      <c r="E1234" s="12"/>
      <c r="F1234" s="21"/>
      <c r="G1234" s="12"/>
      <c r="H1234" s="12"/>
      <c r="I1234" s="12"/>
      <c r="J1234" s="12"/>
      <c r="K1234" s="12"/>
      <c r="L1234" s="12"/>
      <c r="M1234" s="12"/>
      <c r="N1234" s="12"/>
      <c r="O1234" s="12"/>
      <c r="P1234" s="12"/>
    </row>
    <row r="1235" spans="3:16" x14ac:dyDescent="0.3">
      <c r="C1235" s="12"/>
      <c r="D1235" s="12"/>
      <c r="E1235" s="12"/>
      <c r="F1235" s="21"/>
      <c r="G1235" s="12"/>
      <c r="H1235" s="12"/>
      <c r="I1235" s="12"/>
      <c r="J1235" s="12"/>
      <c r="K1235" s="12"/>
      <c r="L1235" s="12"/>
      <c r="M1235" s="12"/>
      <c r="N1235" s="12"/>
      <c r="O1235" s="12"/>
      <c r="P1235" s="12"/>
    </row>
    <row r="1236" spans="3:16" x14ac:dyDescent="0.3">
      <c r="C1236" s="12"/>
      <c r="D1236" s="12"/>
      <c r="E1236" s="12"/>
      <c r="F1236" s="21"/>
      <c r="G1236" s="12"/>
      <c r="H1236" s="12"/>
      <c r="I1236" s="12"/>
      <c r="J1236" s="12"/>
      <c r="K1236" s="12"/>
      <c r="L1236" s="12"/>
      <c r="M1236" s="12"/>
      <c r="N1236" s="12"/>
      <c r="O1236" s="12"/>
      <c r="P1236" s="12"/>
    </row>
    <row r="1237" spans="3:16" x14ac:dyDescent="0.3">
      <c r="C1237" s="12"/>
      <c r="D1237" s="12"/>
      <c r="E1237" s="12"/>
      <c r="F1237" s="21"/>
      <c r="G1237" s="12"/>
      <c r="H1237" s="12"/>
      <c r="I1237" s="12"/>
      <c r="J1237" s="12"/>
      <c r="K1237" s="12"/>
      <c r="L1237" s="12"/>
      <c r="M1237" s="12"/>
      <c r="N1237" s="12"/>
      <c r="O1237" s="12"/>
      <c r="P1237" s="12"/>
    </row>
    <row r="1238" spans="3:16" x14ac:dyDescent="0.3">
      <c r="C1238" s="12"/>
      <c r="D1238" s="12"/>
      <c r="E1238" s="12"/>
      <c r="F1238" s="21"/>
      <c r="G1238" s="12"/>
      <c r="H1238" s="12"/>
      <c r="I1238" s="12"/>
      <c r="J1238" s="12"/>
      <c r="K1238" s="12"/>
      <c r="L1238" s="12"/>
      <c r="M1238" s="12"/>
      <c r="N1238" s="12"/>
      <c r="O1238" s="12"/>
      <c r="P1238" s="12"/>
    </row>
    <row r="1239" spans="3:16" x14ac:dyDescent="0.3">
      <c r="C1239" s="12"/>
      <c r="D1239" s="12"/>
      <c r="E1239" s="12"/>
      <c r="F1239" s="21"/>
      <c r="G1239" s="12"/>
      <c r="H1239" s="12"/>
      <c r="I1239" s="12"/>
      <c r="J1239" s="12"/>
      <c r="K1239" s="12"/>
      <c r="L1239" s="12"/>
      <c r="M1239" s="12"/>
      <c r="N1239" s="12"/>
      <c r="O1239" s="12"/>
      <c r="P1239" s="12"/>
    </row>
    <row r="1240" spans="3:16" x14ac:dyDescent="0.3">
      <c r="C1240" s="12"/>
      <c r="D1240" s="12"/>
      <c r="E1240" s="12"/>
      <c r="F1240" s="21"/>
      <c r="G1240" s="12"/>
      <c r="H1240" s="12"/>
      <c r="I1240" s="12"/>
      <c r="J1240" s="12"/>
      <c r="K1240" s="12"/>
      <c r="L1240" s="12"/>
      <c r="M1240" s="12"/>
      <c r="N1240" s="12"/>
      <c r="O1240" s="12"/>
      <c r="P1240" s="12"/>
    </row>
    <row r="1241" spans="3:16" x14ac:dyDescent="0.3">
      <c r="C1241" s="12"/>
      <c r="D1241" s="12"/>
      <c r="E1241" s="12"/>
      <c r="F1241" s="21"/>
      <c r="G1241" s="12"/>
      <c r="H1241" s="12"/>
      <c r="I1241" s="12"/>
      <c r="J1241" s="12"/>
      <c r="K1241" s="12"/>
      <c r="L1241" s="12"/>
      <c r="M1241" s="12"/>
      <c r="N1241" s="12"/>
      <c r="O1241" s="12"/>
      <c r="P1241" s="12"/>
    </row>
    <row r="1242" spans="3:16" x14ac:dyDescent="0.3">
      <c r="C1242" s="12"/>
      <c r="D1242" s="12"/>
      <c r="E1242" s="12"/>
      <c r="F1242" s="21"/>
      <c r="G1242" s="12"/>
      <c r="H1242" s="12"/>
      <c r="I1242" s="12"/>
      <c r="J1242" s="12"/>
      <c r="K1242" s="12"/>
      <c r="L1242" s="12"/>
      <c r="M1242" s="12"/>
      <c r="N1242" s="12"/>
      <c r="O1242" s="12"/>
      <c r="P1242" s="12"/>
    </row>
    <row r="1243" spans="3:16" x14ac:dyDescent="0.3">
      <c r="C1243" s="12"/>
      <c r="D1243" s="12"/>
      <c r="E1243" s="12"/>
      <c r="F1243" s="21"/>
      <c r="G1243" s="12"/>
      <c r="H1243" s="12"/>
      <c r="I1243" s="12"/>
      <c r="J1243" s="12"/>
      <c r="K1243" s="12"/>
      <c r="L1243" s="12"/>
      <c r="M1243" s="12"/>
      <c r="N1243" s="12"/>
      <c r="O1243" s="12"/>
      <c r="P1243" s="12"/>
    </row>
    <row r="1244" spans="3:16" x14ac:dyDescent="0.3">
      <c r="C1244" s="12"/>
      <c r="D1244" s="12"/>
      <c r="E1244" s="12"/>
      <c r="F1244" s="21"/>
      <c r="G1244" s="12"/>
      <c r="H1244" s="12"/>
      <c r="I1244" s="12"/>
      <c r="J1244" s="12"/>
      <c r="K1244" s="12"/>
      <c r="L1244" s="12"/>
      <c r="M1244" s="12"/>
      <c r="N1244" s="12"/>
      <c r="O1244" s="12"/>
      <c r="P1244" s="12"/>
    </row>
    <row r="1245" spans="3:16" x14ac:dyDescent="0.3">
      <c r="C1245" s="12"/>
      <c r="D1245" s="12"/>
      <c r="E1245" s="12"/>
      <c r="F1245" s="21"/>
      <c r="G1245" s="12"/>
      <c r="H1245" s="12"/>
      <c r="I1245" s="12"/>
      <c r="J1245" s="12"/>
      <c r="K1245" s="12"/>
      <c r="L1245" s="12"/>
      <c r="M1245" s="12"/>
      <c r="N1245" s="12"/>
      <c r="O1245" s="12"/>
      <c r="P1245" s="12"/>
    </row>
    <row r="1246" spans="3:16" x14ac:dyDescent="0.3">
      <c r="C1246" s="12"/>
      <c r="D1246" s="12"/>
      <c r="E1246" s="12"/>
      <c r="F1246" s="21"/>
      <c r="G1246" s="12"/>
      <c r="H1246" s="12"/>
      <c r="I1246" s="12"/>
      <c r="J1246" s="12"/>
      <c r="K1246" s="12"/>
      <c r="L1246" s="12"/>
      <c r="M1246" s="12"/>
      <c r="N1246" s="12"/>
      <c r="O1246" s="12"/>
      <c r="P1246" s="12"/>
    </row>
    <row r="1247" spans="3:16" x14ac:dyDescent="0.3">
      <c r="C1247" s="12"/>
      <c r="D1247" s="12"/>
      <c r="E1247" s="12"/>
      <c r="F1247" s="21"/>
      <c r="G1247" s="12"/>
      <c r="H1247" s="12"/>
      <c r="I1247" s="12"/>
      <c r="J1247" s="12"/>
      <c r="K1247" s="12"/>
      <c r="L1247" s="12"/>
      <c r="M1247" s="12"/>
      <c r="N1247" s="12"/>
      <c r="O1247" s="12"/>
      <c r="P1247" s="12"/>
    </row>
    <row r="1248" spans="3:16" x14ac:dyDescent="0.3">
      <c r="C1248" s="12"/>
      <c r="D1248" s="12"/>
      <c r="E1248" s="12"/>
      <c r="F1248" s="21"/>
      <c r="G1248" s="12"/>
      <c r="H1248" s="12"/>
      <c r="I1248" s="12"/>
      <c r="J1248" s="12"/>
      <c r="K1248" s="12"/>
      <c r="L1248" s="12"/>
      <c r="M1248" s="12"/>
      <c r="N1248" s="12"/>
      <c r="O1248" s="12"/>
      <c r="P1248" s="12"/>
    </row>
    <row r="1249" spans="3:16" x14ac:dyDescent="0.3">
      <c r="C1249" s="12"/>
      <c r="D1249" s="12"/>
      <c r="E1249" s="12"/>
      <c r="F1249" s="21"/>
      <c r="G1249" s="12"/>
      <c r="H1249" s="12"/>
      <c r="I1249" s="12"/>
      <c r="J1249" s="12"/>
      <c r="K1249" s="12"/>
      <c r="L1249" s="12"/>
      <c r="M1249" s="12"/>
      <c r="N1249" s="12"/>
      <c r="O1249" s="12"/>
      <c r="P1249" s="12"/>
    </row>
    <row r="1250" spans="3:16" x14ac:dyDescent="0.3">
      <c r="C1250" s="12"/>
      <c r="D1250" s="12"/>
      <c r="E1250" s="12"/>
      <c r="F1250" s="21"/>
      <c r="G1250" s="12"/>
      <c r="H1250" s="12"/>
      <c r="I1250" s="12"/>
      <c r="J1250" s="12"/>
      <c r="K1250" s="12"/>
      <c r="L1250" s="12"/>
      <c r="M1250" s="12"/>
      <c r="N1250" s="12"/>
      <c r="O1250" s="12"/>
      <c r="P1250" s="12"/>
    </row>
    <row r="1251" spans="3:16" x14ac:dyDescent="0.3">
      <c r="C1251" s="12"/>
      <c r="D1251" s="12"/>
      <c r="E1251" s="12"/>
      <c r="F1251" s="21"/>
      <c r="G1251" s="12"/>
      <c r="H1251" s="12"/>
      <c r="I1251" s="12"/>
      <c r="J1251" s="12"/>
      <c r="K1251" s="12"/>
      <c r="L1251" s="12"/>
      <c r="M1251" s="12"/>
      <c r="N1251" s="12"/>
      <c r="O1251" s="12"/>
      <c r="P1251" s="12"/>
    </row>
    <row r="1252" spans="3:16" x14ac:dyDescent="0.3">
      <c r="C1252" s="12"/>
      <c r="D1252" s="12"/>
      <c r="E1252" s="12"/>
      <c r="F1252" s="21"/>
      <c r="G1252" s="12"/>
      <c r="H1252" s="12"/>
      <c r="I1252" s="12"/>
      <c r="J1252" s="12"/>
      <c r="K1252" s="12"/>
      <c r="L1252" s="12"/>
      <c r="M1252" s="12"/>
      <c r="N1252" s="12"/>
      <c r="O1252" s="12"/>
      <c r="P1252" s="12"/>
    </row>
    <row r="1253" spans="3:16" x14ac:dyDescent="0.3">
      <c r="C1253" s="12"/>
      <c r="D1253" s="12"/>
      <c r="E1253" s="12"/>
      <c r="F1253" s="21"/>
      <c r="G1253" s="12"/>
      <c r="H1253" s="12"/>
      <c r="I1253" s="12"/>
      <c r="J1253" s="12"/>
      <c r="K1253" s="12"/>
      <c r="L1253" s="12"/>
      <c r="M1253" s="12"/>
      <c r="N1253" s="12"/>
      <c r="O1253" s="12"/>
      <c r="P1253" s="12"/>
    </row>
    <row r="1254" spans="3:16" x14ac:dyDescent="0.3">
      <c r="C1254" s="12"/>
      <c r="D1254" s="12"/>
      <c r="E1254" s="12"/>
      <c r="F1254" s="21"/>
      <c r="G1254" s="12"/>
      <c r="H1254" s="12"/>
      <c r="I1254" s="12"/>
      <c r="J1254" s="12"/>
      <c r="K1254" s="12"/>
      <c r="L1254" s="12"/>
      <c r="M1254" s="12"/>
      <c r="N1254" s="12"/>
      <c r="O1254" s="12"/>
      <c r="P1254" s="12"/>
    </row>
    <row r="1255" spans="3:16" x14ac:dyDescent="0.3">
      <c r="C1255" s="12"/>
      <c r="D1255" s="12"/>
      <c r="E1255" s="12"/>
      <c r="F1255" s="21"/>
      <c r="G1255" s="12"/>
      <c r="H1255" s="12"/>
      <c r="I1255" s="12"/>
      <c r="J1255" s="12"/>
      <c r="K1255" s="12"/>
      <c r="L1255" s="12"/>
      <c r="M1255" s="12"/>
      <c r="N1255" s="12"/>
      <c r="O1255" s="12"/>
      <c r="P1255" s="12"/>
    </row>
    <row r="1256" spans="3:16" x14ac:dyDescent="0.3">
      <c r="C1256" s="12"/>
      <c r="D1256" s="12"/>
      <c r="E1256" s="12"/>
      <c r="F1256" s="21"/>
      <c r="G1256" s="12"/>
      <c r="H1256" s="12"/>
      <c r="I1256" s="12"/>
      <c r="J1256" s="12"/>
      <c r="K1256" s="12"/>
      <c r="L1256" s="12"/>
      <c r="M1256" s="12"/>
      <c r="N1256" s="12"/>
      <c r="O1256" s="12"/>
      <c r="P1256" s="12"/>
    </row>
    <row r="1257" spans="3:16" x14ac:dyDescent="0.3">
      <c r="C1257" s="12"/>
      <c r="D1257" s="12"/>
      <c r="E1257" s="12"/>
      <c r="F1257" s="21"/>
      <c r="G1257" s="12"/>
      <c r="H1257" s="12"/>
      <c r="I1257" s="12"/>
      <c r="J1257" s="12"/>
      <c r="K1257" s="12"/>
      <c r="L1257" s="12"/>
      <c r="M1257" s="12"/>
      <c r="N1257" s="12"/>
      <c r="O1257" s="12"/>
      <c r="P1257" s="12"/>
    </row>
    <row r="1258" spans="3:16" x14ac:dyDescent="0.3">
      <c r="C1258" s="12"/>
      <c r="D1258" s="12"/>
      <c r="E1258" s="12"/>
      <c r="F1258" s="21"/>
      <c r="G1258" s="12"/>
      <c r="H1258" s="12"/>
      <c r="I1258" s="12"/>
      <c r="J1258" s="12"/>
      <c r="K1258" s="12"/>
      <c r="L1258" s="12"/>
      <c r="M1258" s="12"/>
      <c r="N1258" s="12"/>
      <c r="O1258" s="12"/>
      <c r="P1258" s="12"/>
    </row>
    <row r="1259" spans="3:16" x14ac:dyDescent="0.3">
      <c r="C1259" s="12"/>
      <c r="D1259" s="12"/>
      <c r="E1259" s="12"/>
      <c r="F1259" s="21"/>
      <c r="G1259" s="12"/>
      <c r="H1259" s="12"/>
      <c r="I1259" s="12"/>
      <c r="J1259" s="12"/>
      <c r="K1259" s="12"/>
      <c r="L1259" s="12"/>
      <c r="M1259" s="12"/>
      <c r="N1259" s="12"/>
      <c r="O1259" s="12"/>
      <c r="P1259" s="12"/>
    </row>
    <row r="1260" spans="3:16" x14ac:dyDescent="0.3">
      <c r="C1260" s="12"/>
      <c r="D1260" s="12"/>
      <c r="E1260" s="12"/>
      <c r="F1260" s="21"/>
      <c r="G1260" s="12"/>
      <c r="H1260" s="12"/>
      <c r="I1260" s="12"/>
      <c r="J1260" s="12"/>
      <c r="K1260" s="12"/>
      <c r="L1260" s="12"/>
      <c r="M1260" s="12"/>
      <c r="N1260" s="12"/>
      <c r="O1260" s="12"/>
      <c r="P1260" s="12"/>
    </row>
    <row r="1261" spans="3:16" x14ac:dyDescent="0.3">
      <c r="C1261" s="12"/>
      <c r="D1261" s="12"/>
      <c r="E1261" s="12"/>
      <c r="F1261" s="21"/>
      <c r="G1261" s="12"/>
      <c r="H1261" s="12"/>
      <c r="I1261" s="12"/>
      <c r="J1261" s="12"/>
      <c r="K1261" s="12"/>
      <c r="L1261" s="12"/>
      <c r="M1261" s="12"/>
      <c r="N1261" s="12"/>
      <c r="O1261" s="12"/>
      <c r="P1261" s="12"/>
    </row>
    <row r="1262" spans="3:16" x14ac:dyDescent="0.3">
      <c r="C1262" s="12"/>
      <c r="D1262" s="12"/>
      <c r="E1262" s="12"/>
      <c r="F1262" s="21"/>
      <c r="G1262" s="12"/>
      <c r="H1262" s="12"/>
      <c r="I1262" s="12"/>
      <c r="J1262" s="12"/>
      <c r="K1262" s="12"/>
      <c r="L1262" s="12"/>
      <c r="M1262" s="12"/>
      <c r="N1262" s="12"/>
      <c r="O1262" s="12"/>
      <c r="P1262" s="12"/>
    </row>
    <row r="1263" spans="3:16" x14ac:dyDescent="0.3">
      <c r="C1263" s="12"/>
      <c r="D1263" s="12"/>
      <c r="E1263" s="12"/>
      <c r="F1263" s="21"/>
      <c r="G1263" s="12"/>
      <c r="H1263" s="12"/>
      <c r="I1263" s="12"/>
      <c r="J1263" s="12"/>
      <c r="K1263" s="12"/>
      <c r="L1263" s="12"/>
      <c r="M1263" s="12"/>
      <c r="N1263" s="12"/>
      <c r="O1263" s="12"/>
      <c r="P1263" s="12"/>
    </row>
    <row r="1264" spans="3:16" x14ac:dyDescent="0.3">
      <c r="C1264" s="12"/>
      <c r="D1264" s="12"/>
      <c r="E1264" s="12"/>
      <c r="F1264" s="21"/>
      <c r="G1264" s="12"/>
      <c r="H1264" s="12"/>
      <c r="I1264" s="12"/>
      <c r="J1264" s="12"/>
      <c r="K1264" s="12"/>
      <c r="L1264" s="12"/>
      <c r="M1264" s="12"/>
      <c r="N1264" s="12"/>
      <c r="O1264" s="12"/>
      <c r="P1264" s="12"/>
    </row>
    <row r="1265" spans="3:16" x14ac:dyDescent="0.3">
      <c r="C1265" s="12"/>
      <c r="D1265" s="12"/>
      <c r="E1265" s="12"/>
      <c r="F1265" s="21"/>
      <c r="G1265" s="12"/>
      <c r="H1265" s="12"/>
      <c r="I1265" s="12"/>
      <c r="J1265" s="12"/>
      <c r="K1265" s="12"/>
      <c r="L1265" s="12"/>
      <c r="M1265" s="12"/>
      <c r="N1265" s="12"/>
      <c r="O1265" s="12"/>
      <c r="P1265" s="12"/>
    </row>
    <row r="1266" spans="3:16" x14ac:dyDescent="0.3">
      <c r="C1266" s="12"/>
      <c r="D1266" s="12"/>
      <c r="E1266" s="12"/>
      <c r="F1266" s="21"/>
      <c r="G1266" s="12"/>
      <c r="H1266" s="12"/>
      <c r="I1266" s="12"/>
      <c r="J1266" s="12"/>
      <c r="K1266" s="12"/>
      <c r="L1266" s="12"/>
      <c r="M1266" s="12"/>
      <c r="N1266" s="12"/>
      <c r="O1266" s="12"/>
      <c r="P1266" s="12"/>
    </row>
    <row r="1267" spans="3:16" x14ac:dyDescent="0.3">
      <c r="C1267" s="12"/>
      <c r="D1267" s="12"/>
      <c r="E1267" s="12"/>
      <c r="F1267" s="21"/>
      <c r="G1267" s="12"/>
      <c r="H1267" s="12"/>
      <c r="I1267" s="12"/>
      <c r="J1267" s="12"/>
      <c r="K1267" s="12"/>
      <c r="L1267" s="12"/>
      <c r="M1267" s="12"/>
      <c r="N1267" s="12"/>
      <c r="O1267" s="12"/>
      <c r="P1267" s="12"/>
    </row>
    <row r="1268" spans="3:16" x14ac:dyDescent="0.3">
      <c r="C1268" s="12"/>
      <c r="D1268" s="12"/>
      <c r="E1268" s="12"/>
      <c r="F1268" s="21"/>
      <c r="G1268" s="12"/>
      <c r="H1268" s="12"/>
      <c r="I1268" s="12"/>
      <c r="J1268" s="12"/>
      <c r="K1268" s="12"/>
      <c r="L1268" s="12"/>
      <c r="M1268" s="12"/>
      <c r="N1268" s="12"/>
      <c r="O1268" s="12"/>
      <c r="P1268" s="12"/>
    </row>
    <row r="1269" spans="3:16" x14ac:dyDescent="0.3">
      <c r="C1269" s="12"/>
      <c r="D1269" s="12"/>
      <c r="E1269" s="12"/>
      <c r="F1269" s="21"/>
      <c r="G1269" s="12"/>
      <c r="H1269" s="12"/>
      <c r="I1269" s="12"/>
      <c r="J1269" s="12"/>
      <c r="K1269" s="12"/>
      <c r="L1269" s="12"/>
      <c r="M1269" s="12"/>
      <c r="N1269" s="12"/>
      <c r="O1269" s="12"/>
      <c r="P1269" s="12"/>
    </row>
    <row r="1270" spans="3:16" x14ac:dyDescent="0.3">
      <c r="C1270" s="12"/>
      <c r="D1270" s="12"/>
      <c r="E1270" s="12"/>
      <c r="F1270" s="21"/>
      <c r="G1270" s="12"/>
      <c r="H1270" s="12"/>
      <c r="I1270" s="12"/>
      <c r="J1270" s="12"/>
      <c r="K1270" s="12"/>
      <c r="L1270" s="12"/>
      <c r="M1270" s="12"/>
      <c r="N1270" s="12"/>
      <c r="O1270" s="12"/>
      <c r="P1270" s="12"/>
    </row>
    <row r="1271" spans="3:16" x14ac:dyDescent="0.3">
      <c r="C1271" s="12"/>
      <c r="D1271" s="12"/>
      <c r="E1271" s="12"/>
      <c r="F1271" s="21"/>
      <c r="G1271" s="12"/>
      <c r="H1271" s="12"/>
      <c r="I1271" s="12"/>
      <c r="J1271" s="12"/>
      <c r="K1271" s="12"/>
      <c r="L1271" s="12"/>
      <c r="M1271" s="12"/>
      <c r="N1271" s="12"/>
      <c r="O1271" s="12"/>
      <c r="P1271" s="12"/>
    </row>
    <row r="1272" spans="3:16" x14ac:dyDescent="0.3">
      <c r="C1272" s="12"/>
      <c r="D1272" s="12"/>
      <c r="E1272" s="12"/>
      <c r="F1272" s="21"/>
      <c r="G1272" s="12"/>
      <c r="H1272" s="12"/>
      <c r="I1272" s="12"/>
      <c r="J1272" s="12"/>
      <c r="K1272" s="12"/>
      <c r="L1272" s="12"/>
      <c r="M1272" s="12"/>
      <c r="N1272" s="12"/>
      <c r="O1272" s="12"/>
      <c r="P1272" s="12"/>
    </row>
    <row r="1273" spans="3:16" x14ac:dyDescent="0.3">
      <c r="C1273" s="12"/>
      <c r="D1273" s="12"/>
      <c r="E1273" s="12"/>
      <c r="F1273" s="21"/>
      <c r="G1273" s="12"/>
      <c r="H1273" s="12"/>
      <c r="I1273" s="12"/>
      <c r="J1273" s="12"/>
      <c r="K1273" s="12"/>
      <c r="L1273" s="12"/>
      <c r="M1273" s="12"/>
      <c r="N1273" s="12"/>
      <c r="O1273" s="12"/>
      <c r="P1273" s="12"/>
    </row>
    <row r="1274" spans="3:16" x14ac:dyDescent="0.3">
      <c r="C1274" s="12"/>
      <c r="D1274" s="12"/>
      <c r="E1274" s="12"/>
      <c r="F1274" s="21"/>
      <c r="G1274" s="12"/>
      <c r="H1274" s="12"/>
      <c r="I1274" s="12"/>
      <c r="J1274" s="12"/>
      <c r="K1274" s="12"/>
      <c r="L1274" s="12"/>
      <c r="M1274" s="12"/>
      <c r="N1274" s="12"/>
      <c r="O1274" s="12"/>
      <c r="P1274" s="12"/>
    </row>
    <row r="1275" spans="3:16" x14ac:dyDescent="0.3">
      <c r="C1275" s="12"/>
      <c r="D1275" s="12"/>
      <c r="E1275" s="12"/>
      <c r="F1275" s="21"/>
      <c r="G1275" s="12"/>
      <c r="H1275" s="12"/>
      <c r="I1275" s="12"/>
      <c r="J1275" s="12"/>
      <c r="K1275" s="12"/>
      <c r="L1275" s="12"/>
      <c r="M1275" s="12"/>
      <c r="N1275" s="12"/>
      <c r="O1275" s="12"/>
      <c r="P1275" s="12"/>
    </row>
    <row r="1276" spans="3:16" x14ac:dyDescent="0.3">
      <c r="C1276" s="12"/>
      <c r="D1276" s="12"/>
      <c r="E1276" s="12"/>
      <c r="F1276" s="21"/>
      <c r="G1276" s="12"/>
      <c r="H1276" s="12"/>
      <c r="I1276" s="12"/>
      <c r="J1276" s="12"/>
      <c r="K1276" s="12"/>
      <c r="L1276" s="12"/>
      <c r="M1276" s="12"/>
      <c r="N1276" s="12"/>
      <c r="O1276" s="12"/>
      <c r="P1276" s="12"/>
    </row>
    <row r="1277" spans="3:16" x14ac:dyDescent="0.3">
      <c r="C1277" s="12"/>
      <c r="D1277" s="12"/>
      <c r="E1277" s="12"/>
      <c r="F1277" s="21"/>
      <c r="G1277" s="12"/>
      <c r="H1277" s="12"/>
      <c r="I1277" s="12"/>
      <c r="J1277" s="12"/>
      <c r="K1277" s="12"/>
      <c r="L1277" s="12"/>
      <c r="M1277" s="12"/>
      <c r="N1277" s="12"/>
      <c r="O1277" s="12"/>
      <c r="P1277" s="12"/>
    </row>
    <row r="1278" spans="3:16" x14ac:dyDescent="0.3">
      <c r="C1278" s="12"/>
      <c r="D1278" s="12"/>
      <c r="E1278" s="12"/>
      <c r="F1278" s="21"/>
      <c r="G1278" s="12"/>
      <c r="H1278" s="12"/>
      <c r="I1278" s="12"/>
      <c r="J1278" s="12"/>
      <c r="K1278" s="12"/>
      <c r="L1278" s="12"/>
      <c r="M1278" s="12"/>
      <c r="N1278" s="12"/>
      <c r="O1278" s="12"/>
      <c r="P1278" s="12"/>
    </row>
    <row r="1279" spans="3:16" x14ac:dyDescent="0.3">
      <c r="C1279" s="12"/>
      <c r="D1279" s="12"/>
      <c r="E1279" s="12"/>
      <c r="F1279" s="21"/>
      <c r="G1279" s="12"/>
      <c r="H1279" s="12"/>
      <c r="I1279" s="12"/>
      <c r="J1279" s="12"/>
      <c r="K1279" s="12"/>
      <c r="L1279" s="12"/>
      <c r="M1279" s="12"/>
      <c r="N1279" s="12"/>
      <c r="O1279" s="12"/>
      <c r="P1279" s="12"/>
    </row>
    <row r="1280" spans="3:16" x14ac:dyDescent="0.3">
      <c r="C1280" s="12"/>
      <c r="D1280" s="12"/>
      <c r="E1280" s="12"/>
      <c r="F1280" s="21"/>
      <c r="G1280" s="12"/>
      <c r="H1280" s="12"/>
      <c r="I1280" s="12"/>
      <c r="J1280" s="12"/>
      <c r="K1280" s="12"/>
      <c r="L1280" s="12"/>
      <c r="M1280" s="12"/>
      <c r="N1280" s="12"/>
      <c r="O1280" s="12"/>
      <c r="P1280" s="12"/>
    </row>
    <row r="1281" spans="3:16" x14ac:dyDescent="0.3">
      <c r="C1281" s="12"/>
      <c r="D1281" s="12"/>
      <c r="E1281" s="12"/>
      <c r="F1281" s="21"/>
      <c r="G1281" s="12"/>
      <c r="H1281" s="12"/>
      <c r="I1281" s="12"/>
      <c r="J1281" s="12"/>
      <c r="K1281" s="12"/>
      <c r="L1281" s="12"/>
      <c r="M1281" s="12"/>
      <c r="N1281" s="12"/>
      <c r="O1281" s="12"/>
      <c r="P1281" s="12"/>
    </row>
    <row r="1282" spans="3:16" x14ac:dyDescent="0.3">
      <c r="C1282" s="12"/>
      <c r="D1282" s="12"/>
      <c r="E1282" s="12"/>
      <c r="F1282" s="21"/>
      <c r="G1282" s="12"/>
      <c r="H1282" s="12"/>
      <c r="I1282" s="12"/>
      <c r="J1282" s="12"/>
      <c r="K1282" s="12"/>
      <c r="L1282" s="12"/>
      <c r="M1282" s="12"/>
      <c r="N1282" s="12"/>
      <c r="O1282" s="12"/>
      <c r="P1282" s="12"/>
    </row>
    <row r="1283" spans="3:16" x14ac:dyDescent="0.3">
      <c r="C1283" s="12"/>
      <c r="D1283" s="12"/>
      <c r="E1283" s="12"/>
      <c r="F1283" s="21"/>
      <c r="G1283" s="12"/>
      <c r="H1283" s="12"/>
      <c r="I1283" s="12"/>
      <c r="J1283" s="12"/>
      <c r="K1283" s="12"/>
      <c r="L1283" s="12"/>
      <c r="M1283" s="12"/>
      <c r="N1283" s="12"/>
      <c r="O1283" s="12"/>
      <c r="P1283" s="12"/>
    </row>
    <row r="1284" spans="3:16" x14ac:dyDescent="0.3">
      <c r="C1284" s="12"/>
      <c r="D1284" s="12"/>
      <c r="E1284" s="12"/>
      <c r="F1284" s="21"/>
      <c r="G1284" s="12"/>
      <c r="H1284" s="12"/>
      <c r="I1284" s="12"/>
      <c r="J1284" s="12"/>
      <c r="K1284" s="12"/>
      <c r="L1284" s="12"/>
      <c r="M1284" s="12"/>
      <c r="N1284" s="12"/>
      <c r="O1284" s="12"/>
      <c r="P1284" s="12"/>
    </row>
    <row r="1285" spans="3:16" x14ac:dyDescent="0.3">
      <c r="C1285" s="12"/>
      <c r="D1285" s="12"/>
      <c r="E1285" s="12"/>
      <c r="F1285" s="21"/>
      <c r="G1285" s="12"/>
      <c r="H1285" s="12"/>
      <c r="I1285" s="12"/>
      <c r="J1285" s="12"/>
      <c r="K1285" s="12"/>
      <c r="L1285" s="12"/>
      <c r="M1285" s="12"/>
      <c r="N1285" s="12"/>
      <c r="O1285" s="12"/>
      <c r="P1285" s="12"/>
    </row>
    <row r="1286" spans="3:16" x14ac:dyDescent="0.3">
      <c r="C1286" s="12"/>
      <c r="D1286" s="12"/>
      <c r="E1286" s="12"/>
      <c r="F1286" s="21"/>
      <c r="G1286" s="12"/>
      <c r="H1286" s="12"/>
      <c r="I1286" s="12"/>
      <c r="J1286" s="12"/>
      <c r="K1286" s="12"/>
      <c r="L1286" s="12"/>
      <c r="M1286" s="12"/>
      <c r="N1286" s="12"/>
      <c r="O1286" s="12"/>
      <c r="P1286" s="12"/>
    </row>
    <row r="1287" spans="3:16" x14ac:dyDescent="0.3">
      <c r="C1287" s="12"/>
      <c r="D1287" s="12"/>
      <c r="E1287" s="12"/>
      <c r="F1287" s="21"/>
      <c r="G1287" s="12"/>
      <c r="H1287" s="12"/>
      <c r="I1287" s="12"/>
      <c r="J1287" s="12"/>
      <c r="K1287" s="12"/>
      <c r="L1287" s="12"/>
      <c r="M1287" s="12"/>
      <c r="N1287" s="12"/>
      <c r="O1287" s="12"/>
      <c r="P1287" s="12"/>
    </row>
    <row r="1288" spans="3:16" x14ac:dyDescent="0.3">
      <c r="C1288" s="12"/>
      <c r="D1288" s="12"/>
      <c r="E1288" s="12"/>
      <c r="F1288" s="21"/>
      <c r="G1288" s="12"/>
      <c r="H1288" s="12"/>
      <c r="I1288" s="12"/>
      <c r="J1288" s="12"/>
      <c r="K1288" s="12"/>
      <c r="L1288" s="12"/>
      <c r="M1288" s="12"/>
      <c r="N1288" s="12"/>
      <c r="O1288" s="12"/>
      <c r="P1288" s="12"/>
    </row>
    <row r="1289" spans="3:16" x14ac:dyDescent="0.3">
      <c r="C1289" s="12"/>
      <c r="D1289" s="12"/>
      <c r="E1289" s="12"/>
      <c r="F1289" s="21"/>
      <c r="G1289" s="12"/>
      <c r="H1289" s="12"/>
      <c r="I1289" s="12"/>
      <c r="J1289" s="12"/>
      <c r="K1289" s="12"/>
      <c r="L1289" s="12"/>
      <c r="M1289" s="12"/>
      <c r="N1289" s="12"/>
      <c r="O1289" s="12"/>
      <c r="P1289" s="12"/>
    </row>
    <row r="1290" spans="3:16" x14ac:dyDescent="0.3">
      <c r="C1290" s="12"/>
      <c r="D1290" s="12"/>
      <c r="E1290" s="12"/>
      <c r="F1290" s="21"/>
      <c r="G1290" s="12"/>
      <c r="H1290" s="12"/>
      <c r="I1290" s="12"/>
      <c r="J1290" s="12"/>
      <c r="K1290" s="12"/>
      <c r="L1290" s="12"/>
      <c r="M1290" s="12"/>
      <c r="N1290" s="12"/>
      <c r="O1290" s="12"/>
      <c r="P1290" s="12"/>
    </row>
    <row r="1291" spans="3:16" x14ac:dyDescent="0.3">
      <c r="C1291" s="12"/>
      <c r="D1291" s="12"/>
      <c r="E1291" s="12"/>
      <c r="F1291" s="21"/>
      <c r="G1291" s="12"/>
      <c r="H1291" s="12"/>
      <c r="I1291" s="12"/>
      <c r="J1291" s="12"/>
      <c r="K1291" s="12"/>
      <c r="L1291" s="12"/>
      <c r="M1291" s="12"/>
      <c r="N1291" s="12"/>
      <c r="O1291" s="12"/>
      <c r="P1291" s="12"/>
    </row>
    <row r="1292" spans="3:16" x14ac:dyDescent="0.3">
      <c r="C1292" s="12"/>
      <c r="D1292" s="12"/>
      <c r="E1292" s="12"/>
      <c r="F1292" s="21"/>
      <c r="G1292" s="12"/>
      <c r="H1292" s="12"/>
      <c r="I1292" s="12"/>
      <c r="J1292" s="12"/>
      <c r="K1292" s="12"/>
      <c r="L1292" s="12"/>
      <c r="M1292" s="12"/>
      <c r="N1292" s="12"/>
      <c r="O1292" s="12"/>
      <c r="P1292" s="12"/>
    </row>
    <row r="1293" spans="3:16" x14ac:dyDescent="0.3">
      <c r="C1293" s="12"/>
      <c r="D1293" s="12"/>
      <c r="E1293" s="12"/>
      <c r="F1293" s="21"/>
      <c r="G1293" s="12"/>
      <c r="H1293" s="12"/>
      <c r="I1293" s="12"/>
      <c r="J1293" s="12"/>
      <c r="K1293" s="12"/>
      <c r="L1293" s="12"/>
      <c r="M1293" s="12"/>
      <c r="N1293" s="12"/>
      <c r="O1293" s="12"/>
      <c r="P1293" s="12"/>
    </row>
    <row r="1294" spans="3:16" x14ac:dyDescent="0.3">
      <c r="C1294" s="12"/>
      <c r="D1294" s="12"/>
      <c r="E1294" s="12"/>
      <c r="F1294" s="21"/>
      <c r="G1294" s="12"/>
      <c r="H1294" s="12"/>
      <c r="I1294" s="12"/>
      <c r="J1294" s="12"/>
      <c r="K1294" s="12"/>
      <c r="L1294" s="12"/>
      <c r="M1294" s="12"/>
      <c r="N1294" s="12"/>
      <c r="O1294" s="12"/>
      <c r="P1294" s="12"/>
    </row>
    <row r="1295" spans="3:16" x14ac:dyDescent="0.3">
      <c r="C1295" s="12"/>
      <c r="D1295" s="12"/>
      <c r="E1295" s="12"/>
      <c r="F1295" s="21"/>
      <c r="G1295" s="12"/>
      <c r="H1295" s="12"/>
      <c r="I1295" s="12"/>
      <c r="J1295" s="12"/>
      <c r="K1295" s="12"/>
      <c r="L1295" s="12"/>
      <c r="M1295" s="12"/>
      <c r="N1295" s="12"/>
      <c r="O1295" s="12"/>
      <c r="P1295" s="12"/>
    </row>
    <row r="1296" spans="3:16" x14ac:dyDescent="0.3">
      <c r="C1296" s="12"/>
      <c r="D1296" s="12"/>
      <c r="E1296" s="12"/>
      <c r="F1296" s="21"/>
      <c r="G1296" s="12"/>
      <c r="H1296" s="12"/>
      <c r="I1296" s="12"/>
      <c r="J1296" s="12"/>
      <c r="K1296" s="12"/>
      <c r="L1296" s="12"/>
      <c r="M1296" s="12"/>
      <c r="N1296" s="12"/>
      <c r="O1296" s="12"/>
      <c r="P1296" s="12"/>
    </row>
    <row r="1297" spans="3:16" x14ac:dyDescent="0.3">
      <c r="C1297" s="12"/>
      <c r="D1297" s="12"/>
      <c r="E1297" s="12"/>
      <c r="F1297" s="21"/>
      <c r="G1297" s="12"/>
      <c r="H1297" s="12"/>
      <c r="I1297" s="12"/>
      <c r="J1297" s="12"/>
      <c r="K1297" s="12"/>
      <c r="L1297" s="12"/>
      <c r="M1297" s="12"/>
      <c r="N1297" s="12"/>
      <c r="O1297" s="12"/>
      <c r="P1297" s="12"/>
    </row>
    <row r="1298" spans="3:16" x14ac:dyDescent="0.3">
      <c r="C1298" s="12"/>
      <c r="D1298" s="12"/>
      <c r="E1298" s="12"/>
      <c r="F1298" s="21"/>
      <c r="G1298" s="12"/>
      <c r="H1298" s="12"/>
      <c r="I1298" s="12"/>
      <c r="J1298" s="12"/>
      <c r="K1298" s="12"/>
      <c r="L1298" s="12"/>
      <c r="M1298" s="12"/>
      <c r="N1298" s="12"/>
      <c r="O1298" s="12"/>
      <c r="P1298" s="12"/>
    </row>
    <row r="1299" spans="3:16" x14ac:dyDescent="0.3">
      <c r="C1299" s="12"/>
      <c r="D1299" s="12"/>
      <c r="E1299" s="12"/>
      <c r="F1299" s="21"/>
      <c r="G1299" s="12"/>
      <c r="H1299" s="12"/>
      <c r="I1299" s="12"/>
      <c r="J1299" s="12"/>
      <c r="K1299" s="12"/>
      <c r="L1299" s="12"/>
      <c r="M1299" s="12"/>
      <c r="N1299" s="12"/>
      <c r="O1299" s="12"/>
      <c r="P1299" s="12"/>
    </row>
    <row r="1300" spans="3:16" x14ac:dyDescent="0.3">
      <c r="C1300" s="12"/>
      <c r="D1300" s="12"/>
      <c r="E1300" s="12"/>
      <c r="F1300" s="21"/>
      <c r="G1300" s="12"/>
      <c r="H1300" s="12"/>
      <c r="I1300" s="12"/>
      <c r="J1300" s="12"/>
      <c r="K1300" s="12"/>
      <c r="L1300" s="12"/>
      <c r="M1300" s="12"/>
      <c r="N1300" s="12"/>
      <c r="O1300" s="12"/>
      <c r="P1300" s="12"/>
    </row>
    <row r="1301" spans="3:16" x14ac:dyDescent="0.3">
      <c r="C1301" s="12"/>
      <c r="D1301" s="12"/>
      <c r="E1301" s="12"/>
      <c r="F1301" s="21"/>
      <c r="G1301" s="12"/>
      <c r="H1301" s="12"/>
      <c r="I1301" s="12"/>
      <c r="J1301" s="12"/>
      <c r="K1301" s="12"/>
      <c r="L1301" s="12"/>
      <c r="M1301" s="12"/>
      <c r="N1301" s="12"/>
      <c r="O1301" s="12"/>
      <c r="P1301" s="12"/>
    </row>
    <row r="1302" spans="3:16" x14ac:dyDescent="0.3">
      <c r="C1302" s="12"/>
      <c r="D1302" s="12"/>
      <c r="E1302" s="12"/>
      <c r="F1302" s="21"/>
      <c r="G1302" s="12"/>
      <c r="H1302" s="12"/>
      <c r="I1302" s="12"/>
      <c r="J1302" s="12"/>
      <c r="K1302" s="12"/>
      <c r="L1302" s="12"/>
      <c r="M1302" s="12"/>
      <c r="N1302" s="12"/>
      <c r="O1302" s="12"/>
      <c r="P1302" s="12"/>
    </row>
    <row r="1303" spans="3:16" x14ac:dyDescent="0.3">
      <c r="C1303" s="12"/>
      <c r="D1303" s="12"/>
      <c r="E1303" s="12"/>
      <c r="F1303" s="21"/>
      <c r="G1303" s="12"/>
      <c r="H1303" s="12"/>
      <c r="I1303" s="12"/>
      <c r="J1303" s="12"/>
      <c r="K1303" s="12"/>
      <c r="L1303" s="12"/>
      <c r="M1303" s="12"/>
      <c r="N1303" s="12"/>
      <c r="O1303" s="12"/>
      <c r="P1303" s="12"/>
    </row>
    <row r="1304" spans="3:16" x14ac:dyDescent="0.3">
      <c r="C1304" s="12"/>
      <c r="D1304" s="12"/>
      <c r="E1304" s="12"/>
      <c r="F1304" s="21"/>
      <c r="G1304" s="12"/>
      <c r="H1304" s="12"/>
      <c r="I1304" s="12"/>
      <c r="J1304" s="12"/>
      <c r="K1304" s="12"/>
      <c r="L1304" s="12"/>
      <c r="M1304" s="12"/>
      <c r="N1304" s="12"/>
      <c r="O1304" s="12"/>
      <c r="P1304" s="12"/>
    </row>
    <row r="1305" spans="3:16" x14ac:dyDescent="0.3">
      <c r="C1305" s="12"/>
      <c r="D1305" s="12"/>
      <c r="E1305" s="12"/>
      <c r="F1305" s="21"/>
      <c r="G1305" s="12"/>
      <c r="H1305" s="12"/>
      <c r="I1305" s="12"/>
      <c r="J1305" s="12"/>
      <c r="K1305" s="12"/>
      <c r="L1305" s="12"/>
      <c r="M1305" s="12"/>
      <c r="N1305" s="12"/>
      <c r="O1305" s="12"/>
      <c r="P1305" s="12"/>
    </row>
    <row r="1306" spans="3:16" x14ac:dyDescent="0.3">
      <c r="C1306" s="12"/>
      <c r="D1306" s="12"/>
      <c r="E1306" s="12"/>
      <c r="F1306" s="21"/>
      <c r="G1306" s="12"/>
      <c r="H1306" s="12"/>
      <c r="I1306" s="12"/>
      <c r="J1306" s="12"/>
      <c r="K1306" s="12"/>
      <c r="L1306" s="12"/>
      <c r="M1306" s="12"/>
      <c r="N1306" s="12"/>
      <c r="O1306" s="12"/>
      <c r="P1306" s="12"/>
    </row>
    <row r="1307" spans="3:16" x14ac:dyDescent="0.3">
      <c r="C1307" s="12"/>
      <c r="D1307" s="12"/>
      <c r="E1307" s="12"/>
      <c r="F1307" s="21"/>
      <c r="G1307" s="12"/>
      <c r="H1307" s="12"/>
      <c r="I1307" s="12"/>
      <c r="J1307" s="12"/>
      <c r="K1307" s="12"/>
      <c r="L1307" s="12"/>
      <c r="M1307" s="12"/>
      <c r="N1307" s="12"/>
      <c r="O1307" s="12"/>
      <c r="P1307" s="12"/>
    </row>
    <row r="1308" spans="3:16" x14ac:dyDescent="0.3">
      <c r="C1308" s="12"/>
      <c r="D1308" s="12"/>
      <c r="E1308" s="12"/>
      <c r="F1308" s="21"/>
      <c r="G1308" s="12"/>
      <c r="H1308" s="12"/>
      <c r="I1308" s="12"/>
      <c r="J1308" s="12"/>
      <c r="K1308" s="12"/>
      <c r="L1308" s="12"/>
      <c r="M1308" s="12"/>
      <c r="N1308" s="12"/>
      <c r="O1308" s="12"/>
      <c r="P1308" s="12"/>
    </row>
    <row r="1309" spans="3:16" x14ac:dyDescent="0.3">
      <c r="C1309" s="12"/>
      <c r="D1309" s="12"/>
      <c r="E1309" s="12"/>
      <c r="F1309" s="21"/>
      <c r="G1309" s="12"/>
      <c r="H1309" s="12"/>
      <c r="I1309" s="12"/>
      <c r="J1309" s="12"/>
      <c r="K1309" s="12"/>
      <c r="L1309" s="12"/>
      <c r="M1309" s="12"/>
      <c r="N1309" s="12"/>
      <c r="O1309" s="12"/>
      <c r="P1309" s="12"/>
    </row>
    <row r="1310" spans="3:16" x14ac:dyDescent="0.3">
      <c r="C1310" s="12"/>
      <c r="D1310" s="12"/>
      <c r="E1310" s="12"/>
      <c r="F1310" s="21"/>
      <c r="G1310" s="12"/>
      <c r="H1310" s="12"/>
      <c r="I1310" s="12"/>
      <c r="J1310" s="12"/>
      <c r="K1310" s="12"/>
      <c r="L1310" s="12"/>
      <c r="M1310" s="12"/>
      <c r="N1310" s="12"/>
      <c r="O1310" s="12"/>
      <c r="P1310" s="12"/>
    </row>
    <row r="1311" spans="3:16" x14ac:dyDescent="0.3">
      <c r="C1311" s="12"/>
      <c r="D1311" s="12"/>
      <c r="E1311" s="12"/>
      <c r="F1311" s="21"/>
      <c r="G1311" s="12"/>
      <c r="H1311" s="12"/>
      <c r="I1311" s="12"/>
      <c r="J1311" s="12"/>
      <c r="K1311" s="12"/>
      <c r="L1311" s="12"/>
      <c r="M1311" s="12"/>
      <c r="N1311" s="12"/>
      <c r="O1311" s="12"/>
      <c r="P1311" s="12"/>
    </row>
    <row r="1312" spans="3:16" x14ac:dyDescent="0.3">
      <c r="C1312" s="12"/>
      <c r="D1312" s="12"/>
      <c r="E1312" s="12"/>
      <c r="F1312" s="21"/>
      <c r="G1312" s="12"/>
      <c r="H1312" s="12"/>
      <c r="I1312" s="12"/>
      <c r="J1312" s="12"/>
      <c r="K1312" s="12"/>
      <c r="L1312" s="12"/>
      <c r="M1312" s="12"/>
      <c r="N1312" s="12"/>
      <c r="O1312" s="12"/>
      <c r="P1312" s="12"/>
    </row>
    <row r="1313" spans="3:16" x14ac:dyDescent="0.3">
      <c r="C1313" s="12"/>
      <c r="D1313" s="12"/>
      <c r="E1313" s="12"/>
      <c r="F1313" s="21"/>
      <c r="G1313" s="12"/>
      <c r="H1313" s="12"/>
      <c r="I1313" s="12"/>
      <c r="J1313" s="12"/>
      <c r="K1313" s="12"/>
      <c r="L1313" s="12"/>
      <c r="M1313" s="12"/>
      <c r="N1313" s="12"/>
      <c r="O1313" s="12"/>
      <c r="P1313" s="12"/>
    </row>
    <row r="1314" spans="3:16" x14ac:dyDescent="0.3">
      <c r="C1314" s="12"/>
      <c r="D1314" s="12"/>
      <c r="E1314" s="12"/>
      <c r="F1314" s="21"/>
      <c r="G1314" s="12"/>
      <c r="H1314" s="12"/>
      <c r="I1314" s="12"/>
      <c r="J1314" s="12"/>
      <c r="K1314" s="12"/>
      <c r="L1314" s="12"/>
      <c r="M1314" s="12"/>
      <c r="N1314" s="12"/>
      <c r="O1314" s="12"/>
      <c r="P1314" s="12"/>
    </row>
    <row r="1315" spans="3:16" x14ac:dyDescent="0.3">
      <c r="C1315" s="12"/>
      <c r="D1315" s="12"/>
      <c r="E1315" s="12"/>
      <c r="F1315" s="21"/>
      <c r="G1315" s="12"/>
      <c r="H1315" s="12"/>
      <c r="I1315" s="12"/>
      <c r="J1315" s="12"/>
      <c r="K1315" s="12"/>
      <c r="L1315" s="12"/>
      <c r="M1315" s="12"/>
      <c r="N1315" s="12"/>
      <c r="O1315" s="12"/>
      <c r="P1315" s="12"/>
    </row>
    <row r="1316" spans="3:16" x14ac:dyDescent="0.3">
      <c r="C1316" s="12"/>
      <c r="D1316" s="12"/>
      <c r="E1316" s="12"/>
      <c r="F1316" s="21"/>
      <c r="G1316" s="12"/>
      <c r="H1316" s="12"/>
      <c r="I1316" s="12"/>
      <c r="J1316" s="12"/>
      <c r="K1316" s="12"/>
      <c r="L1316" s="12"/>
      <c r="M1316" s="12"/>
      <c r="N1316" s="12"/>
      <c r="O1316" s="12"/>
      <c r="P1316" s="12"/>
    </row>
    <row r="1317" spans="3:16" x14ac:dyDescent="0.3">
      <c r="C1317" s="12"/>
      <c r="D1317" s="12"/>
      <c r="E1317" s="12"/>
      <c r="F1317" s="21"/>
      <c r="G1317" s="12"/>
      <c r="H1317" s="12"/>
      <c r="I1317" s="12"/>
      <c r="J1317" s="12"/>
      <c r="K1317" s="12"/>
      <c r="L1317" s="12"/>
      <c r="M1317" s="12"/>
      <c r="N1317" s="12"/>
      <c r="O1317" s="12"/>
      <c r="P1317" s="12"/>
    </row>
    <row r="1318" spans="3:16" x14ac:dyDescent="0.3">
      <c r="C1318" s="12"/>
      <c r="D1318" s="12"/>
      <c r="E1318" s="12"/>
      <c r="F1318" s="21"/>
      <c r="G1318" s="12"/>
      <c r="H1318" s="12"/>
      <c r="I1318" s="12"/>
      <c r="J1318" s="12"/>
      <c r="K1318" s="12"/>
      <c r="L1318" s="12"/>
      <c r="M1318" s="12"/>
      <c r="N1318" s="12"/>
      <c r="O1318" s="12"/>
      <c r="P1318" s="12"/>
    </row>
    <row r="1319" spans="3:16" x14ac:dyDescent="0.3">
      <c r="C1319" s="12"/>
      <c r="D1319" s="12"/>
      <c r="E1319" s="12"/>
      <c r="F1319" s="21"/>
      <c r="G1319" s="12"/>
      <c r="H1319" s="12"/>
      <c r="I1319" s="12"/>
      <c r="J1319" s="12"/>
      <c r="K1319" s="12"/>
      <c r="L1319" s="12"/>
      <c r="M1319" s="12"/>
      <c r="N1319" s="12"/>
      <c r="O1319" s="12"/>
      <c r="P1319" s="12"/>
    </row>
    <row r="1320" spans="3:16" x14ac:dyDescent="0.3">
      <c r="C1320" s="12"/>
      <c r="D1320" s="12"/>
      <c r="E1320" s="12"/>
      <c r="F1320" s="21"/>
      <c r="G1320" s="12"/>
      <c r="H1320" s="12"/>
      <c r="I1320" s="12"/>
      <c r="J1320" s="12"/>
      <c r="K1320" s="12"/>
      <c r="L1320" s="12"/>
      <c r="M1320" s="12"/>
      <c r="N1320" s="12"/>
      <c r="O1320" s="12"/>
      <c r="P1320" s="12"/>
    </row>
    <row r="1321" spans="3:16" x14ac:dyDescent="0.3">
      <c r="C1321" s="12"/>
      <c r="D1321" s="12"/>
      <c r="E1321" s="12"/>
      <c r="F1321" s="21"/>
      <c r="G1321" s="12"/>
      <c r="H1321" s="12"/>
      <c r="I1321" s="12"/>
      <c r="J1321" s="12"/>
      <c r="K1321" s="12"/>
      <c r="L1321" s="12"/>
      <c r="M1321" s="12"/>
      <c r="N1321" s="12"/>
      <c r="O1321" s="12"/>
      <c r="P1321" s="12"/>
    </row>
    <row r="1322" spans="3:16" x14ac:dyDescent="0.3">
      <c r="C1322" s="12"/>
      <c r="D1322" s="12"/>
      <c r="E1322" s="12"/>
      <c r="F1322" s="21"/>
      <c r="G1322" s="12"/>
      <c r="H1322" s="12"/>
      <c r="I1322" s="12"/>
      <c r="J1322" s="12"/>
      <c r="K1322" s="12"/>
      <c r="L1322" s="12"/>
      <c r="M1322" s="12"/>
      <c r="N1322" s="12"/>
      <c r="O1322" s="12"/>
      <c r="P1322" s="12"/>
    </row>
    <row r="1323" spans="3:16" x14ac:dyDescent="0.3">
      <c r="C1323" s="12"/>
      <c r="D1323" s="12"/>
      <c r="E1323" s="12"/>
      <c r="F1323" s="21"/>
      <c r="G1323" s="12"/>
      <c r="H1323" s="12"/>
      <c r="I1323" s="12"/>
      <c r="J1323" s="12"/>
      <c r="K1323" s="12"/>
      <c r="L1323" s="12"/>
      <c r="M1323" s="12"/>
      <c r="N1323" s="12"/>
      <c r="O1323" s="12"/>
      <c r="P1323" s="12"/>
    </row>
    <row r="1324" spans="3:16" x14ac:dyDescent="0.3">
      <c r="C1324" s="12"/>
      <c r="D1324" s="12"/>
      <c r="E1324" s="12"/>
      <c r="F1324" s="21"/>
      <c r="G1324" s="12"/>
      <c r="H1324" s="12"/>
      <c r="I1324" s="12"/>
      <c r="J1324" s="12"/>
      <c r="K1324" s="12"/>
      <c r="L1324" s="12"/>
      <c r="M1324" s="12"/>
      <c r="N1324" s="12"/>
      <c r="O1324" s="12"/>
      <c r="P1324" s="12"/>
    </row>
    <row r="1325" spans="3:16" x14ac:dyDescent="0.3">
      <c r="C1325" s="12"/>
      <c r="D1325" s="12"/>
      <c r="E1325" s="12"/>
      <c r="F1325" s="21"/>
      <c r="G1325" s="12"/>
      <c r="H1325" s="12"/>
      <c r="I1325" s="12"/>
      <c r="J1325" s="12"/>
      <c r="K1325" s="12"/>
      <c r="L1325" s="12"/>
      <c r="M1325" s="12"/>
      <c r="N1325" s="12"/>
      <c r="O1325" s="12"/>
      <c r="P1325" s="12"/>
    </row>
    <row r="1326" spans="3:16" x14ac:dyDescent="0.3">
      <c r="C1326" s="12"/>
      <c r="D1326" s="12"/>
      <c r="E1326" s="12"/>
      <c r="F1326" s="21"/>
      <c r="G1326" s="12"/>
      <c r="H1326" s="12"/>
      <c r="I1326" s="12"/>
      <c r="J1326" s="12"/>
      <c r="K1326" s="12"/>
      <c r="L1326" s="12"/>
      <c r="M1326" s="12"/>
      <c r="N1326" s="12"/>
      <c r="O1326" s="12"/>
      <c r="P1326" s="12"/>
    </row>
    <row r="1327" spans="3:16" x14ac:dyDescent="0.3">
      <c r="C1327" s="12"/>
      <c r="D1327" s="12"/>
      <c r="E1327" s="12"/>
      <c r="F1327" s="21"/>
      <c r="G1327" s="12"/>
      <c r="H1327" s="12"/>
      <c r="I1327" s="12"/>
      <c r="J1327" s="12"/>
      <c r="K1327" s="12"/>
      <c r="L1327" s="12"/>
      <c r="M1327" s="12"/>
      <c r="N1327" s="12"/>
      <c r="O1327" s="12"/>
      <c r="P1327" s="12"/>
    </row>
    <row r="1328" spans="3:16" x14ac:dyDescent="0.3">
      <c r="C1328" s="12"/>
      <c r="D1328" s="12"/>
      <c r="E1328" s="12"/>
      <c r="F1328" s="21"/>
      <c r="G1328" s="12"/>
      <c r="H1328" s="12"/>
      <c r="I1328" s="12"/>
      <c r="J1328" s="12"/>
      <c r="K1328" s="12"/>
      <c r="L1328" s="12"/>
      <c r="M1328" s="12"/>
      <c r="N1328" s="12"/>
      <c r="O1328" s="12"/>
      <c r="P1328" s="12"/>
    </row>
    <row r="1329" spans="3:16" x14ac:dyDescent="0.3">
      <c r="C1329" s="12"/>
      <c r="D1329" s="12"/>
      <c r="E1329" s="12"/>
      <c r="F1329" s="21"/>
      <c r="G1329" s="12"/>
      <c r="H1329" s="12"/>
      <c r="I1329" s="12"/>
      <c r="J1329" s="12"/>
      <c r="K1329" s="12"/>
      <c r="L1329" s="12"/>
      <c r="M1329" s="12"/>
      <c r="N1329" s="12"/>
      <c r="O1329" s="12"/>
      <c r="P1329" s="12"/>
    </row>
    <row r="1330" spans="3:16" x14ac:dyDescent="0.3">
      <c r="C1330" s="12"/>
      <c r="D1330" s="12"/>
      <c r="E1330" s="12"/>
      <c r="F1330" s="21"/>
      <c r="G1330" s="12"/>
      <c r="H1330" s="12"/>
      <c r="I1330" s="12"/>
      <c r="J1330" s="12"/>
      <c r="K1330" s="12"/>
      <c r="L1330" s="12"/>
      <c r="M1330" s="12"/>
      <c r="N1330" s="12"/>
      <c r="O1330" s="12"/>
      <c r="P1330" s="12"/>
    </row>
    <row r="1331" spans="3:16" x14ac:dyDescent="0.3">
      <c r="C1331" s="12"/>
      <c r="D1331" s="12"/>
      <c r="E1331" s="12"/>
      <c r="F1331" s="21"/>
      <c r="G1331" s="12"/>
      <c r="H1331" s="12"/>
      <c r="I1331" s="12"/>
      <c r="J1331" s="12"/>
      <c r="K1331" s="12"/>
      <c r="L1331" s="12"/>
      <c r="M1331" s="12"/>
      <c r="N1331" s="12"/>
      <c r="O1331" s="12"/>
      <c r="P1331" s="12"/>
    </row>
    <row r="1332" spans="3:16" x14ac:dyDescent="0.3">
      <c r="C1332" s="12"/>
      <c r="D1332" s="12"/>
      <c r="E1332" s="12"/>
      <c r="F1332" s="21"/>
      <c r="G1332" s="12"/>
      <c r="H1332" s="12"/>
      <c r="I1332" s="12"/>
      <c r="J1332" s="12"/>
      <c r="K1332" s="12"/>
      <c r="L1332" s="12"/>
      <c r="M1332" s="12"/>
      <c r="N1332" s="12"/>
      <c r="O1332" s="12"/>
      <c r="P1332" s="12"/>
    </row>
    <row r="1333" spans="3:16" x14ac:dyDescent="0.3">
      <c r="C1333" s="12"/>
      <c r="D1333" s="12"/>
      <c r="E1333" s="12"/>
      <c r="F1333" s="21"/>
      <c r="G1333" s="12"/>
      <c r="H1333" s="12"/>
      <c r="I1333" s="12"/>
      <c r="J1333" s="12"/>
      <c r="K1333" s="12"/>
      <c r="L1333" s="12"/>
      <c r="M1333" s="12"/>
      <c r="N1333" s="12"/>
      <c r="O1333" s="12"/>
      <c r="P1333" s="12"/>
    </row>
    <row r="1334" spans="3:16" x14ac:dyDescent="0.3">
      <c r="C1334" s="12"/>
      <c r="D1334" s="12"/>
      <c r="E1334" s="12"/>
      <c r="F1334" s="21"/>
      <c r="G1334" s="12"/>
      <c r="H1334" s="12"/>
      <c r="I1334" s="12"/>
      <c r="J1334" s="12"/>
      <c r="K1334" s="12"/>
      <c r="L1334" s="12"/>
      <c r="M1334" s="12"/>
      <c r="N1334" s="12"/>
      <c r="O1334" s="12"/>
      <c r="P1334" s="12"/>
    </row>
    <row r="1335" spans="3:16" x14ac:dyDescent="0.3">
      <c r="C1335" s="12"/>
      <c r="D1335" s="12"/>
      <c r="E1335" s="12"/>
      <c r="F1335" s="21"/>
      <c r="G1335" s="12"/>
      <c r="H1335" s="12"/>
      <c r="I1335" s="12"/>
      <c r="J1335" s="12"/>
      <c r="K1335" s="12"/>
      <c r="L1335" s="12"/>
      <c r="M1335" s="12"/>
      <c r="N1335" s="12"/>
      <c r="O1335" s="12"/>
      <c r="P1335" s="12"/>
    </row>
    <row r="1336" spans="3:16" x14ac:dyDescent="0.3">
      <c r="C1336" s="12"/>
      <c r="D1336" s="12"/>
      <c r="E1336" s="12"/>
      <c r="F1336" s="21"/>
      <c r="G1336" s="12"/>
      <c r="H1336" s="12"/>
      <c r="I1336" s="12"/>
      <c r="J1336" s="12"/>
      <c r="K1336" s="12"/>
      <c r="L1336" s="12"/>
      <c r="M1336" s="12"/>
      <c r="N1336" s="12"/>
      <c r="O1336" s="12"/>
      <c r="P1336" s="12"/>
    </row>
    <row r="1337" spans="3:16" x14ac:dyDescent="0.3">
      <c r="C1337" s="12"/>
      <c r="D1337" s="12"/>
      <c r="E1337" s="12"/>
      <c r="F1337" s="21"/>
      <c r="G1337" s="12"/>
      <c r="H1337" s="12"/>
      <c r="I1337" s="12"/>
      <c r="J1337" s="12"/>
      <c r="K1337" s="12"/>
      <c r="L1337" s="12"/>
      <c r="M1337" s="12"/>
      <c r="N1337" s="12"/>
      <c r="O1337" s="12"/>
      <c r="P1337" s="12"/>
    </row>
    <row r="1338" spans="3:16" x14ac:dyDescent="0.3">
      <c r="C1338" s="12"/>
      <c r="D1338" s="12"/>
      <c r="E1338" s="12"/>
      <c r="F1338" s="21"/>
      <c r="G1338" s="12"/>
      <c r="H1338" s="12"/>
      <c r="I1338" s="12"/>
      <c r="J1338" s="12"/>
      <c r="K1338" s="12"/>
      <c r="L1338" s="12"/>
      <c r="M1338" s="12"/>
      <c r="N1338" s="12"/>
      <c r="O1338" s="12"/>
      <c r="P1338" s="12"/>
    </row>
    <row r="1339" spans="3:16" x14ac:dyDescent="0.3">
      <c r="C1339" s="12"/>
      <c r="D1339" s="12"/>
      <c r="E1339" s="12"/>
      <c r="F1339" s="21"/>
      <c r="G1339" s="12"/>
      <c r="H1339" s="12"/>
      <c r="I1339" s="12"/>
      <c r="J1339" s="12"/>
      <c r="K1339" s="12"/>
      <c r="L1339" s="12"/>
      <c r="M1339" s="12"/>
      <c r="N1339" s="12"/>
      <c r="O1339" s="12"/>
      <c r="P1339" s="12"/>
    </row>
    <row r="1340" spans="3:16" x14ac:dyDescent="0.3">
      <c r="C1340" s="12"/>
      <c r="D1340" s="12"/>
      <c r="E1340" s="12"/>
      <c r="F1340" s="21"/>
      <c r="G1340" s="12"/>
      <c r="H1340" s="12"/>
      <c r="I1340" s="12"/>
      <c r="J1340" s="12"/>
      <c r="K1340" s="12"/>
      <c r="L1340" s="12"/>
      <c r="M1340" s="12"/>
      <c r="N1340" s="12"/>
      <c r="O1340" s="12"/>
      <c r="P1340" s="12"/>
    </row>
    <row r="1341" spans="3:16" x14ac:dyDescent="0.3">
      <c r="C1341" s="12"/>
      <c r="D1341" s="12"/>
      <c r="E1341" s="12"/>
      <c r="F1341" s="21"/>
      <c r="G1341" s="12"/>
      <c r="H1341" s="12"/>
      <c r="I1341" s="12"/>
      <c r="J1341" s="12"/>
      <c r="K1341" s="12"/>
      <c r="L1341" s="12"/>
      <c r="M1341" s="12"/>
      <c r="N1341" s="12"/>
      <c r="O1341" s="12"/>
      <c r="P1341" s="12"/>
    </row>
    <row r="1342" spans="3:16" x14ac:dyDescent="0.3">
      <c r="C1342" s="12"/>
      <c r="D1342" s="12"/>
      <c r="E1342" s="12"/>
      <c r="F1342" s="21"/>
      <c r="G1342" s="12"/>
      <c r="H1342" s="12"/>
      <c r="I1342" s="12"/>
      <c r="J1342" s="12"/>
      <c r="K1342" s="12"/>
      <c r="L1342" s="12"/>
      <c r="M1342" s="12"/>
      <c r="N1342" s="12"/>
      <c r="O1342" s="12"/>
      <c r="P1342" s="12"/>
    </row>
    <row r="1343" spans="3:16" x14ac:dyDescent="0.3">
      <c r="C1343" s="12"/>
      <c r="D1343" s="12"/>
      <c r="E1343" s="12"/>
      <c r="F1343" s="21"/>
      <c r="G1343" s="12"/>
      <c r="H1343" s="12"/>
      <c r="I1343" s="12"/>
      <c r="J1343" s="12"/>
      <c r="K1343" s="12"/>
      <c r="L1343" s="12"/>
      <c r="M1343" s="12"/>
      <c r="N1343" s="12"/>
      <c r="O1343" s="12"/>
      <c r="P1343" s="12"/>
    </row>
    <row r="1344" spans="3:16" x14ac:dyDescent="0.3">
      <c r="C1344" s="12"/>
      <c r="D1344" s="12"/>
      <c r="E1344" s="12"/>
      <c r="F1344" s="21"/>
      <c r="G1344" s="12"/>
      <c r="H1344" s="12"/>
      <c r="I1344" s="12"/>
      <c r="J1344" s="12"/>
      <c r="K1344" s="12"/>
      <c r="L1344" s="12"/>
      <c r="M1344" s="12"/>
      <c r="N1344" s="12"/>
      <c r="O1344" s="12"/>
      <c r="P1344" s="12"/>
    </row>
    <row r="1345" spans="3:16" x14ac:dyDescent="0.3">
      <c r="C1345" s="12"/>
      <c r="D1345" s="12"/>
      <c r="E1345" s="12"/>
      <c r="F1345" s="21"/>
      <c r="G1345" s="12"/>
      <c r="H1345" s="12"/>
      <c r="I1345" s="12"/>
      <c r="J1345" s="12"/>
      <c r="K1345" s="12"/>
      <c r="L1345" s="12"/>
      <c r="M1345" s="12"/>
      <c r="N1345" s="12"/>
      <c r="O1345" s="12"/>
      <c r="P1345" s="12"/>
    </row>
    <row r="1346" spans="3:16" x14ac:dyDescent="0.3">
      <c r="C1346" s="12"/>
      <c r="D1346" s="12"/>
      <c r="E1346" s="12"/>
      <c r="F1346" s="21"/>
      <c r="G1346" s="12"/>
      <c r="H1346" s="12"/>
      <c r="I1346" s="12"/>
      <c r="J1346" s="12"/>
      <c r="K1346" s="12"/>
      <c r="L1346" s="12"/>
      <c r="M1346" s="12"/>
      <c r="N1346" s="12"/>
      <c r="O1346" s="12"/>
      <c r="P1346" s="12"/>
    </row>
    <row r="1347" spans="3:16" x14ac:dyDescent="0.3">
      <c r="C1347" s="12"/>
      <c r="D1347" s="12"/>
      <c r="E1347" s="12"/>
      <c r="F1347" s="21"/>
      <c r="G1347" s="12"/>
      <c r="H1347" s="12"/>
      <c r="I1347" s="12"/>
      <c r="J1347" s="12"/>
      <c r="K1347" s="12"/>
      <c r="L1347" s="12"/>
      <c r="M1347" s="12"/>
      <c r="N1347" s="12"/>
      <c r="O1347" s="12"/>
      <c r="P1347" s="12"/>
    </row>
    <row r="1348" spans="3:16" x14ac:dyDescent="0.3">
      <c r="C1348" s="12"/>
      <c r="D1348" s="12"/>
      <c r="E1348" s="12"/>
      <c r="F1348" s="21"/>
      <c r="G1348" s="12"/>
      <c r="H1348" s="12"/>
      <c r="I1348" s="12"/>
      <c r="J1348" s="12"/>
      <c r="K1348" s="12"/>
      <c r="L1348" s="12"/>
      <c r="M1348" s="12"/>
      <c r="N1348" s="12"/>
      <c r="O1348" s="12"/>
      <c r="P1348" s="12"/>
    </row>
    <row r="1349" spans="3:16" x14ac:dyDescent="0.3">
      <c r="C1349" s="12"/>
      <c r="D1349" s="12"/>
      <c r="E1349" s="12"/>
      <c r="F1349" s="21"/>
      <c r="G1349" s="12"/>
      <c r="H1349" s="12"/>
      <c r="I1349" s="12"/>
      <c r="J1349" s="12"/>
      <c r="K1349" s="12"/>
      <c r="L1349" s="12"/>
      <c r="M1349" s="12"/>
      <c r="N1349" s="12"/>
      <c r="O1349" s="12"/>
      <c r="P1349" s="12"/>
    </row>
    <row r="1350" spans="3:16" x14ac:dyDescent="0.3">
      <c r="C1350" s="12"/>
      <c r="D1350" s="12"/>
      <c r="E1350" s="12"/>
      <c r="F1350" s="21"/>
      <c r="G1350" s="12"/>
      <c r="H1350" s="12"/>
      <c r="I1350" s="12"/>
      <c r="J1350" s="12"/>
      <c r="K1350" s="12"/>
      <c r="L1350" s="12"/>
      <c r="M1350" s="12"/>
      <c r="N1350" s="12"/>
      <c r="O1350" s="12"/>
      <c r="P1350" s="12"/>
    </row>
    <row r="1351" spans="3:16" x14ac:dyDescent="0.3">
      <c r="C1351" s="12"/>
      <c r="D1351" s="12"/>
      <c r="E1351" s="12"/>
      <c r="F1351" s="21"/>
      <c r="G1351" s="12"/>
      <c r="H1351" s="12"/>
      <c r="I1351" s="12"/>
      <c r="J1351" s="12"/>
      <c r="K1351" s="12"/>
      <c r="L1351" s="12"/>
      <c r="M1351" s="12"/>
      <c r="N1351" s="12"/>
      <c r="O1351" s="12"/>
      <c r="P1351" s="12"/>
    </row>
    <row r="1352" spans="3:16" x14ac:dyDescent="0.3">
      <c r="C1352" s="12"/>
      <c r="D1352" s="12"/>
      <c r="E1352" s="12"/>
      <c r="F1352" s="21"/>
      <c r="G1352" s="12"/>
      <c r="H1352" s="12"/>
      <c r="I1352" s="12"/>
      <c r="J1352" s="12"/>
      <c r="K1352" s="12"/>
      <c r="L1352" s="12"/>
      <c r="M1352" s="12"/>
      <c r="N1352" s="12"/>
      <c r="O1352" s="12"/>
      <c r="P1352" s="12"/>
    </row>
    <row r="1353" spans="3:16" x14ac:dyDescent="0.3">
      <c r="C1353" s="12"/>
      <c r="D1353" s="12"/>
      <c r="E1353" s="12"/>
      <c r="F1353" s="21"/>
      <c r="G1353" s="12"/>
      <c r="H1353" s="12"/>
      <c r="I1353" s="12"/>
      <c r="J1353" s="12"/>
      <c r="K1353" s="12"/>
      <c r="L1353" s="12"/>
      <c r="M1353" s="12"/>
      <c r="N1353" s="12"/>
      <c r="O1353" s="12"/>
      <c r="P1353" s="12"/>
    </row>
    <row r="1354" spans="3:16" x14ac:dyDescent="0.3">
      <c r="C1354" s="12"/>
      <c r="D1354" s="12"/>
      <c r="E1354" s="12"/>
      <c r="F1354" s="21"/>
      <c r="G1354" s="12"/>
      <c r="H1354" s="12"/>
      <c r="I1354" s="12"/>
      <c r="J1354" s="12"/>
      <c r="K1354" s="12"/>
      <c r="L1354" s="12"/>
      <c r="M1354" s="12"/>
      <c r="N1354" s="12"/>
      <c r="O1354" s="12"/>
      <c r="P1354" s="12"/>
    </row>
    <row r="1355" spans="3:16" x14ac:dyDescent="0.3">
      <c r="C1355" s="12"/>
      <c r="D1355" s="12"/>
      <c r="E1355" s="12"/>
      <c r="F1355" s="21"/>
      <c r="G1355" s="12"/>
      <c r="H1355" s="12"/>
      <c r="I1355" s="12"/>
      <c r="J1355" s="12"/>
      <c r="K1355" s="12"/>
      <c r="L1355" s="12"/>
      <c r="M1355" s="12"/>
      <c r="N1355" s="12"/>
      <c r="O1355" s="12"/>
      <c r="P1355" s="12"/>
    </row>
    <row r="1356" spans="3:16" x14ac:dyDescent="0.3">
      <c r="C1356" s="12"/>
      <c r="D1356" s="12"/>
      <c r="E1356" s="12"/>
      <c r="F1356" s="21"/>
      <c r="G1356" s="12"/>
      <c r="H1356" s="12"/>
      <c r="I1356" s="12"/>
      <c r="J1356" s="12"/>
      <c r="K1356" s="12"/>
      <c r="L1356" s="12"/>
      <c r="M1356" s="12"/>
      <c r="N1356" s="12"/>
      <c r="O1356" s="12"/>
      <c r="P1356" s="12"/>
    </row>
    <row r="1357" spans="3:16" x14ac:dyDescent="0.3">
      <c r="C1357" s="12"/>
      <c r="D1357" s="12"/>
      <c r="E1357" s="12"/>
      <c r="F1357" s="21"/>
      <c r="G1357" s="12"/>
      <c r="H1357" s="12"/>
      <c r="I1357" s="12"/>
      <c r="J1357" s="12"/>
      <c r="K1357" s="12"/>
      <c r="L1357" s="12"/>
      <c r="M1357" s="12"/>
      <c r="N1357" s="12"/>
      <c r="O1357" s="12"/>
      <c r="P1357" s="12"/>
    </row>
    <row r="1358" spans="3:16" x14ac:dyDescent="0.3">
      <c r="C1358" s="12"/>
      <c r="D1358" s="12"/>
      <c r="E1358" s="12"/>
      <c r="F1358" s="21"/>
      <c r="G1358" s="12"/>
      <c r="H1358" s="12"/>
      <c r="I1358" s="12"/>
      <c r="J1358" s="12"/>
      <c r="K1358" s="12"/>
      <c r="L1358" s="12"/>
      <c r="M1358" s="12"/>
      <c r="N1358" s="12"/>
      <c r="O1358" s="12"/>
      <c r="P1358" s="12"/>
    </row>
    <row r="1359" spans="3:16" x14ac:dyDescent="0.3">
      <c r="C1359" s="12"/>
      <c r="D1359" s="12"/>
      <c r="E1359" s="12"/>
      <c r="F1359" s="21"/>
      <c r="G1359" s="12"/>
      <c r="H1359" s="12"/>
      <c r="I1359" s="12"/>
      <c r="J1359" s="12"/>
      <c r="K1359" s="12"/>
      <c r="L1359" s="12"/>
      <c r="M1359" s="12"/>
      <c r="N1359" s="12"/>
      <c r="O1359" s="12"/>
      <c r="P1359" s="12"/>
    </row>
    <row r="1360" spans="3:16" x14ac:dyDescent="0.3">
      <c r="C1360" s="12"/>
      <c r="D1360" s="12"/>
      <c r="E1360" s="12"/>
      <c r="F1360" s="21"/>
      <c r="G1360" s="12"/>
      <c r="H1360" s="12"/>
      <c r="I1360" s="12"/>
      <c r="J1360" s="12"/>
      <c r="K1360" s="12"/>
      <c r="L1360" s="12"/>
      <c r="M1360" s="12"/>
      <c r="N1360" s="12"/>
      <c r="O1360" s="12"/>
      <c r="P1360" s="12"/>
    </row>
    <row r="1361" spans="3:16" x14ac:dyDescent="0.3">
      <c r="C1361" s="12"/>
      <c r="D1361" s="12"/>
      <c r="E1361" s="12"/>
      <c r="F1361" s="21"/>
      <c r="G1361" s="12"/>
      <c r="H1361" s="12"/>
      <c r="I1361" s="12"/>
      <c r="J1361" s="12"/>
      <c r="K1361" s="12"/>
      <c r="L1361" s="12"/>
      <c r="M1361" s="12"/>
      <c r="N1361" s="12"/>
      <c r="O1361" s="12"/>
      <c r="P1361" s="12"/>
    </row>
    <row r="1362" spans="3:16" x14ac:dyDescent="0.3">
      <c r="C1362" s="12"/>
      <c r="D1362" s="12"/>
      <c r="E1362" s="12"/>
      <c r="F1362" s="21"/>
      <c r="G1362" s="12"/>
      <c r="H1362" s="12"/>
      <c r="I1362" s="12"/>
      <c r="J1362" s="12"/>
      <c r="K1362" s="12"/>
      <c r="L1362" s="12"/>
      <c r="M1362" s="12"/>
      <c r="N1362" s="12"/>
      <c r="O1362" s="12"/>
      <c r="P1362" s="12"/>
    </row>
    <row r="1363" spans="3:16" x14ac:dyDescent="0.3">
      <c r="C1363" s="12"/>
      <c r="D1363" s="12"/>
      <c r="E1363" s="12"/>
      <c r="F1363" s="21"/>
      <c r="G1363" s="12"/>
      <c r="H1363" s="12"/>
      <c r="I1363" s="12"/>
      <c r="J1363" s="12"/>
      <c r="K1363" s="12"/>
      <c r="L1363" s="12"/>
      <c r="M1363" s="12"/>
      <c r="N1363" s="12"/>
      <c r="O1363" s="12"/>
      <c r="P1363" s="12"/>
    </row>
    <row r="1364" spans="3:16" x14ac:dyDescent="0.3">
      <c r="C1364" s="12"/>
      <c r="D1364" s="12"/>
      <c r="E1364" s="12"/>
      <c r="F1364" s="21"/>
      <c r="G1364" s="12"/>
      <c r="H1364" s="12"/>
      <c r="I1364" s="12"/>
      <c r="J1364" s="12"/>
      <c r="K1364" s="12"/>
      <c r="L1364" s="12"/>
      <c r="M1364" s="12"/>
      <c r="N1364" s="12"/>
      <c r="O1364" s="12"/>
      <c r="P1364" s="12"/>
    </row>
    <row r="1365" spans="3:16" x14ac:dyDescent="0.3">
      <c r="C1365" s="12"/>
      <c r="D1365" s="12"/>
      <c r="E1365" s="12"/>
      <c r="F1365" s="21"/>
      <c r="G1365" s="12"/>
      <c r="H1365" s="12"/>
      <c r="I1365" s="12"/>
      <c r="J1365" s="12"/>
      <c r="K1365" s="12"/>
      <c r="L1365" s="12"/>
      <c r="M1365" s="12"/>
      <c r="N1365" s="12"/>
      <c r="O1365" s="12"/>
      <c r="P1365" s="12"/>
    </row>
    <row r="1366" spans="3:16" x14ac:dyDescent="0.3">
      <c r="C1366" s="12"/>
      <c r="D1366" s="12"/>
      <c r="E1366" s="12"/>
      <c r="F1366" s="21"/>
      <c r="G1366" s="12"/>
      <c r="H1366" s="12"/>
      <c r="I1366" s="12"/>
      <c r="J1366" s="12"/>
      <c r="K1366" s="12"/>
      <c r="L1366" s="12"/>
      <c r="M1366" s="12"/>
      <c r="N1366" s="12"/>
      <c r="O1366" s="12"/>
      <c r="P1366" s="12"/>
    </row>
    <row r="1367" spans="3:16" x14ac:dyDescent="0.3">
      <c r="C1367" s="12"/>
      <c r="D1367" s="12"/>
      <c r="E1367" s="12"/>
      <c r="F1367" s="21"/>
      <c r="G1367" s="12"/>
      <c r="H1367" s="12"/>
      <c r="I1367" s="12"/>
      <c r="J1367" s="12"/>
      <c r="K1367" s="12"/>
      <c r="L1367" s="12"/>
      <c r="M1367" s="12"/>
      <c r="N1367" s="12"/>
      <c r="O1367" s="12"/>
      <c r="P1367" s="12"/>
    </row>
    <row r="1368" spans="3:16" x14ac:dyDescent="0.3">
      <c r="C1368" s="12"/>
      <c r="D1368" s="12"/>
      <c r="E1368" s="12"/>
      <c r="F1368" s="21"/>
      <c r="G1368" s="12"/>
      <c r="H1368" s="12"/>
      <c r="I1368" s="12"/>
      <c r="J1368" s="12"/>
      <c r="K1368" s="12"/>
      <c r="L1368" s="12"/>
      <c r="M1368" s="12"/>
      <c r="N1368" s="12"/>
      <c r="O1368" s="12"/>
      <c r="P1368" s="12"/>
    </row>
    <row r="1369" spans="3:16" x14ac:dyDescent="0.3">
      <c r="C1369" s="12"/>
      <c r="D1369" s="12"/>
      <c r="E1369" s="12"/>
      <c r="F1369" s="21"/>
      <c r="G1369" s="12"/>
      <c r="H1369" s="12"/>
      <c r="I1369" s="12"/>
      <c r="J1369" s="12"/>
      <c r="K1369" s="12"/>
      <c r="L1369" s="12"/>
      <c r="M1369" s="12"/>
      <c r="N1369" s="12"/>
      <c r="O1369" s="12"/>
      <c r="P1369" s="12"/>
    </row>
    <row r="1370" spans="3:16" x14ac:dyDescent="0.3">
      <c r="C1370" s="12"/>
      <c r="D1370" s="12"/>
      <c r="E1370" s="12"/>
      <c r="F1370" s="21"/>
      <c r="G1370" s="12"/>
      <c r="H1370" s="12"/>
      <c r="I1370" s="12"/>
      <c r="J1370" s="12"/>
      <c r="K1370" s="12"/>
      <c r="L1370" s="12"/>
      <c r="M1370" s="12"/>
      <c r="N1370" s="12"/>
      <c r="O1370" s="12"/>
      <c r="P1370" s="12"/>
    </row>
    <row r="1371" spans="3:16" x14ac:dyDescent="0.3">
      <c r="C1371" s="12"/>
      <c r="D1371" s="12"/>
      <c r="E1371" s="12"/>
      <c r="F1371" s="21"/>
      <c r="G1371" s="12"/>
      <c r="H1371" s="12"/>
      <c r="I1371" s="12"/>
      <c r="J1371" s="12"/>
      <c r="K1371" s="12"/>
      <c r="L1371" s="12"/>
      <c r="M1371" s="12"/>
      <c r="N1371" s="12"/>
      <c r="O1371" s="12"/>
      <c r="P1371" s="12"/>
    </row>
    <row r="1372" spans="3:16" x14ac:dyDescent="0.3">
      <c r="C1372" s="12"/>
      <c r="D1372" s="12"/>
      <c r="E1372" s="12"/>
      <c r="F1372" s="21"/>
      <c r="G1372" s="12"/>
      <c r="H1372" s="12"/>
      <c r="I1372" s="12"/>
      <c r="J1372" s="12"/>
      <c r="K1372" s="12"/>
      <c r="L1372" s="12"/>
      <c r="M1372" s="12"/>
      <c r="N1372" s="12"/>
      <c r="O1372" s="12"/>
      <c r="P1372" s="12"/>
    </row>
    <row r="1373" spans="3:16" x14ac:dyDescent="0.3">
      <c r="C1373" s="12"/>
      <c r="D1373" s="12"/>
      <c r="E1373" s="12"/>
      <c r="F1373" s="21"/>
      <c r="G1373" s="12"/>
      <c r="H1373" s="12"/>
      <c r="I1373" s="12"/>
      <c r="J1373" s="12"/>
      <c r="K1373" s="12"/>
      <c r="L1373" s="12"/>
      <c r="M1373" s="12"/>
      <c r="N1373" s="12"/>
      <c r="O1373" s="12"/>
      <c r="P1373" s="12"/>
    </row>
    <row r="1374" spans="3:16" x14ac:dyDescent="0.3">
      <c r="C1374" s="12"/>
      <c r="D1374" s="12"/>
      <c r="E1374" s="12"/>
      <c r="F1374" s="21"/>
      <c r="G1374" s="12"/>
      <c r="H1374" s="12"/>
      <c r="I1374" s="12"/>
      <c r="J1374" s="12"/>
      <c r="K1374" s="12"/>
      <c r="L1374" s="12"/>
      <c r="M1374" s="12"/>
      <c r="N1374" s="12"/>
      <c r="O1374" s="12"/>
      <c r="P1374" s="12"/>
    </row>
    <row r="1375" spans="3:16" x14ac:dyDescent="0.3">
      <c r="C1375" s="12"/>
      <c r="D1375" s="12"/>
      <c r="E1375" s="12"/>
      <c r="F1375" s="21"/>
      <c r="G1375" s="12"/>
      <c r="H1375" s="12"/>
      <c r="I1375" s="12"/>
      <c r="J1375" s="12"/>
      <c r="K1375" s="12"/>
      <c r="L1375" s="12"/>
      <c r="M1375" s="12"/>
      <c r="N1375" s="12"/>
      <c r="O1375" s="12"/>
      <c r="P1375" s="12"/>
    </row>
    <row r="1376" spans="3:16" x14ac:dyDescent="0.3">
      <c r="C1376" s="12"/>
      <c r="D1376" s="12"/>
      <c r="E1376" s="12"/>
      <c r="F1376" s="21"/>
      <c r="G1376" s="12"/>
      <c r="H1376" s="12"/>
      <c r="I1376" s="12"/>
      <c r="J1376" s="12"/>
      <c r="K1376" s="12"/>
      <c r="L1376" s="12"/>
      <c r="M1376" s="12"/>
      <c r="N1376" s="12"/>
      <c r="O1376" s="12"/>
      <c r="P1376" s="12"/>
    </row>
    <row r="1377" spans="3:16" x14ac:dyDescent="0.3">
      <c r="C1377" s="12"/>
      <c r="D1377" s="12"/>
      <c r="E1377" s="12"/>
      <c r="F1377" s="21"/>
      <c r="G1377" s="12"/>
      <c r="H1377" s="12"/>
      <c r="I1377" s="12"/>
      <c r="J1377" s="12"/>
      <c r="K1377" s="12"/>
      <c r="L1377" s="12"/>
      <c r="M1377" s="12"/>
      <c r="N1377" s="12"/>
      <c r="O1377" s="12"/>
      <c r="P1377" s="12"/>
    </row>
    <row r="1378" spans="3:16" x14ac:dyDescent="0.3">
      <c r="C1378" s="12"/>
      <c r="D1378" s="12"/>
      <c r="E1378" s="12"/>
      <c r="F1378" s="21"/>
      <c r="G1378" s="12"/>
      <c r="H1378" s="12"/>
      <c r="I1378" s="12"/>
      <c r="J1378" s="12"/>
      <c r="K1378" s="12"/>
      <c r="L1378" s="12"/>
      <c r="M1378" s="12"/>
      <c r="N1378" s="12"/>
      <c r="O1378" s="12"/>
      <c r="P1378" s="12"/>
    </row>
    <row r="1379" spans="3:16" x14ac:dyDescent="0.3">
      <c r="C1379" s="12"/>
      <c r="D1379" s="12"/>
      <c r="E1379" s="12"/>
      <c r="F1379" s="21"/>
      <c r="G1379" s="12"/>
      <c r="H1379" s="12"/>
      <c r="I1379" s="12"/>
      <c r="J1379" s="12"/>
      <c r="K1379" s="12"/>
      <c r="L1379" s="12"/>
      <c r="M1379" s="12"/>
      <c r="N1379" s="12"/>
      <c r="O1379" s="12"/>
      <c r="P1379" s="12"/>
    </row>
    <row r="1380" spans="3:16" x14ac:dyDescent="0.3">
      <c r="C1380" s="12"/>
      <c r="D1380" s="12"/>
      <c r="E1380" s="12"/>
      <c r="F1380" s="21"/>
      <c r="G1380" s="12"/>
      <c r="H1380" s="12"/>
      <c r="I1380" s="12"/>
      <c r="J1380" s="12"/>
      <c r="K1380" s="12"/>
      <c r="L1380" s="12"/>
      <c r="M1380" s="12"/>
      <c r="N1380" s="12"/>
      <c r="O1380" s="12"/>
      <c r="P1380" s="12"/>
    </row>
    <row r="1381" spans="3:16" x14ac:dyDescent="0.3">
      <c r="C1381" s="12"/>
      <c r="D1381" s="12"/>
      <c r="E1381" s="12"/>
      <c r="F1381" s="21"/>
      <c r="G1381" s="12"/>
      <c r="H1381" s="12"/>
      <c r="I1381" s="12"/>
      <c r="J1381" s="12"/>
      <c r="K1381" s="12"/>
      <c r="L1381" s="12"/>
      <c r="M1381" s="12"/>
      <c r="N1381" s="12"/>
      <c r="O1381" s="12"/>
      <c r="P1381" s="12"/>
    </row>
    <row r="1382" spans="3:16" x14ac:dyDescent="0.3">
      <c r="C1382" s="12"/>
      <c r="D1382" s="12"/>
      <c r="E1382" s="12"/>
      <c r="F1382" s="21"/>
      <c r="G1382" s="12"/>
      <c r="H1382" s="12"/>
      <c r="I1382" s="12"/>
      <c r="J1382" s="12"/>
      <c r="K1382" s="12"/>
      <c r="L1382" s="12"/>
      <c r="M1382" s="12"/>
      <c r="N1382" s="12"/>
      <c r="O1382" s="12"/>
      <c r="P1382" s="12"/>
    </row>
    <row r="1383" spans="3:16" x14ac:dyDescent="0.3">
      <c r="C1383" s="12"/>
      <c r="D1383" s="12"/>
      <c r="E1383" s="12"/>
      <c r="F1383" s="21"/>
      <c r="G1383" s="12"/>
      <c r="H1383" s="12"/>
      <c r="I1383" s="12"/>
      <c r="J1383" s="12"/>
      <c r="K1383" s="12"/>
      <c r="L1383" s="12"/>
      <c r="M1383" s="12"/>
      <c r="N1383" s="12"/>
      <c r="O1383" s="12"/>
      <c r="P1383" s="12"/>
    </row>
    <row r="1384" spans="3:16" x14ac:dyDescent="0.3">
      <c r="C1384" s="12"/>
      <c r="D1384" s="12"/>
      <c r="E1384" s="12"/>
      <c r="F1384" s="21"/>
      <c r="G1384" s="12"/>
      <c r="H1384" s="12"/>
      <c r="I1384" s="12"/>
      <c r="J1384" s="12"/>
      <c r="K1384" s="12"/>
      <c r="L1384" s="12"/>
      <c r="M1384" s="12"/>
      <c r="N1384" s="12"/>
      <c r="O1384" s="12"/>
      <c r="P1384" s="12"/>
    </row>
    <row r="1385" spans="3:16" x14ac:dyDescent="0.3">
      <c r="C1385" s="12"/>
      <c r="D1385" s="12"/>
      <c r="E1385" s="12"/>
      <c r="F1385" s="21"/>
      <c r="G1385" s="12"/>
      <c r="H1385" s="12"/>
      <c r="I1385" s="12"/>
      <c r="J1385" s="12"/>
      <c r="K1385" s="12"/>
      <c r="L1385" s="12"/>
      <c r="M1385" s="12"/>
      <c r="N1385" s="12"/>
      <c r="O1385" s="12"/>
      <c r="P1385" s="12"/>
    </row>
    <row r="1386" spans="3:16" x14ac:dyDescent="0.3">
      <c r="C1386" s="12"/>
      <c r="D1386" s="12"/>
      <c r="E1386" s="12"/>
      <c r="F1386" s="21"/>
      <c r="G1386" s="12"/>
      <c r="H1386" s="12"/>
      <c r="I1386" s="12"/>
      <c r="J1386" s="12"/>
      <c r="K1386" s="12"/>
      <c r="L1386" s="12"/>
      <c r="M1386" s="12"/>
      <c r="N1386" s="12"/>
      <c r="O1386" s="12"/>
      <c r="P1386" s="12"/>
    </row>
    <row r="1387" spans="3:16" x14ac:dyDescent="0.3">
      <c r="C1387" s="12"/>
      <c r="D1387" s="12"/>
      <c r="E1387" s="12"/>
      <c r="F1387" s="21"/>
      <c r="G1387" s="12"/>
      <c r="H1387" s="12"/>
      <c r="I1387" s="12"/>
      <c r="J1387" s="12"/>
      <c r="K1387" s="12"/>
      <c r="L1387" s="12"/>
      <c r="M1387" s="12"/>
      <c r="N1387" s="12"/>
      <c r="O1387" s="12"/>
      <c r="P1387" s="12"/>
    </row>
    <row r="1388" spans="3:16" x14ac:dyDescent="0.3">
      <c r="C1388" s="12"/>
      <c r="D1388" s="12"/>
      <c r="E1388" s="12"/>
      <c r="F1388" s="21"/>
      <c r="G1388" s="12"/>
      <c r="H1388" s="12"/>
      <c r="I1388" s="12"/>
      <c r="J1388" s="12"/>
      <c r="K1388" s="12"/>
      <c r="L1388" s="12"/>
      <c r="M1388" s="12"/>
      <c r="N1388" s="12"/>
      <c r="O1388" s="12"/>
      <c r="P1388" s="12"/>
    </row>
    <row r="1389" spans="3:16" x14ac:dyDescent="0.3">
      <c r="C1389" s="12"/>
      <c r="D1389" s="12"/>
      <c r="E1389" s="12"/>
      <c r="F1389" s="21"/>
      <c r="G1389" s="12"/>
      <c r="H1389" s="12"/>
      <c r="I1389" s="12"/>
      <c r="J1389" s="12"/>
      <c r="K1389" s="12"/>
      <c r="L1389" s="12"/>
      <c r="M1389" s="12"/>
      <c r="N1389" s="12"/>
      <c r="O1389" s="12"/>
      <c r="P1389" s="12"/>
    </row>
    <row r="1390" spans="3:16" x14ac:dyDescent="0.3">
      <c r="C1390" s="12"/>
      <c r="D1390" s="12"/>
      <c r="E1390" s="12"/>
      <c r="F1390" s="21"/>
      <c r="G1390" s="12"/>
      <c r="H1390" s="12"/>
      <c r="I1390" s="12"/>
      <c r="J1390" s="12"/>
      <c r="K1390" s="12"/>
      <c r="L1390" s="12"/>
      <c r="M1390" s="12"/>
      <c r="N1390" s="12"/>
      <c r="O1390" s="12"/>
      <c r="P1390" s="12"/>
    </row>
    <row r="1391" spans="3:16" x14ac:dyDescent="0.3">
      <c r="C1391" s="12"/>
      <c r="D1391" s="12"/>
      <c r="E1391" s="12"/>
      <c r="F1391" s="21"/>
      <c r="G1391" s="12"/>
      <c r="H1391" s="12"/>
      <c r="I1391" s="12"/>
      <c r="J1391" s="12"/>
      <c r="K1391" s="12"/>
      <c r="L1391" s="12"/>
      <c r="M1391" s="12"/>
      <c r="N1391" s="12"/>
      <c r="O1391" s="12"/>
      <c r="P1391" s="12"/>
    </row>
    <row r="1392" spans="3:16" x14ac:dyDescent="0.3">
      <c r="C1392" s="12"/>
      <c r="D1392" s="12"/>
      <c r="E1392" s="12"/>
      <c r="F1392" s="21"/>
      <c r="G1392" s="12"/>
      <c r="H1392" s="12"/>
      <c r="I1392" s="12"/>
      <c r="J1392" s="12"/>
      <c r="K1392" s="12"/>
      <c r="L1392" s="12"/>
      <c r="M1392" s="12"/>
      <c r="N1392" s="12"/>
      <c r="O1392" s="12"/>
      <c r="P1392" s="12"/>
    </row>
    <row r="1393" spans="3:16" x14ac:dyDescent="0.3">
      <c r="C1393" s="12"/>
      <c r="D1393" s="12"/>
      <c r="E1393" s="12"/>
      <c r="F1393" s="21"/>
      <c r="G1393" s="12"/>
      <c r="H1393" s="12"/>
      <c r="I1393" s="12"/>
      <c r="J1393" s="12"/>
      <c r="K1393" s="12"/>
      <c r="L1393" s="12"/>
      <c r="M1393" s="12"/>
      <c r="N1393" s="12"/>
      <c r="O1393" s="12"/>
      <c r="P1393" s="12"/>
    </row>
    <row r="1394" spans="3:16" x14ac:dyDescent="0.3">
      <c r="C1394" s="12"/>
      <c r="D1394" s="12"/>
      <c r="E1394" s="12"/>
      <c r="F1394" s="21"/>
      <c r="G1394" s="12"/>
      <c r="H1394" s="12"/>
      <c r="I1394" s="12"/>
      <c r="J1394" s="12"/>
      <c r="K1394" s="12"/>
      <c r="L1394" s="12"/>
      <c r="M1394" s="12"/>
      <c r="N1394" s="12"/>
      <c r="O1394" s="12"/>
      <c r="P1394" s="12"/>
    </row>
    <row r="1395" spans="3:16" x14ac:dyDescent="0.3">
      <c r="C1395" s="12"/>
      <c r="D1395" s="12"/>
      <c r="E1395" s="12"/>
      <c r="F1395" s="21"/>
      <c r="G1395" s="12"/>
      <c r="H1395" s="12"/>
      <c r="I1395" s="12"/>
      <c r="J1395" s="12"/>
      <c r="K1395" s="12"/>
      <c r="L1395" s="12"/>
      <c r="M1395" s="12"/>
      <c r="N1395" s="12"/>
      <c r="O1395" s="12"/>
      <c r="P1395" s="12"/>
    </row>
    <row r="1396" spans="3:16" x14ac:dyDescent="0.3">
      <c r="C1396" s="12"/>
      <c r="D1396" s="12"/>
      <c r="E1396" s="12"/>
      <c r="F1396" s="21"/>
      <c r="G1396" s="12"/>
      <c r="H1396" s="12"/>
      <c r="I1396" s="12"/>
      <c r="J1396" s="12"/>
      <c r="K1396" s="12"/>
      <c r="L1396" s="12"/>
      <c r="M1396" s="12"/>
      <c r="N1396" s="12"/>
      <c r="O1396" s="12"/>
      <c r="P1396" s="12"/>
    </row>
    <row r="1397" spans="3:16" x14ac:dyDescent="0.3">
      <c r="C1397" s="12"/>
      <c r="D1397" s="12"/>
      <c r="E1397" s="12"/>
      <c r="F1397" s="21"/>
      <c r="G1397" s="12"/>
      <c r="H1397" s="12"/>
      <c r="I1397" s="12"/>
      <c r="J1397" s="12"/>
      <c r="K1397" s="12"/>
      <c r="L1397" s="12"/>
      <c r="M1397" s="12"/>
      <c r="N1397" s="12"/>
      <c r="O1397" s="12"/>
      <c r="P1397" s="12"/>
    </row>
    <row r="1398" spans="3:16" x14ac:dyDescent="0.3">
      <c r="C1398" s="12"/>
      <c r="D1398" s="12"/>
      <c r="E1398" s="12"/>
      <c r="F1398" s="21"/>
      <c r="G1398" s="12"/>
      <c r="H1398" s="12"/>
      <c r="I1398" s="12"/>
      <c r="J1398" s="12"/>
      <c r="K1398" s="12"/>
      <c r="L1398" s="12"/>
      <c r="M1398" s="12"/>
      <c r="N1398" s="12"/>
      <c r="O1398" s="12"/>
      <c r="P1398" s="12"/>
    </row>
    <row r="1399" spans="3:16" x14ac:dyDescent="0.3">
      <c r="C1399" s="12"/>
      <c r="D1399" s="12"/>
      <c r="E1399" s="12"/>
      <c r="F1399" s="21"/>
      <c r="G1399" s="12"/>
      <c r="H1399" s="12"/>
      <c r="I1399" s="12"/>
      <c r="J1399" s="12"/>
      <c r="K1399" s="12"/>
      <c r="L1399" s="12"/>
      <c r="M1399" s="12"/>
      <c r="N1399" s="12"/>
      <c r="O1399" s="12"/>
      <c r="P1399" s="12"/>
    </row>
    <row r="1400" spans="3:16" x14ac:dyDescent="0.3">
      <c r="C1400" s="12"/>
      <c r="D1400" s="12"/>
      <c r="E1400" s="12"/>
      <c r="F1400" s="21"/>
      <c r="G1400" s="12"/>
      <c r="H1400" s="12"/>
      <c r="I1400" s="12"/>
      <c r="J1400" s="12"/>
      <c r="K1400" s="12"/>
      <c r="L1400" s="12"/>
      <c r="M1400" s="12"/>
      <c r="N1400" s="12"/>
      <c r="O1400" s="12"/>
      <c r="P1400" s="12"/>
    </row>
    <row r="1401" spans="3:16" x14ac:dyDescent="0.3">
      <c r="C1401" s="12"/>
      <c r="D1401" s="12"/>
      <c r="E1401" s="12"/>
      <c r="F1401" s="21"/>
      <c r="G1401" s="12"/>
      <c r="H1401" s="12"/>
      <c r="I1401" s="12"/>
      <c r="J1401" s="12"/>
      <c r="K1401" s="12"/>
      <c r="L1401" s="12"/>
      <c r="M1401" s="12"/>
      <c r="N1401" s="12"/>
      <c r="O1401" s="12"/>
      <c r="P1401" s="12"/>
    </row>
    <row r="1402" spans="3:16" x14ac:dyDescent="0.3">
      <c r="C1402" s="12"/>
      <c r="D1402" s="12"/>
      <c r="E1402" s="12"/>
      <c r="F1402" s="21"/>
      <c r="G1402" s="12"/>
      <c r="H1402" s="12"/>
      <c r="I1402" s="12"/>
      <c r="J1402" s="12"/>
      <c r="K1402" s="12"/>
      <c r="L1402" s="12"/>
      <c r="M1402" s="12"/>
      <c r="N1402" s="12"/>
      <c r="O1402" s="12"/>
      <c r="P1402" s="12"/>
    </row>
    <row r="1403" spans="3:16" x14ac:dyDescent="0.3">
      <c r="C1403" s="12"/>
      <c r="D1403" s="12"/>
      <c r="E1403" s="12"/>
      <c r="F1403" s="21"/>
      <c r="G1403" s="12"/>
      <c r="H1403" s="12"/>
      <c r="I1403" s="12"/>
      <c r="J1403" s="12"/>
      <c r="K1403" s="12"/>
      <c r="L1403" s="12"/>
      <c r="M1403" s="12"/>
      <c r="N1403" s="12"/>
      <c r="O1403" s="12"/>
      <c r="P1403" s="12"/>
    </row>
    <row r="1404" spans="3:16" x14ac:dyDescent="0.3">
      <c r="C1404" s="12"/>
      <c r="D1404" s="12"/>
      <c r="E1404" s="12"/>
      <c r="F1404" s="21"/>
      <c r="G1404" s="12"/>
      <c r="H1404" s="12"/>
      <c r="I1404" s="12"/>
      <c r="J1404" s="12"/>
      <c r="K1404" s="12"/>
      <c r="L1404" s="12"/>
      <c r="M1404" s="12"/>
      <c r="N1404" s="12"/>
      <c r="O1404" s="12"/>
      <c r="P1404" s="12"/>
    </row>
    <row r="1405" spans="3:16" x14ac:dyDescent="0.3">
      <c r="C1405" s="12"/>
      <c r="D1405" s="12"/>
      <c r="E1405" s="12"/>
      <c r="F1405" s="21"/>
      <c r="G1405" s="12"/>
      <c r="H1405" s="12"/>
      <c r="I1405" s="12"/>
      <c r="J1405" s="12"/>
      <c r="K1405" s="12"/>
      <c r="L1405" s="12"/>
      <c r="M1405" s="12"/>
      <c r="N1405" s="12"/>
      <c r="O1405" s="12"/>
      <c r="P1405" s="12"/>
    </row>
    <row r="1406" spans="3:16" x14ac:dyDescent="0.3">
      <c r="C1406" s="12"/>
      <c r="D1406" s="12"/>
      <c r="E1406" s="12"/>
      <c r="F1406" s="21"/>
      <c r="G1406" s="12"/>
      <c r="H1406" s="12"/>
      <c r="I1406" s="12"/>
      <c r="J1406" s="12"/>
      <c r="K1406" s="12"/>
      <c r="L1406" s="12"/>
      <c r="M1406" s="12"/>
      <c r="N1406" s="12"/>
      <c r="O1406" s="12"/>
      <c r="P1406" s="12"/>
    </row>
    <row r="1407" spans="3:16" x14ac:dyDescent="0.3">
      <c r="C1407" s="12"/>
      <c r="D1407" s="12"/>
      <c r="E1407" s="12"/>
      <c r="F1407" s="21"/>
      <c r="G1407" s="12"/>
      <c r="H1407" s="12"/>
      <c r="I1407" s="12"/>
      <c r="J1407" s="12"/>
      <c r="K1407" s="12"/>
      <c r="L1407" s="12"/>
      <c r="M1407" s="12"/>
      <c r="N1407" s="12"/>
      <c r="O1407" s="12"/>
      <c r="P1407" s="12"/>
    </row>
    <row r="1408" spans="3:16" x14ac:dyDescent="0.3">
      <c r="C1408" s="12"/>
      <c r="D1408" s="12"/>
      <c r="E1408" s="12"/>
      <c r="F1408" s="21"/>
      <c r="G1408" s="12"/>
      <c r="H1408" s="12"/>
      <c r="I1408" s="12"/>
      <c r="J1408" s="12"/>
      <c r="K1408" s="12"/>
      <c r="L1408" s="12"/>
      <c r="M1408" s="12"/>
      <c r="N1408" s="12"/>
      <c r="O1408" s="12"/>
      <c r="P1408" s="12"/>
    </row>
    <row r="1409" spans="3:16" x14ac:dyDescent="0.3">
      <c r="C1409" s="12"/>
      <c r="D1409" s="12"/>
      <c r="E1409" s="12"/>
      <c r="F1409" s="21"/>
      <c r="G1409" s="12"/>
      <c r="H1409" s="12"/>
      <c r="I1409" s="12"/>
      <c r="J1409" s="12"/>
      <c r="K1409" s="12"/>
      <c r="L1409" s="12"/>
      <c r="M1409" s="12"/>
      <c r="N1409" s="12"/>
      <c r="O1409" s="12"/>
      <c r="P1409" s="12"/>
    </row>
    <row r="1410" spans="3:16" x14ac:dyDescent="0.3">
      <c r="C1410" s="12"/>
      <c r="D1410" s="12"/>
      <c r="E1410" s="12"/>
      <c r="F1410" s="21"/>
      <c r="G1410" s="12"/>
      <c r="H1410" s="12"/>
      <c r="I1410" s="12"/>
      <c r="J1410" s="12"/>
      <c r="K1410" s="12"/>
      <c r="L1410" s="12"/>
      <c r="M1410" s="12"/>
      <c r="N1410" s="12"/>
      <c r="O1410" s="12"/>
      <c r="P1410" s="12"/>
    </row>
    <row r="1411" spans="3:16" x14ac:dyDescent="0.3">
      <c r="C1411" s="12"/>
      <c r="D1411" s="12"/>
      <c r="E1411" s="12"/>
      <c r="F1411" s="21"/>
      <c r="G1411" s="12"/>
      <c r="H1411" s="12"/>
      <c r="I1411" s="12"/>
      <c r="J1411" s="12"/>
      <c r="K1411" s="12"/>
      <c r="L1411" s="12"/>
      <c r="M1411" s="12"/>
      <c r="N1411" s="12"/>
      <c r="O1411" s="12"/>
      <c r="P1411" s="12"/>
    </row>
    <row r="1412" spans="3:16" x14ac:dyDescent="0.3">
      <c r="C1412" s="12"/>
      <c r="D1412" s="12"/>
      <c r="E1412" s="12"/>
      <c r="F1412" s="21"/>
      <c r="G1412" s="12"/>
      <c r="H1412" s="12"/>
      <c r="I1412" s="12"/>
      <c r="J1412" s="12"/>
      <c r="K1412" s="12"/>
      <c r="L1412" s="12"/>
      <c r="M1412" s="12"/>
      <c r="N1412" s="12"/>
      <c r="O1412" s="12"/>
      <c r="P1412" s="12"/>
    </row>
    <row r="1413" spans="3:16" x14ac:dyDescent="0.3">
      <c r="C1413" s="12"/>
      <c r="D1413" s="12"/>
      <c r="E1413" s="12"/>
      <c r="F1413" s="21"/>
      <c r="G1413" s="12"/>
      <c r="H1413" s="12"/>
      <c r="I1413" s="12"/>
      <c r="J1413" s="12"/>
      <c r="K1413" s="12"/>
      <c r="L1413" s="12"/>
      <c r="M1413" s="12"/>
      <c r="N1413" s="12"/>
      <c r="O1413" s="12"/>
      <c r="P1413" s="12"/>
    </row>
    <row r="1414" spans="3:16" x14ac:dyDescent="0.3">
      <c r="C1414" s="12"/>
      <c r="D1414" s="12"/>
      <c r="E1414" s="12"/>
      <c r="F1414" s="21"/>
      <c r="G1414" s="12"/>
      <c r="H1414" s="12"/>
      <c r="I1414" s="12"/>
      <c r="J1414" s="12"/>
      <c r="K1414" s="12"/>
      <c r="L1414" s="12"/>
      <c r="M1414" s="12"/>
      <c r="N1414" s="12"/>
      <c r="O1414" s="12"/>
      <c r="P1414" s="12"/>
    </row>
    <row r="1415" spans="3:16" x14ac:dyDescent="0.3">
      <c r="C1415" s="12"/>
      <c r="D1415" s="12"/>
      <c r="E1415" s="12"/>
      <c r="F1415" s="21"/>
      <c r="G1415" s="12"/>
      <c r="H1415" s="12"/>
      <c r="I1415" s="12"/>
      <c r="J1415" s="12"/>
      <c r="K1415" s="12"/>
      <c r="L1415" s="12"/>
      <c r="M1415" s="12"/>
      <c r="N1415" s="12"/>
      <c r="O1415" s="12"/>
      <c r="P1415" s="12"/>
    </row>
    <row r="1416" spans="3:16" x14ac:dyDescent="0.3">
      <c r="C1416" s="12"/>
      <c r="D1416" s="12"/>
      <c r="E1416" s="12"/>
      <c r="F1416" s="21"/>
      <c r="G1416" s="12"/>
      <c r="H1416" s="12"/>
      <c r="I1416" s="12"/>
      <c r="J1416" s="12"/>
      <c r="K1416" s="12"/>
      <c r="L1416" s="12"/>
      <c r="M1416" s="12"/>
      <c r="N1416" s="12"/>
      <c r="O1416" s="12"/>
      <c r="P1416" s="12"/>
    </row>
    <row r="1417" spans="3:16" x14ac:dyDescent="0.3">
      <c r="C1417" s="12"/>
      <c r="D1417" s="12"/>
      <c r="E1417" s="12"/>
      <c r="F1417" s="21"/>
      <c r="G1417" s="12"/>
      <c r="H1417" s="12"/>
      <c r="I1417" s="12"/>
      <c r="J1417" s="12"/>
      <c r="K1417" s="12"/>
      <c r="L1417" s="12"/>
      <c r="M1417" s="12"/>
      <c r="N1417" s="12"/>
      <c r="O1417" s="12"/>
      <c r="P1417" s="12"/>
    </row>
    <row r="1418" spans="3:16" x14ac:dyDescent="0.3">
      <c r="C1418" s="12"/>
      <c r="D1418" s="12"/>
      <c r="E1418" s="12"/>
      <c r="F1418" s="21"/>
      <c r="G1418" s="12"/>
      <c r="H1418" s="12"/>
      <c r="I1418" s="12"/>
      <c r="J1418" s="12"/>
      <c r="K1418" s="12"/>
      <c r="L1418" s="12"/>
      <c r="M1418" s="12"/>
      <c r="N1418" s="12"/>
      <c r="O1418" s="12"/>
      <c r="P1418" s="12"/>
    </row>
    <row r="1419" spans="3:16" x14ac:dyDescent="0.3">
      <c r="C1419" s="12"/>
      <c r="D1419" s="12"/>
      <c r="E1419" s="12"/>
      <c r="F1419" s="21"/>
      <c r="G1419" s="12"/>
      <c r="H1419" s="12"/>
      <c r="I1419" s="12"/>
      <c r="J1419" s="12"/>
      <c r="K1419" s="12"/>
      <c r="L1419" s="12"/>
      <c r="M1419" s="12"/>
      <c r="N1419" s="12"/>
      <c r="O1419" s="12"/>
      <c r="P1419" s="12"/>
    </row>
    <row r="1420" spans="3:16" x14ac:dyDescent="0.3">
      <c r="C1420" s="12"/>
      <c r="D1420" s="12"/>
      <c r="E1420" s="12"/>
      <c r="F1420" s="21"/>
      <c r="G1420" s="12"/>
      <c r="H1420" s="12"/>
      <c r="I1420" s="12"/>
      <c r="J1420" s="12"/>
      <c r="K1420" s="12"/>
      <c r="L1420" s="12"/>
      <c r="M1420" s="12"/>
      <c r="N1420" s="12"/>
      <c r="O1420" s="12"/>
      <c r="P1420" s="12"/>
    </row>
    <row r="1421" spans="3:16" x14ac:dyDescent="0.3">
      <c r="C1421" s="12"/>
      <c r="D1421" s="12"/>
      <c r="E1421" s="12"/>
      <c r="F1421" s="21"/>
      <c r="G1421" s="12"/>
      <c r="H1421" s="12"/>
      <c r="I1421" s="12"/>
      <c r="J1421" s="12"/>
      <c r="K1421" s="12"/>
      <c r="L1421" s="12"/>
      <c r="M1421" s="12"/>
      <c r="N1421" s="12"/>
      <c r="O1421" s="12"/>
      <c r="P1421" s="12"/>
    </row>
    <row r="1422" spans="3:16" x14ac:dyDescent="0.3">
      <c r="C1422" s="12"/>
      <c r="D1422" s="12"/>
      <c r="E1422" s="12"/>
      <c r="F1422" s="21"/>
      <c r="G1422" s="12"/>
      <c r="H1422" s="12"/>
      <c r="I1422" s="12"/>
      <c r="J1422" s="12"/>
      <c r="K1422" s="12"/>
      <c r="L1422" s="12"/>
      <c r="M1422" s="12"/>
      <c r="N1422" s="12"/>
      <c r="O1422" s="12"/>
      <c r="P1422" s="12"/>
    </row>
    <row r="1423" spans="3:16" x14ac:dyDescent="0.3">
      <c r="C1423" s="12"/>
      <c r="D1423" s="12"/>
      <c r="E1423" s="12"/>
      <c r="F1423" s="21"/>
      <c r="G1423" s="12"/>
      <c r="H1423" s="12"/>
      <c r="I1423" s="12"/>
      <c r="J1423" s="12"/>
      <c r="K1423" s="12"/>
      <c r="L1423" s="12"/>
      <c r="M1423" s="12"/>
      <c r="N1423" s="12"/>
      <c r="O1423" s="12"/>
      <c r="P1423" s="12"/>
    </row>
    <row r="1424" spans="3:16" x14ac:dyDescent="0.3">
      <c r="C1424" s="12"/>
      <c r="D1424" s="12"/>
      <c r="E1424" s="12"/>
      <c r="F1424" s="21"/>
      <c r="G1424" s="12"/>
      <c r="H1424" s="12"/>
      <c r="I1424" s="12"/>
      <c r="J1424" s="12"/>
      <c r="K1424" s="12"/>
      <c r="L1424" s="12"/>
      <c r="M1424" s="12"/>
      <c r="N1424" s="12"/>
      <c r="O1424" s="12"/>
      <c r="P1424" s="12"/>
    </row>
    <row r="1425" spans="3:16" x14ac:dyDescent="0.3">
      <c r="C1425" s="12"/>
      <c r="D1425" s="12"/>
      <c r="E1425" s="12"/>
      <c r="F1425" s="21"/>
      <c r="G1425" s="12"/>
      <c r="H1425" s="12"/>
      <c r="I1425" s="12"/>
      <c r="J1425" s="12"/>
      <c r="K1425" s="12"/>
      <c r="L1425" s="12"/>
      <c r="M1425" s="12"/>
      <c r="N1425" s="12"/>
      <c r="O1425" s="12"/>
      <c r="P1425" s="12"/>
    </row>
    <row r="1426" spans="3:16" x14ac:dyDescent="0.3">
      <c r="C1426" s="12"/>
      <c r="D1426" s="12"/>
      <c r="E1426" s="12"/>
      <c r="F1426" s="21"/>
      <c r="G1426" s="12"/>
      <c r="H1426" s="12"/>
      <c r="I1426" s="12"/>
      <c r="J1426" s="12"/>
      <c r="K1426" s="12"/>
      <c r="L1426" s="12"/>
      <c r="M1426" s="12"/>
      <c r="N1426" s="12"/>
      <c r="O1426" s="12"/>
      <c r="P1426" s="12"/>
    </row>
    <row r="1427" spans="3:16" x14ac:dyDescent="0.3">
      <c r="C1427" s="12"/>
      <c r="D1427" s="12"/>
      <c r="E1427" s="12"/>
      <c r="F1427" s="21"/>
      <c r="G1427" s="12"/>
      <c r="H1427" s="12"/>
      <c r="I1427" s="12"/>
      <c r="J1427" s="12"/>
      <c r="K1427" s="12"/>
      <c r="L1427" s="12"/>
      <c r="M1427" s="12"/>
      <c r="N1427" s="12"/>
      <c r="O1427" s="12"/>
      <c r="P1427" s="12"/>
    </row>
    <row r="1428" spans="3:16" x14ac:dyDescent="0.3">
      <c r="C1428" s="12"/>
      <c r="D1428" s="12"/>
      <c r="E1428" s="12"/>
      <c r="F1428" s="21"/>
      <c r="G1428" s="12"/>
      <c r="H1428" s="12"/>
      <c r="I1428" s="12"/>
      <c r="J1428" s="12"/>
      <c r="K1428" s="12"/>
      <c r="L1428" s="12"/>
      <c r="M1428" s="12"/>
      <c r="N1428" s="12"/>
      <c r="O1428" s="12"/>
      <c r="P1428" s="12"/>
    </row>
    <row r="1429" spans="3:16" x14ac:dyDescent="0.3">
      <c r="C1429" s="12"/>
      <c r="D1429" s="12"/>
      <c r="E1429" s="12"/>
      <c r="F1429" s="21"/>
      <c r="G1429" s="12"/>
      <c r="H1429" s="12"/>
      <c r="I1429" s="12"/>
      <c r="J1429" s="12"/>
      <c r="K1429" s="12"/>
      <c r="L1429" s="12"/>
      <c r="M1429" s="12"/>
      <c r="N1429" s="12"/>
      <c r="O1429" s="12"/>
      <c r="P1429" s="12"/>
    </row>
    <row r="1430" spans="3:16" x14ac:dyDescent="0.3">
      <c r="C1430" s="12"/>
      <c r="D1430" s="12"/>
      <c r="E1430" s="12"/>
      <c r="F1430" s="21"/>
      <c r="G1430" s="12"/>
      <c r="H1430" s="12"/>
      <c r="I1430" s="12"/>
      <c r="J1430" s="12"/>
      <c r="K1430" s="12"/>
      <c r="L1430" s="12"/>
      <c r="M1430" s="12"/>
      <c r="N1430" s="12"/>
      <c r="O1430" s="12"/>
      <c r="P1430" s="12"/>
    </row>
    <row r="1431" spans="3:16" x14ac:dyDescent="0.3">
      <c r="C1431" s="12"/>
      <c r="D1431" s="12"/>
      <c r="E1431" s="12"/>
      <c r="F1431" s="21"/>
      <c r="G1431" s="12"/>
      <c r="H1431" s="12"/>
      <c r="I1431" s="12"/>
      <c r="J1431" s="12"/>
      <c r="K1431" s="12"/>
      <c r="L1431" s="12"/>
      <c r="M1431" s="12"/>
      <c r="N1431" s="12"/>
      <c r="O1431" s="12"/>
      <c r="P1431" s="12"/>
    </row>
    <row r="1432" spans="3:16" x14ac:dyDescent="0.3">
      <c r="C1432" s="12"/>
      <c r="D1432" s="12"/>
      <c r="E1432" s="12"/>
      <c r="F1432" s="21"/>
      <c r="G1432" s="12"/>
      <c r="H1432" s="12"/>
      <c r="I1432" s="12"/>
      <c r="J1432" s="12"/>
      <c r="K1432" s="12"/>
      <c r="L1432" s="12"/>
      <c r="M1432" s="12"/>
      <c r="N1432" s="12"/>
      <c r="O1432" s="12"/>
      <c r="P1432" s="12"/>
    </row>
    <row r="1433" spans="3:16" x14ac:dyDescent="0.3">
      <c r="C1433" s="12"/>
      <c r="D1433" s="12"/>
      <c r="E1433" s="12"/>
      <c r="F1433" s="21"/>
      <c r="G1433" s="12"/>
      <c r="H1433" s="12"/>
      <c r="I1433" s="12"/>
      <c r="J1433" s="12"/>
      <c r="K1433" s="12"/>
      <c r="L1433" s="12"/>
      <c r="M1433" s="12"/>
      <c r="N1433" s="12"/>
      <c r="O1433" s="12"/>
      <c r="P1433" s="12"/>
    </row>
    <row r="1434" spans="3:16" x14ac:dyDescent="0.3">
      <c r="C1434" s="12"/>
      <c r="D1434" s="12"/>
      <c r="E1434" s="12"/>
      <c r="F1434" s="21"/>
      <c r="G1434" s="12"/>
      <c r="H1434" s="12"/>
      <c r="I1434" s="12"/>
      <c r="J1434" s="12"/>
      <c r="K1434" s="12"/>
      <c r="L1434" s="12"/>
      <c r="M1434" s="12"/>
      <c r="N1434" s="12"/>
      <c r="O1434" s="12"/>
      <c r="P1434" s="12"/>
    </row>
    <row r="1435" spans="3:16" x14ac:dyDescent="0.3">
      <c r="C1435" s="12"/>
      <c r="D1435" s="12"/>
      <c r="E1435" s="12"/>
      <c r="F1435" s="21"/>
      <c r="G1435" s="12"/>
      <c r="H1435" s="12"/>
      <c r="I1435" s="12"/>
      <c r="J1435" s="12"/>
      <c r="K1435" s="12"/>
      <c r="L1435" s="12"/>
      <c r="M1435" s="12"/>
      <c r="N1435" s="12"/>
      <c r="O1435" s="12"/>
      <c r="P1435" s="12"/>
    </row>
    <row r="1436" spans="3:16" x14ac:dyDescent="0.3">
      <c r="C1436" s="12"/>
      <c r="D1436" s="12"/>
      <c r="E1436" s="12"/>
      <c r="F1436" s="21"/>
      <c r="G1436" s="12"/>
      <c r="H1436" s="12"/>
      <c r="I1436" s="12"/>
      <c r="J1436" s="12"/>
      <c r="K1436" s="12"/>
      <c r="L1436" s="12"/>
      <c r="M1436" s="12"/>
      <c r="N1436" s="12"/>
      <c r="O1436" s="12"/>
      <c r="P1436" s="12"/>
    </row>
    <row r="1437" spans="3:16" x14ac:dyDescent="0.3">
      <c r="C1437" s="12"/>
      <c r="D1437" s="12"/>
      <c r="E1437" s="12"/>
      <c r="F1437" s="21"/>
      <c r="G1437" s="12"/>
      <c r="H1437" s="12"/>
      <c r="I1437" s="12"/>
      <c r="J1437" s="12"/>
      <c r="K1437" s="12"/>
      <c r="L1437" s="12"/>
      <c r="M1437" s="12"/>
      <c r="N1437" s="12"/>
      <c r="O1437" s="12"/>
      <c r="P1437" s="12"/>
    </row>
    <row r="1438" spans="3:16" x14ac:dyDescent="0.3">
      <c r="C1438" s="12"/>
      <c r="D1438" s="12"/>
      <c r="E1438" s="12"/>
      <c r="F1438" s="21"/>
      <c r="G1438" s="12"/>
      <c r="H1438" s="12"/>
      <c r="I1438" s="12"/>
      <c r="J1438" s="12"/>
      <c r="K1438" s="12"/>
      <c r="L1438" s="12"/>
      <c r="M1438" s="12"/>
      <c r="N1438" s="12"/>
      <c r="O1438" s="12"/>
      <c r="P1438" s="12"/>
    </row>
    <row r="1439" spans="3:16" x14ac:dyDescent="0.3">
      <c r="C1439" s="12"/>
      <c r="D1439" s="12"/>
      <c r="E1439" s="12"/>
      <c r="F1439" s="21"/>
      <c r="G1439" s="12"/>
      <c r="H1439" s="12"/>
      <c r="I1439" s="12"/>
      <c r="J1439" s="12"/>
      <c r="K1439" s="12"/>
      <c r="L1439" s="12"/>
      <c r="M1439" s="12"/>
      <c r="N1439" s="12"/>
      <c r="O1439" s="12"/>
      <c r="P1439" s="12"/>
    </row>
    <row r="1440" spans="3:16" x14ac:dyDescent="0.3">
      <c r="C1440" s="12"/>
      <c r="D1440" s="12"/>
      <c r="E1440" s="12"/>
      <c r="F1440" s="21"/>
      <c r="G1440" s="12"/>
      <c r="H1440" s="12"/>
      <c r="I1440" s="12"/>
      <c r="J1440" s="12"/>
      <c r="K1440" s="12"/>
      <c r="L1440" s="12"/>
      <c r="M1440" s="12"/>
      <c r="N1440" s="12"/>
      <c r="O1440" s="12"/>
      <c r="P1440" s="12"/>
    </row>
    <row r="1441" spans="3:16" x14ac:dyDescent="0.3">
      <c r="C1441" s="12"/>
      <c r="D1441" s="12"/>
      <c r="E1441" s="12"/>
      <c r="F1441" s="21"/>
      <c r="G1441" s="12"/>
      <c r="H1441" s="12"/>
      <c r="I1441" s="12"/>
      <c r="J1441" s="12"/>
      <c r="K1441" s="12"/>
      <c r="L1441" s="12"/>
      <c r="M1441" s="12"/>
      <c r="N1441" s="12"/>
      <c r="O1441" s="12"/>
      <c r="P1441" s="12"/>
    </row>
    <row r="1442" spans="3:16" x14ac:dyDescent="0.3">
      <c r="C1442" s="12"/>
      <c r="D1442" s="12"/>
      <c r="E1442" s="12"/>
      <c r="F1442" s="21"/>
      <c r="G1442" s="12"/>
      <c r="H1442" s="12"/>
      <c r="I1442" s="12"/>
      <c r="J1442" s="12"/>
      <c r="K1442" s="12"/>
      <c r="L1442" s="12"/>
      <c r="M1442" s="12"/>
      <c r="N1442" s="12"/>
      <c r="O1442" s="12"/>
      <c r="P1442" s="12"/>
    </row>
    <row r="1443" spans="3:16" x14ac:dyDescent="0.3">
      <c r="C1443" s="12"/>
      <c r="D1443" s="12"/>
      <c r="E1443" s="12"/>
      <c r="F1443" s="21"/>
      <c r="G1443" s="12"/>
      <c r="H1443" s="12"/>
      <c r="I1443" s="12"/>
      <c r="J1443" s="12"/>
      <c r="K1443" s="12"/>
      <c r="L1443" s="12"/>
      <c r="M1443" s="12"/>
      <c r="N1443" s="12"/>
      <c r="O1443" s="12"/>
      <c r="P1443" s="12"/>
    </row>
    <row r="1444" spans="3:16" x14ac:dyDescent="0.3">
      <c r="C1444" s="12"/>
      <c r="D1444" s="12"/>
      <c r="E1444" s="12"/>
      <c r="F1444" s="21"/>
      <c r="G1444" s="12"/>
      <c r="H1444" s="12"/>
      <c r="I1444" s="12"/>
      <c r="J1444" s="12"/>
      <c r="K1444" s="12"/>
      <c r="L1444" s="12"/>
      <c r="M1444" s="12"/>
      <c r="N1444" s="12"/>
      <c r="O1444" s="12"/>
      <c r="P1444" s="12"/>
    </row>
    <row r="1445" spans="3:16" x14ac:dyDescent="0.3">
      <c r="C1445" s="12"/>
      <c r="D1445" s="12"/>
      <c r="E1445" s="12"/>
      <c r="F1445" s="21"/>
      <c r="G1445" s="12"/>
      <c r="H1445" s="12"/>
      <c r="I1445" s="12"/>
      <c r="J1445" s="12"/>
      <c r="K1445" s="12"/>
      <c r="L1445" s="12"/>
      <c r="M1445" s="12"/>
      <c r="N1445" s="12"/>
      <c r="O1445" s="12"/>
      <c r="P1445" s="12"/>
    </row>
    <row r="1446" spans="3:16" x14ac:dyDescent="0.3">
      <c r="C1446" s="12"/>
      <c r="D1446" s="12"/>
      <c r="E1446" s="12"/>
      <c r="F1446" s="21"/>
      <c r="G1446" s="12"/>
      <c r="H1446" s="12"/>
      <c r="I1446" s="12"/>
      <c r="J1446" s="12"/>
      <c r="K1446" s="12"/>
      <c r="L1446" s="12"/>
      <c r="M1446" s="12"/>
      <c r="N1446" s="12"/>
      <c r="O1446" s="12"/>
      <c r="P1446" s="12"/>
    </row>
    <row r="1447" spans="3:16" x14ac:dyDescent="0.3">
      <c r="C1447" s="12"/>
      <c r="D1447" s="12"/>
      <c r="E1447" s="12"/>
      <c r="F1447" s="21"/>
      <c r="G1447" s="12"/>
      <c r="H1447" s="12"/>
      <c r="I1447" s="12"/>
      <c r="J1447" s="12"/>
      <c r="K1447" s="12"/>
      <c r="L1447" s="12"/>
      <c r="M1447" s="12"/>
      <c r="N1447" s="12"/>
      <c r="O1447" s="12"/>
      <c r="P1447" s="12"/>
    </row>
    <row r="1448" spans="3:16" x14ac:dyDescent="0.3">
      <c r="C1448" s="12"/>
      <c r="D1448" s="12"/>
      <c r="E1448" s="12"/>
      <c r="F1448" s="21"/>
      <c r="G1448" s="12"/>
      <c r="H1448" s="12"/>
      <c r="I1448" s="12"/>
      <c r="J1448" s="12"/>
      <c r="K1448" s="12"/>
      <c r="L1448" s="12"/>
      <c r="M1448" s="12"/>
      <c r="N1448" s="12"/>
      <c r="O1448" s="12"/>
      <c r="P1448" s="12"/>
    </row>
    <row r="1449" spans="3:16" x14ac:dyDescent="0.3">
      <c r="C1449" s="12"/>
      <c r="D1449" s="12"/>
      <c r="E1449" s="12"/>
      <c r="F1449" s="21"/>
      <c r="G1449" s="12"/>
      <c r="H1449" s="12"/>
      <c r="I1449" s="12"/>
      <c r="J1449" s="12"/>
      <c r="K1449" s="12"/>
      <c r="L1449" s="12"/>
      <c r="M1449" s="12"/>
      <c r="N1449" s="12"/>
      <c r="O1449" s="12"/>
      <c r="P1449" s="12"/>
    </row>
    <row r="1450" spans="3:16" x14ac:dyDescent="0.3">
      <c r="C1450" s="12"/>
      <c r="D1450" s="12"/>
      <c r="E1450" s="12"/>
      <c r="F1450" s="21"/>
      <c r="G1450" s="12"/>
      <c r="H1450" s="12"/>
      <c r="I1450" s="12"/>
      <c r="J1450" s="12"/>
      <c r="K1450" s="12"/>
      <c r="L1450" s="12"/>
      <c r="M1450" s="12"/>
      <c r="N1450" s="12"/>
      <c r="O1450" s="12"/>
      <c r="P1450" s="12"/>
    </row>
    <row r="1451" spans="3:16" x14ac:dyDescent="0.3">
      <c r="C1451" s="12"/>
      <c r="D1451" s="12"/>
      <c r="E1451" s="12"/>
      <c r="F1451" s="21"/>
      <c r="G1451" s="12"/>
      <c r="H1451" s="12"/>
      <c r="I1451" s="12"/>
      <c r="J1451" s="12"/>
      <c r="K1451" s="12"/>
      <c r="L1451" s="12"/>
      <c r="M1451" s="12"/>
      <c r="N1451" s="12"/>
      <c r="O1451" s="12"/>
      <c r="P1451" s="12"/>
    </row>
    <row r="1452" spans="3:16" x14ac:dyDescent="0.3">
      <c r="C1452" s="12"/>
      <c r="D1452" s="12"/>
      <c r="E1452" s="12"/>
      <c r="F1452" s="21"/>
      <c r="G1452" s="12"/>
      <c r="H1452" s="12"/>
      <c r="I1452" s="12"/>
      <c r="J1452" s="12"/>
      <c r="K1452" s="12"/>
      <c r="L1452" s="12"/>
      <c r="M1452" s="12"/>
      <c r="N1452" s="12"/>
      <c r="O1452" s="12"/>
      <c r="P1452" s="12"/>
    </row>
    <row r="1453" spans="3:16" x14ac:dyDescent="0.3">
      <c r="C1453" s="12"/>
      <c r="D1453" s="12"/>
      <c r="E1453" s="12"/>
      <c r="F1453" s="21"/>
      <c r="G1453" s="12"/>
      <c r="H1453" s="12"/>
      <c r="I1453" s="12"/>
      <c r="J1453" s="12"/>
      <c r="K1453" s="12"/>
      <c r="L1453" s="12"/>
      <c r="M1453" s="12"/>
      <c r="N1453" s="12"/>
      <c r="O1453" s="12"/>
      <c r="P1453" s="12"/>
    </row>
    <row r="1454" spans="3:16" x14ac:dyDescent="0.3">
      <c r="C1454" s="12"/>
      <c r="D1454" s="12"/>
      <c r="E1454" s="12"/>
      <c r="F1454" s="21"/>
      <c r="G1454" s="12"/>
      <c r="H1454" s="12"/>
      <c r="I1454" s="12"/>
      <c r="J1454" s="12"/>
      <c r="K1454" s="12"/>
      <c r="L1454" s="12"/>
      <c r="M1454" s="12"/>
      <c r="N1454" s="12"/>
      <c r="O1454" s="12"/>
      <c r="P1454" s="12"/>
    </row>
    <row r="1455" spans="3:16" x14ac:dyDescent="0.3">
      <c r="C1455" s="12"/>
      <c r="D1455" s="12"/>
      <c r="E1455" s="12"/>
      <c r="F1455" s="21"/>
      <c r="G1455" s="12"/>
      <c r="H1455" s="12"/>
      <c r="I1455" s="12"/>
      <c r="J1455" s="12"/>
      <c r="K1455" s="12"/>
      <c r="L1455" s="12"/>
      <c r="M1455" s="12"/>
      <c r="N1455" s="12"/>
      <c r="O1455" s="12"/>
      <c r="P1455" s="12"/>
    </row>
    <row r="1456" spans="3:16" x14ac:dyDescent="0.3">
      <c r="C1456" s="12"/>
      <c r="D1456" s="12"/>
      <c r="E1456" s="12"/>
      <c r="F1456" s="21"/>
      <c r="G1456" s="12"/>
      <c r="H1456" s="12"/>
      <c r="I1456" s="12"/>
      <c r="J1456" s="12"/>
      <c r="K1456" s="12"/>
      <c r="L1456" s="12"/>
      <c r="M1456" s="12"/>
      <c r="N1456" s="12"/>
      <c r="O1456" s="12"/>
      <c r="P1456" s="12"/>
    </row>
    <row r="1457" spans="3:16" x14ac:dyDescent="0.3">
      <c r="C1457" s="12"/>
      <c r="D1457" s="12"/>
      <c r="E1457" s="12"/>
      <c r="F1457" s="21"/>
      <c r="G1457" s="12"/>
      <c r="H1457" s="12"/>
      <c r="I1457" s="12"/>
      <c r="J1457" s="12"/>
      <c r="K1457" s="12"/>
      <c r="L1457" s="12"/>
      <c r="M1457" s="12"/>
      <c r="N1457" s="12"/>
      <c r="O1457" s="12"/>
      <c r="P1457" s="12"/>
    </row>
    <row r="1458" spans="3:16" x14ac:dyDescent="0.3">
      <c r="C1458" s="12"/>
      <c r="D1458" s="12"/>
      <c r="E1458" s="12"/>
      <c r="F1458" s="21"/>
      <c r="G1458" s="12"/>
      <c r="H1458" s="12"/>
      <c r="I1458" s="12"/>
      <c r="J1458" s="12"/>
      <c r="K1458" s="12"/>
      <c r="L1458" s="12"/>
      <c r="M1458" s="12"/>
      <c r="N1458" s="12"/>
      <c r="O1458" s="12"/>
      <c r="P1458" s="12"/>
    </row>
    <row r="1459" spans="3:16" x14ac:dyDescent="0.3">
      <c r="C1459" s="12"/>
      <c r="D1459" s="12"/>
      <c r="E1459" s="12"/>
      <c r="F1459" s="21"/>
      <c r="G1459" s="12"/>
      <c r="H1459" s="12"/>
      <c r="I1459" s="12"/>
      <c r="J1459" s="12"/>
      <c r="K1459" s="12"/>
      <c r="L1459" s="12"/>
      <c r="M1459" s="12"/>
      <c r="N1459" s="12"/>
      <c r="O1459" s="12"/>
      <c r="P1459" s="12"/>
    </row>
    <row r="1460" spans="3:16" x14ac:dyDescent="0.3">
      <c r="C1460" s="12"/>
      <c r="D1460" s="12"/>
      <c r="E1460" s="12"/>
      <c r="F1460" s="21"/>
      <c r="G1460" s="12"/>
      <c r="H1460" s="12"/>
      <c r="I1460" s="12"/>
      <c r="J1460" s="12"/>
      <c r="K1460" s="12"/>
      <c r="L1460" s="12"/>
      <c r="M1460" s="12"/>
      <c r="N1460" s="12"/>
      <c r="O1460" s="12"/>
      <c r="P1460" s="12"/>
    </row>
    <row r="1461" spans="3:16" x14ac:dyDescent="0.3">
      <c r="C1461" s="12"/>
      <c r="D1461" s="12"/>
      <c r="E1461" s="12"/>
      <c r="F1461" s="21"/>
      <c r="G1461" s="12"/>
      <c r="H1461" s="12"/>
      <c r="I1461" s="12"/>
      <c r="J1461" s="12"/>
      <c r="K1461" s="12"/>
      <c r="L1461" s="12"/>
      <c r="M1461" s="12"/>
      <c r="N1461" s="12"/>
      <c r="O1461" s="12"/>
      <c r="P1461" s="12"/>
    </row>
    <row r="1462" spans="3:16" x14ac:dyDescent="0.3">
      <c r="C1462" s="12"/>
      <c r="D1462" s="12"/>
      <c r="E1462" s="12"/>
      <c r="F1462" s="21"/>
      <c r="G1462" s="12"/>
      <c r="H1462" s="12"/>
      <c r="I1462" s="12"/>
      <c r="J1462" s="12"/>
      <c r="K1462" s="12"/>
      <c r="L1462" s="12"/>
      <c r="M1462" s="12"/>
      <c r="N1462" s="12"/>
      <c r="O1462" s="12"/>
      <c r="P1462" s="12"/>
    </row>
    <row r="1463" spans="3:16" x14ac:dyDescent="0.3">
      <c r="C1463" s="12"/>
      <c r="D1463" s="12"/>
      <c r="E1463" s="12"/>
      <c r="F1463" s="21"/>
      <c r="G1463" s="12"/>
      <c r="H1463" s="12"/>
      <c r="I1463" s="12"/>
      <c r="J1463" s="12"/>
      <c r="K1463" s="12"/>
      <c r="L1463" s="12"/>
      <c r="M1463" s="12"/>
      <c r="N1463" s="12"/>
      <c r="O1463" s="12"/>
      <c r="P1463" s="12"/>
    </row>
    <row r="1464" spans="3:16" x14ac:dyDescent="0.3">
      <c r="C1464" s="12"/>
      <c r="D1464" s="12"/>
      <c r="E1464" s="12"/>
      <c r="F1464" s="21"/>
      <c r="G1464" s="12"/>
      <c r="H1464" s="12"/>
      <c r="I1464" s="12"/>
      <c r="J1464" s="12"/>
      <c r="K1464" s="12"/>
      <c r="L1464" s="12"/>
      <c r="M1464" s="12"/>
      <c r="N1464" s="12"/>
      <c r="O1464" s="12"/>
      <c r="P1464" s="12"/>
    </row>
    <row r="1465" spans="3:16" x14ac:dyDescent="0.3">
      <c r="C1465" s="12"/>
      <c r="D1465" s="12"/>
      <c r="E1465" s="12"/>
      <c r="F1465" s="21"/>
      <c r="G1465" s="12"/>
      <c r="H1465" s="12"/>
      <c r="I1465" s="12"/>
      <c r="J1465" s="12"/>
      <c r="K1465" s="12"/>
      <c r="L1465" s="12"/>
      <c r="M1465" s="12"/>
      <c r="N1465" s="12"/>
      <c r="O1465" s="12"/>
      <c r="P1465" s="12"/>
    </row>
    <row r="1466" spans="3:16" x14ac:dyDescent="0.3">
      <c r="C1466" s="12"/>
      <c r="D1466" s="12"/>
      <c r="E1466" s="12"/>
      <c r="F1466" s="21"/>
      <c r="G1466" s="12"/>
      <c r="H1466" s="12"/>
      <c r="I1466" s="12"/>
      <c r="J1466" s="12"/>
      <c r="K1466" s="12"/>
      <c r="L1466" s="12"/>
      <c r="M1466" s="12"/>
      <c r="N1466" s="12"/>
      <c r="O1466" s="12"/>
      <c r="P1466" s="12"/>
    </row>
    <row r="1467" spans="3:16" x14ac:dyDescent="0.3">
      <c r="C1467" s="12"/>
      <c r="D1467" s="12"/>
      <c r="E1467" s="12"/>
      <c r="F1467" s="21"/>
      <c r="G1467" s="12"/>
      <c r="H1467" s="12"/>
      <c r="I1467" s="12"/>
      <c r="J1467" s="12"/>
      <c r="K1467" s="12"/>
      <c r="L1467" s="12"/>
      <c r="M1467" s="12"/>
      <c r="N1467" s="12"/>
      <c r="O1467" s="12"/>
      <c r="P1467" s="12"/>
    </row>
    <row r="1468" spans="3:16" x14ac:dyDescent="0.3">
      <c r="C1468" s="12"/>
      <c r="D1468" s="12"/>
      <c r="E1468" s="12"/>
      <c r="F1468" s="21"/>
      <c r="G1468" s="12"/>
      <c r="H1468" s="12"/>
      <c r="I1468" s="12"/>
      <c r="J1468" s="12"/>
      <c r="K1468" s="12"/>
      <c r="L1468" s="12"/>
      <c r="M1468" s="12"/>
      <c r="N1468" s="12"/>
      <c r="O1468" s="12"/>
      <c r="P1468" s="12"/>
    </row>
    <row r="1469" spans="3:16" x14ac:dyDescent="0.3">
      <c r="C1469" s="12"/>
      <c r="D1469" s="12"/>
      <c r="E1469" s="12"/>
      <c r="F1469" s="21"/>
      <c r="G1469" s="12"/>
      <c r="H1469" s="12"/>
      <c r="I1469" s="12"/>
      <c r="J1469" s="12"/>
      <c r="K1469" s="12"/>
      <c r="L1469" s="12"/>
      <c r="M1469" s="12"/>
      <c r="N1469" s="12"/>
      <c r="O1469" s="12"/>
      <c r="P1469" s="12"/>
    </row>
    <row r="1470" spans="3:16" x14ac:dyDescent="0.3">
      <c r="C1470" s="12"/>
      <c r="D1470" s="12"/>
      <c r="E1470" s="12"/>
      <c r="F1470" s="21"/>
      <c r="G1470" s="12"/>
      <c r="H1470" s="12"/>
      <c r="I1470" s="12"/>
      <c r="J1470" s="12"/>
      <c r="K1470" s="12"/>
      <c r="L1470" s="12"/>
      <c r="M1470" s="12"/>
      <c r="N1470" s="12"/>
      <c r="O1470" s="12"/>
      <c r="P1470" s="12"/>
    </row>
    <row r="1471" spans="3:16" x14ac:dyDescent="0.3">
      <c r="C1471" s="12"/>
      <c r="D1471" s="12"/>
      <c r="E1471" s="12"/>
      <c r="F1471" s="21"/>
      <c r="G1471" s="12"/>
      <c r="H1471" s="12"/>
      <c r="I1471" s="12"/>
      <c r="J1471" s="12"/>
      <c r="K1471" s="12"/>
      <c r="L1471" s="12"/>
      <c r="M1471" s="12"/>
      <c r="N1471" s="12"/>
      <c r="O1471" s="12"/>
      <c r="P1471" s="12"/>
    </row>
    <row r="1472" spans="3:16" x14ac:dyDescent="0.3">
      <c r="C1472" s="12"/>
      <c r="D1472" s="12"/>
      <c r="E1472" s="12"/>
      <c r="F1472" s="21"/>
      <c r="G1472" s="12"/>
      <c r="H1472" s="12"/>
      <c r="I1472" s="12"/>
      <c r="J1472" s="12"/>
      <c r="K1472" s="12"/>
      <c r="L1472" s="12"/>
      <c r="M1472" s="12"/>
      <c r="N1472" s="12"/>
      <c r="O1472" s="12"/>
      <c r="P1472" s="12"/>
    </row>
    <row r="1473" spans="3:16" x14ac:dyDescent="0.3">
      <c r="C1473" s="12"/>
      <c r="D1473" s="12"/>
      <c r="E1473" s="12"/>
      <c r="F1473" s="21"/>
      <c r="G1473" s="12"/>
      <c r="H1473" s="12"/>
      <c r="I1473" s="12"/>
      <c r="J1473" s="12"/>
      <c r="K1473" s="12"/>
      <c r="L1473" s="12"/>
      <c r="M1473" s="12"/>
      <c r="N1473" s="12"/>
      <c r="O1473" s="12"/>
      <c r="P1473" s="12"/>
    </row>
    <row r="1474" spans="3:16" x14ac:dyDescent="0.3">
      <c r="C1474" s="12"/>
      <c r="D1474" s="12"/>
      <c r="E1474" s="12"/>
      <c r="F1474" s="21"/>
      <c r="G1474" s="12"/>
      <c r="H1474" s="12"/>
      <c r="I1474" s="12"/>
      <c r="J1474" s="12"/>
      <c r="K1474" s="12"/>
      <c r="L1474" s="12"/>
      <c r="M1474" s="12"/>
      <c r="N1474" s="12"/>
      <c r="O1474" s="12"/>
      <c r="P1474" s="12"/>
    </row>
    <row r="1475" spans="3:16" x14ac:dyDescent="0.3">
      <c r="C1475" s="12"/>
      <c r="D1475" s="12"/>
      <c r="E1475" s="12"/>
      <c r="F1475" s="21"/>
      <c r="G1475" s="12"/>
      <c r="H1475" s="12"/>
      <c r="I1475" s="12"/>
      <c r="J1475" s="12"/>
      <c r="K1475" s="12"/>
      <c r="L1475" s="12"/>
      <c r="M1475" s="12"/>
      <c r="N1475" s="12"/>
      <c r="O1475" s="12"/>
      <c r="P1475" s="12"/>
    </row>
    <row r="1476" spans="3:16" x14ac:dyDescent="0.3">
      <c r="C1476" s="12"/>
      <c r="D1476" s="12"/>
      <c r="E1476" s="12"/>
      <c r="F1476" s="21"/>
      <c r="G1476" s="12"/>
      <c r="H1476" s="12"/>
      <c r="I1476" s="12"/>
      <c r="J1476" s="12"/>
      <c r="K1476" s="12"/>
      <c r="L1476" s="12"/>
      <c r="M1476" s="12"/>
      <c r="N1476" s="12"/>
      <c r="O1476" s="12"/>
      <c r="P1476" s="12"/>
    </row>
    <row r="1477" spans="3:16" x14ac:dyDescent="0.3">
      <c r="C1477" s="12"/>
      <c r="D1477" s="12"/>
      <c r="E1477" s="12"/>
      <c r="F1477" s="21"/>
      <c r="G1477" s="12"/>
      <c r="H1477" s="12"/>
      <c r="I1477" s="12"/>
      <c r="J1477" s="12"/>
      <c r="K1477" s="12"/>
      <c r="L1477" s="12"/>
      <c r="M1477" s="12"/>
      <c r="N1477" s="12"/>
      <c r="O1477" s="12"/>
      <c r="P1477" s="12"/>
    </row>
    <row r="1478" spans="3:16" x14ac:dyDescent="0.3">
      <c r="C1478" s="12"/>
      <c r="D1478" s="12"/>
      <c r="E1478" s="12"/>
      <c r="F1478" s="21"/>
      <c r="G1478" s="12"/>
      <c r="H1478" s="12"/>
      <c r="I1478" s="12"/>
      <c r="J1478" s="12"/>
      <c r="K1478" s="12"/>
      <c r="L1478" s="12"/>
      <c r="M1478" s="12"/>
      <c r="N1478" s="12"/>
      <c r="O1478" s="12"/>
      <c r="P1478" s="12"/>
    </row>
    <row r="1479" spans="3:16" x14ac:dyDescent="0.3">
      <c r="C1479" s="12"/>
      <c r="D1479" s="12"/>
      <c r="E1479" s="12"/>
      <c r="F1479" s="21"/>
      <c r="G1479" s="12"/>
      <c r="H1479" s="12"/>
      <c r="I1479" s="12"/>
      <c r="J1479" s="12"/>
      <c r="K1479" s="12"/>
      <c r="L1479" s="12"/>
      <c r="M1479" s="12"/>
      <c r="N1479" s="12"/>
      <c r="O1479" s="12"/>
      <c r="P1479" s="12"/>
    </row>
    <row r="1480" spans="3:16" x14ac:dyDescent="0.3">
      <c r="C1480" s="12"/>
      <c r="D1480" s="12"/>
      <c r="E1480" s="12"/>
      <c r="F1480" s="21"/>
      <c r="G1480" s="12"/>
      <c r="H1480" s="12"/>
      <c r="I1480" s="12"/>
      <c r="J1480" s="12"/>
      <c r="K1480" s="12"/>
      <c r="L1480" s="12"/>
      <c r="M1480" s="12"/>
      <c r="N1480" s="12"/>
      <c r="O1480" s="12"/>
      <c r="P1480" s="12"/>
    </row>
    <row r="1481" spans="3:16" x14ac:dyDescent="0.3">
      <c r="C1481" s="12"/>
      <c r="D1481" s="12"/>
      <c r="E1481" s="12"/>
      <c r="F1481" s="21"/>
      <c r="G1481" s="12"/>
      <c r="H1481" s="12"/>
      <c r="I1481" s="12"/>
      <c r="J1481" s="12"/>
      <c r="K1481" s="12"/>
      <c r="L1481" s="12"/>
      <c r="M1481" s="12"/>
      <c r="N1481" s="12"/>
      <c r="O1481" s="12"/>
      <c r="P1481" s="12"/>
    </row>
    <row r="1482" spans="3:16" x14ac:dyDescent="0.3">
      <c r="C1482" s="12"/>
      <c r="D1482" s="12"/>
      <c r="E1482" s="12"/>
      <c r="F1482" s="21"/>
      <c r="G1482" s="12"/>
      <c r="H1482" s="12"/>
      <c r="I1482" s="12"/>
      <c r="J1482" s="12"/>
      <c r="K1482" s="12"/>
      <c r="L1482" s="12"/>
      <c r="M1482" s="12"/>
      <c r="N1482" s="12"/>
      <c r="O1482" s="12"/>
      <c r="P1482" s="12"/>
    </row>
    <row r="1483" spans="3:16" x14ac:dyDescent="0.3">
      <c r="C1483" s="12"/>
      <c r="D1483" s="12"/>
      <c r="E1483" s="12"/>
      <c r="F1483" s="21"/>
      <c r="G1483" s="12"/>
      <c r="H1483" s="12"/>
      <c r="I1483" s="12"/>
      <c r="J1483" s="12"/>
      <c r="K1483" s="12"/>
      <c r="L1483" s="12"/>
      <c r="M1483" s="12"/>
      <c r="N1483" s="12"/>
      <c r="O1483" s="12"/>
      <c r="P1483" s="12"/>
    </row>
    <row r="1484" spans="3:16" x14ac:dyDescent="0.3">
      <c r="C1484" s="12"/>
      <c r="D1484" s="12"/>
      <c r="E1484" s="12"/>
      <c r="F1484" s="21"/>
      <c r="G1484" s="12"/>
      <c r="H1484" s="12"/>
      <c r="I1484" s="12"/>
      <c r="J1484" s="12"/>
      <c r="K1484" s="12"/>
      <c r="L1484" s="12"/>
      <c r="M1484" s="12"/>
      <c r="N1484" s="12"/>
      <c r="O1484" s="12"/>
      <c r="P1484" s="12"/>
    </row>
    <row r="1485" spans="3:16" x14ac:dyDescent="0.3">
      <c r="C1485" s="12"/>
      <c r="D1485" s="12"/>
      <c r="E1485" s="12"/>
      <c r="F1485" s="21"/>
      <c r="G1485" s="12"/>
      <c r="H1485" s="12"/>
      <c r="I1485" s="12"/>
      <c r="J1485" s="12"/>
      <c r="K1485" s="12"/>
      <c r="L1485" s="12"/>
      <c r="M1485" s="12"/>
      <c r="N1485" s="12"/>
      <c r="O1485" s="12"/>
      <c r="P1485" s="12"/>
    </row>
    <row r="1486" spans="3:16" x14ac:dyDescent="0.3">
      <c r="C1486" s="12"/>
      <c r="D1486" s="12"/>
      <c r="E1486" s="12"/>
      <c r="F1486" s="21"/>
      <c r="G1486" s="12"/>
      <c r="H1486" s="12"/>
      <c r="I1486" s="12"/>
      <c r="J1486" s="12"/>
      <c r="K1486" s="12"/>
      <c r="L1486" s="12"/>
      <c r="M1486" s="12"/>
      <c r="N1486" s="12"/>
      <c r="O1486" s="12"/>
      <c r="P1486" s="12"/>
    </row>
    <row r="1487" spans="3:16" x14ac:dyDescent="0.3">
      <c r="C1487" s="12"/>
      <c r="D1487" s="12"/>
      <c r="E1487" s="12"/>
      <c r="F1487" s="21"/>
      <c r="G1487" s="12"/>
      <c r="H1487" s="12"/>
      <c r="I1487" s="12"/>
      <c r="J1487" s="12"/>
      <c r="K1487" s="12"/>
      <c r="L1487" s="12"/>
      <c r="M1487" s="12"/>
      <c r="N1487" s="12"/>
      <c r="O1487" s="12"/>
      <c r="P1487" s="12"/>
    </row>
    <row r="1488" spans="3:16" x14ac:dyDescent="0.3">
      <c r="C1488" s="12"/>
      <c r="D1488" s="12"/>
      <c r="E1488" s="12"/>
      <c r="F1488" s="21"/>
      <c r="G1488" s="12"/>
      <c r="H1488" s="12"/>
      <c r="I1488" s="12"/>
      <c r="J1488" s="12"/>
      <c r="K1488" s="12"/>
      <c r="L1488" s="12"/>
      <c r="M1488" s="12"/>
      <c r="N1488" s="12"/>
      <c r="O1488" s="12"/>
      <c r="P1488" s="12"/>
    </row>
    <row r="1489" spans="3:16" x14ac:dyDescent="0.3">
      <c r="C1489" s="12"/>
      <c r="D1489" s="12"/>
      <c r="E1489" s="12"/>
      <c r="F1489" s="21"/>
      <c r="G1489" s="12"/>
      <c r="H1489" s="12"/>
      <c r="I1489" s="12"/>
      <c r="J1489" s="12"/>
      <c r="K1489" s="12"/>
      <c r="L1489" s="12"/>
      <c r="M1489" s="12"/>
      <c r="N1489" s="12"/>
      <c r="O1489" s="12"/>
      <c r="P1489" s="12"/>
    </row>
    <row r="1490" spans="3:16" x14ac:dyDescent="0.3">
      <c r="C1490" s="12"/>
      <c r="D1490" s="12"/>
      <c r="E1490" s="12"/>
      <c r="F1490" s="21"/>
      <c r="G1490" s="12"/>
      <c r="H1490" s="12"/>
      <c r="I1490" s="12"/>
      <c r="J1490" s="12"/>
      <c r="K1490" s="12"/>
      <c r="L1490" s="12"/>
      <c r="M1490" s="12"/>
      <c r="N1490" s="12"/>
      <c r="O1490" s="12"/>
      <c r="P1490" s="12"/>
    </row>
    <row r="1491" spans="3:16" x14ac:dyDescent="0.3">
      <c r="C1491" s="12"/>
      <c r="D1491" s="12"/>
      <c r="E1491" s="12"/>
      <c r="F1491" s="21"/>
      <c r="G1491" s="12"/>
      <c r="H1491" s="12"/>
      <c r="I1491" s="12"/>
      <c r="J1491" s="12"/>
      <c r="K1491" s="12"/>
      <c r="L1491" s="12"/>
      <c r="M1491" s="12"/>
      <c r="N1491" s="12"/>
      <c r="O1491" s="12"/>
      <c r="P1491" s="12"/>
    </row>
    <row r="1492" spans="3:16" x14ac:dyDescent="0.3">
      <c r="C1492" s="12"/>
      <c r="D1492" s="12"/>
      <c r="E1492" s="12"/>
      <c r="F1492" s="21"/>
      <c r="G1492" s="12"/>
      <c r="H1492" s="12"/>
      <c r="I1492" s="12"/>
      <c r="J1492" s="12"/>
      <c r="K1492" s="12"/>
      <c r="L1492" s="12"/>
      <c r="M1492" s="12"/>
      <c r="N1492" s="12"/>
      <c r="O1492" s="12"/>
      <c r="P1492" s="12"/>
    </row>
    <row r="1493" spans="3:16" x14ac:dyDescent="0.3">
      <c r="C1493" s="12"/>
      <c r="D1493" s="12"/>
      <c r="E1493" s="12"/>
      <c r="F1493" s="21"/>
      <c r="G1493" s="12"/>
      <c r="H1493" s="12"/>
      <c r="I1493" s="12"/>
      <c r="J1493" s="12"/>
      <c r="K1493" s="12"/>
      <c r="L1493" s="12"/>
      <c r="M1493" s="12"/>
      <c r="N1493" s="12"/>
      <c r="O1493" s="12"/>
      <c r="P1493" s="12"/>
    </row>
    <row r="1494" spans="3:16" x14ac:dyDescent="0.3">
      <c r="C1494" s="12"/>
      <c r="D1494" s="12"/>
      <c r="E1494" s="12"/>
      <c r="F1494" s="21"/>
      <c r="G1494" s="12"/>
      <c r="H1494" s="12"/>
      <c r="I1494" s="12"/>
      <c r="J1494" s="12"/>
      <c r="K1494" s="12"/>
      <c r="L1494" s="12"/>
      <c r="M1494" s="12"/>
      <c r="N1494" s="12"/>
      <c r="O1494" s="12"/>
      <c r="P1494" s="12"/>
    </row>
    <row r="1495" spans="3:16" x14ac:dyDescent="0.3">
      <c r="C1495" s="12"/>
      <c r="D1495" s="12"/>
      <c r="E1495" s="12"/>
      <c r="F1495" s="21"/>
      <c r="G1495" s="12"/>
      <c r="H1495" s="12"/>
      <c r="I1495" s="12"/>
      <c r="J1495" s="12"/>
      <c r="K1495" s="12"/>
      <c r="L1495" s="12"/>
      <c r="M1495" s="12"/>
      <c r="N1495" s="12"/>
      <c r="O1495" s="12"/>
      <c r="P1495" s="12"/>
    </row>
    <row r="1496" spans="3:16" x14ac:dyDescent="0.3">
      <c r="C1496" s="12"/>
      <c r="D1496" s="12"/>
      <c r="E1496" s="12"/>
      <c r="F1496" s="21"/>
      <c r="G1496" s="12"/>
      <c r="H1496" s="12"/>
      <c r="I1496" s="12"/>
      <c r="J1496" s="12"/>
      <c r="K1496" s="12"/>
      <c r="L1496" s="12"/>
      <c r="M1496" s="12"/>
      <c r="N1496" s="12"/>
      <c r="O1496" s="12"/>
      <c r="P1496" s="12"/>
    </row>
    <row r="1497" spans="3:16" x14ac:dyDescent="0.3">
      <c r="C1497" s="12"/>
      <c r="D1497" s="12"/>
      <c r="E1497" s="12"/>
      <c r="F1497" s="21"/>
      <c r="G1497" s="12"/>
      <c r="H1497" s="12"/>
      <c r="I1497" s="12"/>
      <c r="J1497" s="12"/>
      <c r="K1497" s="12"/>
      <c r="L1497" s="12"/>
      <c r="M1497" s="12"/>
      <c r="N1497" s="12"/>
      <c r="O1497" s="12"/>
      <c r="P1497" s="12"/>
    </row>
    <row r="1498" spans="3:16" x14ac:dyDescent="0.3">
      <c r="C1498" s="12"/>
      <c r="D1498" s="12"/>
      <c r="E1498" s="12"/>
      <c r="F1498" s="21"/>
      <c r="G1498" s="12"/>
      <c r="H1498" s="12"/>
      <c r="I1498" s="12"/>
      <c r="J1498" s="12"/>
      <c r="K1498" s="12"/>
      <c r="L1498" s="12"/>
      <c r="M1498" s="12"/>
      <c r="N1498" s="12"/>
      <c r="O1498" s="12"/>
      <c r="P1498" s="12"/>
    </row>
    <row r="1499" spans="3:16" x14ac:dyDescent="0.3">
      <c r="C1499" s="12"/>
      <c r="D1499" s="12"/>
      <c r="E1499" s="12"/>
      <c r="F1499" s="21"/>
      <c r="G1499" s="12"/>
      <c r="H1499" s="12"/>
      <c r="I1499" s="12"/>
      <c r="J1499" s="12"/>
      <c r="K1499" s="12"/>
      <c r="L1499" s="12"/>
      <c r="M1499" s="12"/>
      <c r="N1499" s="12"/>
      <c r="O1499" s="12"/>
      <c r="P1499" s="12"/>
    </row>
    <row r="1500" spans="3:16" x14ac:dyDescent="0.3">
      <c r="C1500" s="12"/>
      <c r="D1500" s="12"/>
      <c r="E1500" s="12"/>
      <c r="F1500" s="21"/>
      <c r="G1500" s="12"/>
      <c r="H1500" s="12"/>
      <c r="I1500" s="12"/>
      <c r="J1500" s="12"/>
      <c r="K1500" s="12"/>
      <c r="L1500" s="12"/>
      <c r="M1500" s="12"/>
      <c r="N1500" s="12"/>
      <c r="O1500" s="12"/>
      <c r="P1500" s="12"/>
    </row>
    <row r="1501" spans="3:16" x14ac:dyDescent="0.3">
      <c r="C1501" s="12"/>
      <c r="D1501" s="12"/>
      <c r="E1501" s="12"/>
      <c r="F1501" s="21"/>
      <c r="G1501" s="12"/>
      <c r="H1501" s="12"/>
      <c r="I1501" s="12"/>
      <c r="J1501" s="12"/>
      <c r="K1501" s="12"/>
      <c r="L1501" s="12"/>
      <c r="M1501" s="12"/>
      <c r="N1501" s="12"/>
      <c r="O1501" s="12"/>
      <c r="P1501" s="12"/>
    </row>
    <row r="1502" spans="3:16" x14ac:dyDescent="0.3">
      <c r="C1502" s="12"/>
      <c r="D1502" s="12"/>
      <c r="E1502" s="12"/>
      <c r="F1502" s="21"/>
      <c r="G1502" s="12"/>
      <c r="H1502" s="12"/>
      <c r="I1502" s="12"/>
      <c r="J1502" s="12"/>
      <c r="K1502" s="12"/>
      <c r="L1502" s="12"/>
      <c r="M1502" s="12"/>
      <c r="N1502" s="12"/>
      <c r="O1502" s="12"/>
      <c r="P1502" s="12"/>
    </row>
    <row r="1503" spans="3:16" x14ac:dyDescent="0.3">
      <c r="C1503" s="12"/>
      <c r="D1503" s="12"/>
      <c r="E1503" s="12"/>
      <c r="F1503" s="21"/>
      <c r="G1503" s="12"/>
      <c r="H1503" s="12"/>
      <c r="I1503" s="12"/>
      <c r="J1503" s="12"/>
      <c r="K1503" s="12"/>
      <c r="L1503" s="12"/>
      <c r="M1503" s="12"/>
      <c r="N1503" s="12"/>
      <c r="O1503" s="12"/>
      <c r="P1503" s="12"/>
    </row>
    <row r="1504" spans="3:16" x14ac:dyDescent="0.3">
      <c r="C1504" s="12"/>
      <c r="D1504" s="12"/>
      <c r="E1504" s="12"/>
      <c r="F1504" s="21"/>
      <c r="G1504" s="12"/>
      <c r="H1504" s="12"/>
      <c r="I1504" s="12"/>
      <c r="J1504" s="12"/>
      <c r="K1504" s="12"/>
      <c r="L1504" s="12"/>
      <c r="M1504" s="12"/>
      <c r="N1504" s="12"/>
      <c r="O1504" s="12"/>
      <c r="P1504" s="12"/>
    </row>
    <row r="1505" spans="3:16" x14ac:dyDescent="0.3">
      <c r="C1505" s="12"/>
      <c r="D1505" s="12"/>
      <c r="E1505" s="12"/>
      <c r="F1505" s="21"/>
      <c r="G1505" s="12"/>
      <c r="H1505" s="12"/>
      <c r="I1505" s="12"/>
      <c r="J1505" s="12"/>
      <c r="K1505" s="12"/>
      <c r="L1505" s="12"/>
      <c r="M1505" s="12"/>
      <c r="N1505" s="12"/>
      <c r="O1505" s="12"/>
      <c r="P1505" s="12"/>
    </row>
    <row r="1506" spans="3:16" x14ac:dyDescent="0.3">
      <c r="C1506" s="12"/>
      <c r="D1506" s="12"/>
      <c r="E1506" s="12"/>
      <c r="F1506" s="21"/>
      <c r="G1506" s="12"/>
      <c r="H1506" s="12"/>
      <c r="I1506" s="12"/>
      <c r="J1506" s="12"/>
      <c r="K1506" s="12"/>
      <c r="L1506" s="12"/>
      <c r="M1506" s="12"/>
      <c r="N1506" s="12"/>
      <c r="O1506" s="12"/>
      <c r="P1506" s="12"/>
    </row>
    <row r="1507" spans="3:16" x14ac:dyDescent="0.3">
      <c r="C1507" s="12"/>
      <c r="D1507" s="12"/>
      <c r="E1507" s="12"/>
      <c r="F1507" s="21"/>
      <c r="G1507" s="12"/>
      <c r="H1507" s="12"/>
      <c r="I1507" s="12"/>
      <c r="J1507" s="12"/>
      <c r="K1507" s="12"/>
      <c r="L1507" s="12"/>
      <c r="M1507" s="12"/>
      <c r="N1507" s="12"/>
      <c r="O1507" s="12"/>
      <c r="P1507" s="12"/>
    </row>
    <row r="1508" spans="3:16" x14ac:dyDescent="0.3">
      <c r="C1508" s="12"/>
      <c r="D1508" s="12"/>
      <c r="E1508" s="12"/>
      <c r="F1508" s="21"/>
      <c r="G1508" s="12"/>
      <c r="H1508" s="12"/>
      <c r="I1508" s="12"/>
      <c r="J1508" s="12"/>
      <c r="K1508" s="12"/>
      <c r="L1508" s="12"/>
      <c r="M1508" s="12"/>
      <c r="N1508" s="12"/>
      <c r="O1508" s="12"/>
      <c r="P1508" s="12"/>
    </row>
    <row r="1509" spans="3:16" x14ac:dyDescent="0.3">
      <c r="C1509" s="12"/>
      <c r="D1509" s="12"/>
      <c r="E1509" s="12"/>
      <c r="F1509" s="21"/>
      <c r="G1509" s="12"/>
      <c r="H1509" s="12"/>
      <c r="I1509" s="12"/>
      <c r="J1509" s="12"/>
      <c r="K1509" s="12"/>
      <c r="L1509" s="12"/>
      <c r="M1509" s="12"/>
      <c r="N1509" s="12"/>
      <c r="O1509" s="12"/>
      <c r="P1509" s="12"/>
    </row>
    <row r="1510" spans="3:16" x14ac:dyDescent="0.3">
      <c r="C1510" s="12"/>
      <c r="D1510" s="12"/>
      <c r="E1510" s="12"/>
      <c r="F1510" s="21"/>
      <c r="G1510" s="12"/>
      <c r="H1510" s="12"/>
      <c r="I1510" s="12"/>
      <c r="J1510" s="12"/>
      <c r="K1510" s="12"/>
      <c r="L1510" s="12"/>
      <c r="M1510" s="12"/>
      <c r="N1510" s="12"/>
      <c r="O1510" s="12"/>
      <c r="P1510" s="12"/>
    </row>
    <row r="1511" spans="3:16" x14ac:dyDescent="0.3">
      <c r="C1511" s="12"/>
      <c r="D1511" s="12"/>
      <c r="E1511" s="12"/>
      <c r="F1511" s="21"/>
      <c r="G1511" s="12"/>
      <c r="H1511" s="12"/>
      <c r="I1511" s="12"/>
      <c r="J1511" s="12"/>
      <c r="K1511" s="12"/>
      <c r="L1511" s="12"/>
      <c r="M1511" s="12"/>
      <c r="N1511" s="12"/>
      <c r="O1511" s="12"/>
      <c r="P1511" s="12"/>
    </row>
    <row r="1512" spans="3:16" x14ac:dyDescent="0.3">
      <c r="C1512" s="12"/>
      <c r="D1512" s="12"/>
      <c r="E1512" s="12"/>
      <c r="F1512" s="21"/>
      <c r="G1512" s="12"/>
      <c r="H1512" s="12"/>
      <c r="I1512" s="12"/>
      <c r="J1512" s="12"/>
      <c r="K1512" s="12"/>
      <c r="L1512" s="12"/>
      <c r="M1512" s="12"/>
      <c r="N1512" s="12"/>
      <c r="O1512" s="12"/>
      <c r="P1512" s="12"/>
    </row>
    <row r="1513" spans="3:16" x14ac:dyDescent="0.3">
      <c r="C1513" s="12"/>
      <c r="D1513" s="12"/>
      <c r="E1513" s="12"/>
      <c r="F1513" s="21"/>
      <c r="G1513" s="12"/>
      <c r="H1513" s="12"/>
      <c r="I1513" s="12"/>
      <c r="J1513" s="12"/>
      <c r="K1513" s="12"/>
      <c r="L1513" s="12"/>
      <c r="M1513" s="12"/>
      <c r="N1513" s="12"/>
      <c r="O1513" s="12"/>
      <c r="P1513" s="12"/>
    </row>
    <row r="1514" spans="3:16" x14ac:dyDescent="0.3">
      <c r="C1514" s="12"/>
      <c r="D1514" s="12"/>
      <c r="E1514" s="12"/>
      <c r="F1514" s="21"/>
      <c r="G1514" s="12"/>
      <c r="H1514" s="12"/>
      <c r="I1514" s="12"/>
      <c r="J1514" s="12"/>
      <c r="K1514" s="12"/>
      <c r="L1514" s="12"/>
      <c r="M1514" s="12"/>
      <c r="N1514" s="12"/>
      <c r="O1514" s="12"/>
      <c r="P1514" s="12"/>
    </row>
    <row r="1515" spans="3:16" x14ac:dyDescent="0.3">
      <c r="C1515" s="12"/>
      <c r="D1515" s="12"/>
      <c r="E1515" s="12"/>
      <c r="F1515" s="21"/>
      <c r="G1515" s="12"/>
      <c r="H1515" s="12"/>
      <c r="I1515" s="12"/>
      <c r="J1515" s="12"/>
      <c r="K1515" s="12"/>
      <c r="L1515" s="12"/>
      <c r="M1515" s="12"/>
      <c r="N1515" s="12"/>
      <c r="O1515" s="12"/>
      <c r="P1515" s="12"/>
    </row>
    <row r="1516" spans="3:16" x14ac:dyDescent="0.3">
      <c r="C1516" s="12"/>
      <c r="D1516" s="12"/>
      <c r="E1516" s="12"/>
      <c r="F1516" s="21"/>
      <c r="G1516" s="12"/>
      <c r="H1516" s="12"/>
      <c r="I1516" s="12"/>
      <c r="J1516" s="12"/>
      <c r="K1516" s="12"/>
      <c r="L1516" s="12"/>
      <c r="M1516" s="12"/>
      <c r="N1516" s="12"/>
      <c r="O1516" s="12"/>
      <c r="P1516" s="12"/>
    </row>
    <row r="1517" spans="3:16" x14ac:dyDescent="0.3">
      <c r="C1517" s="12"/>
      <c r="D1517" s="12"/>
      <c r="E1517" s="12"/>
      <c r="F1517" s="21"/>
      <c r="G1517" s="12"/>
      <c r="H1517" s="12"/>
      <c r="I1517" s="12"/>
      <c r="J1517" s="12"/>
      <c r="K1517" s="12"/>
      <c r="L1517" s="12"/>
      <c r="M1517" s="12"/>
      <c r="N1517" s="12"/>
      <c r="O1517" s="12"/>
      <c r="P1517" s="12"/>
    </row>
    <row r="1518" spans="3:16" x14ac:dyDescent="0.3">
      <c r="C1518" s="12"/>
      <c r="D1518" s="12"/>
      <c r="E1518" s="12"/>
      <c r="F1518" s="21"/>
      <c r="G1518" s="12"/>
      <c r="H1518" s="12"/>
      <c r="I1518" s="12"/>
      <c r="J1518" s="12"/>
      <c r="K1518" s="12"/>
      <c r="L1518" s="12"/>
      <c r="M1518" s="12"/>
      <c r="N1518" s="12"/>
      <c r="O1518" s="12"/>
      <c r="P1518" s="12"/>
    </row>
    <row r="1519" spans="3:16" x14ac:dyDescent="0.3">
      <c r="C1519" s="12"/>
      <c r="D1519" s="12"/>
      <c r="E1519" s="12"/>
      <c r="F1519" s="21"/>
      <c r="G1519" s="12"/>
      <c r="H1519" s="12"/>
      <c r="I1519" s="12"/>
      <c r="J1519" s="12"/>
      <c r="K1519" s="12"/>
      <c r="L1519" s="12"/>
      <c r="M1519" s="12"/>
      <c r="N1519" s="12"/>
      <c r="O1519" s="12"/>
      <c r="P1519" s="12"/>
    </row>
    <row r="1520" spans="3:16" x14ac:dyDescent="0.3">
      <c r="C1520" s="12"/>
      <c r="D1520" s="12"/>
      <c r="E1520" s="12"/>
      <c r="F1520" s="21"/>
      <c r="G1520" s="12"/>
      <c r="H1520" s="12"/>
      <c r="I1520" s="12"/>
      <c r="J1520" s="12"/>
      <c r="K1520" s="12"/>
      <c r="L1520" s="12"/>
      <c r="M1520" s="12"/>
      <c r="N1520" s="12"/>
      <c r="O1520" s="12"/>
      <c r="P1520" s="12"/>
    </row>
    <row r="1521" spans="3:16" x14ac:dyDescent="0.3">
      <c r="C1521" s="12"/>
      <c r="D1521" s="12"/>
      <c r="E1521" s="12"/>
      <c r="F1521" s="21"/>
      <c r="G1521" s="12"/>
      <c r="H1521" s="12"/>
      <c r="I1521" s="12"/>
      <c r="J1521" s="12"/>
      <c r="K1521" s="12"/>
      <c r="L1521" s="12"/>
      <c r="M1521" s="12"/>
      <c r="N1521" s="12"/>
      <c r="O1521" s="12"/>
      <c r="P1521" s="12"/>
    </row>
    <row r="1522" spans="3:16" x14ac:dyDescent="0.3">
      <c r="C1522" s="12"/>
      <c r="D1522" s="12"/>
      <c r="E1522" s="12"/>
      <c r="F1522" s="21"/>
      <c r="G1522" s="12"/>
      <c r="H1522" s="12"/>
      <c r="I1522" s="12"/>
      <c r="J1522" s="12"/>
      <c r="K1522" s="12"/>
      <c r="L1522" s="12"/>
      <c r="M1522" s="12"/>
      <c r="N1522" s="12"/>
      <c r="O1522" s="12"/>
      <c r="P1522" s="12"/>
    </row>
    <row r="1523" spans="3:16" x14ac:dyDescent="0.3">
      <c r="C1523" s="12"/>
      <c r="D1523" s="12"/>
      <c r="E1523" s="12"/>
      <c r="F1523" s="21"/>
      <c r="G1523" s="12"/>
      <c r="H1523" s="12"/>
      <c r="I1523" s="12"/>
      <c r="J1523" s="12"/>
      <c r="K1523" s="12"/>
      <c r="L1523" s="12"/>
      <c r="M1523" s="12"/>
      <c r="N1523" s="12"/>
      <c r="O1523" s="12"/>
      <c r="P1523" s="12"/>
    </row>
    <row r="1524" spans="3:16" x14ac:dyDescent="0.3">
      <c r="C1524" s="12"/>
      <c r="D1524" s="12"/>
      <c r="E1524" s="12"/>
      <c r="F1524" s="21"/>
      <c r="G1524" s="12"/>
      <c r="H1524" s="12"/>
      <c r="I1524" s="12"/>
      <c r="J1524" s="12"/>
      <c r="K1524" s="12"/>
      <c r="L1524" s="12"/>
      <c r="M1524" s="12"/>
      <c r="N1524" s="12"/>
      <c r="O1524" s="12"/>
      <c r="P1524" s="12"/>
    </row>
    <row r="1525" spans="3:16" x14ac:dyDescent="0.3">
      <c r="C1525" s="12"/>
      <c r="D1525" s="12"/>
      <c r="E1525" s="12"/>
      <c r="F1525" s="21"/>
      <c r="G1525" s="12"/>
      <c r="H1525" s="12"/>
      <c r="I1525" s="12"/>
      <c r="J1525" s="12"/>
      <c r="K1525" s="12"/>
      <c r="L1525" s="12"/>
      <c r="M1525" s="12"/>
      <c r="N1525" s="12"/>
      <c r="O1525" s="12"/>
      <c r="P1525" s="12"/>
    </row>
    <row r="1526" spans="3:16" x14ac:dyDescent="0.3">
      <c r="C1526" s="12"/>
      <c r="D1526" s="12"/>
      <c r="E1526" s="12"/>
      <c r="F1526" s="21"/>
      <c r="G1526" s="12"/>
      <c r="H1526" s="12"/>
      <c r="I1526" s="12"/>
      <c r="J1526" s="12"/>
      <c r="K1526" s="12"/>
      <c r="L1526" s="12"/>
      <c r="M1526" s="12"/>
      <c r="N1526" s="12"/>
      <c r="O1526" s="12"/>
      <c r="P1526" s="12"/>
    </row>
    <row r="1527" spans="3:16" x14ac:dyDescent="0.3">
      <c r="C1527" s="12"/>
      <c r="D1527" s="12"/>
      <c r="E1527" s="12"/>
      <c r="F1527" s="21"/>
      <c r="G1527" s="12"/>
      <c r="H1527" s="12"/>
      <c r="I1527" s="12"/>
      <c r="J1527" s="12"/>
      <c r="K1527" s="12"/>
      <c r="L1527" s="12"/>
      <c r="M1527" s="12"/>
      <c r="N1527" s="12"/>
      <c r="O1527" s="12"/>
      <c r="P1527" s="12"/>
    </row>
    <row r="1528" spans="3:16" x14ac:dyDescent="0.3">
      <c r="C1528" s="12"/>
      <c r="D1528" s="12"/>
      <c r="E1528" s="12"/>
      <c r="F1528" s="21"/>
      <c r="G1528" s="12"/>
      <c r="H1528" s="12"/>
      <c r="I1528" s="12"/>
      <c r="J1528" s="12"/>
      <c r="K1528" s="12"/>
      <c r="L1528" s="12"/>
      <c r="M1528" s="12"/>
      <c r="N1528" s="12"/>
      <c r="O1528" s="12"/>
      <c r="P1528" s="12"/>
    </row>
    <row r="1529" spans="3:16" x14ac:dyDescent="0.3">
      <c r="C1529" s="12"/>
      <c r="D1529" s="12"/>
      <c r="E1529" s="12"/>
      <c r="F1529" s="21"/>
      <c r="G1529" s="12"/>
      <c r="H1529" s="12"/>
      <c r="I1529" s="12"/>
      <c r="J1529" s="12"/>
      <c r="K1529" s="12"/>
      <c r="L1529" s="12"/>
      <c r="M1529" s="12"/>
      <c r="N1529" s="12"/>
      <c r="O1529" s="12"/>
      <c r="P1529" s="12"/>
    </row>
    <row r="1530" spans="3:16" x14ac:dyDescent="0.3">
      <c r="C1530" s="12"/>
      <c r="D1530" s="12"/>
      <c r="E1530" s="12"/>
      <c r="F1530" s="21"/>
      <c r="G1530" s="12"/>
      <c r="H1530" s="12"/>
      <c r="I1530" s="12"/>
      <c r="J1530" s="12"/>
      <c r="K1530" s="12"/>
      <c r="L1530" s="12"/>
      <c r="M1530" s="12"/>
      <c r="N1530" s="12"/>
      <c r="O1530" s="12"/>
      <c r="P1530" s="12"/>
    </row>
    <row r="1531" spans="3:16" x14ac:dyDescent="0.3">
      <c r="C1531" s="12"/>
      <c r="D1531" s="12"/>
      <c r="E1531" s="12"/>
      <c r="F1531" s="21"/>
      <c r="G1531" s="12"/>
      <c r="H1531" s="12"/>
      <c r="I1531" s="12"/>
      <c r="J1531" s="12"/>
      <c r="K1531" s="12"/>
      <c r="L1531" s="12"/>
      <c r="M1531" s="12"/>
      <c r="N1531" s="12"/>
      <c r="O1531" s="12"/>
      <c r="P1531" s="12"/>
    </row>
    <row r="1532" spans="3:16" x14ac:dyDescent="0.3">
      <c r="C1532" s="12"/>
      <c r="D1532" s="12"/>
      <c r="E1532" s="12"/>
      <c r="F1532" s="21"/>
      <c r="G1532" s="12"/>
      <c r="H1532" s="12"/>
      <c r="I1532" s="12"/>
      <c r="J1532" s="12"/>
      <c r="K1532" s="12"/>
      <c r="L1532" s="12"/>
      <c r="M1532" s="12"/>
      <c r="N1532" s="12"/>
      <c r="O1532" s="12"/>
      <c r="P1532" s="12"/>
    </row>
    <row r="1533" spans="3:16" x14ac:dyDescent="0.3">
      <c r="C1533" s="12"/>
      <c r="D1533" s="12"/>
      <c r="E1533" s="12"/>
      <c r="F1533" s="21"/>
      <c r="G1533" s="12"/>
      <c r="H1533" s="12"/>
      <c r="I1533" s="12"/>
      <c r="J1533" s="12"/>
      <c r="K1533" s="12"/>
      <c r="L1533" s="12"/>
      <c r="M1533" s="12"/>
      <c r="N1533" s="12"/>
      <c r="O1533" s="12"/>
      <c r="P1533" s="12"/>
    </row>
    <row r="1534" spans="3:16" x14ac:dyDescent="0.3">
      <c r="C1534" s="12"/>
      <c r="D1534" s="12"/>
      <c r="E1534" s="12"/>
      <c r="F1534" s="21"/>
      <c r="G1534" s="12"/>
      <c r="H1534" s="12"/>
      <c r="I1534" s="12"/>
      <c r="J1534" s="12"/>
      <c r="K1534" s="12"/>
      <c r="L1534" s="12"/>
      <c r="M1534" s="12"/>
      <c r="N1534" s="12"/>
      <c r="O1534" s="12"/>
      <c r="P1534" s="12"/>
    </row>
    <row r="1535" spans="3:16" x14ac:dyDescent="0.3">
      <c r="C1535" s="12"/>
      <c r="D1535" s="12"/>
      <c r="E1535" s="12"/>
      <c r="F1535" s="21"/>
      <c r="G1535" s="12"/>
      <c r="H1535" s="12"/>
      <c r="I1535" s="12"/>
      <c r="J1535" s="12"/>
      <c r="K1535" s="12"/>
      <c r="L1535" s="12"/>
      <c r="M1535" s="12"/>
      <c r="N1535" s="12"/>
      <c r="O1535" s="12"/>
      <c r="P1535" s="12"/>
    </row>
    <row r="1536" spans="3:16" x14ac:dyDescent="0.3">
      <c r="C1536" s="12"/>
      <c r="D1536" s="12"/>
      <c r="E1536" s="12"/>
      <c r="F1536" s="21"/>
      <c r="G1536" s="12"/>
      <c r="H1536" s="12"/>
      <c r="I1536" s="12"/>
      <c r="J1536" s="12"/>
      <c r="K1536" s="12"/>
      <c r="L1536" s="12"/>
      <c r="M1536" s="12"/>
      <c r="N1536" s="12"/>
      <c r="O1536" s="12"/>
      <c r="P1536" s="12"/>
    </row>
    <row r="1537" spans="3:16" x14ac:dyDescent="0.3">
      <c r="C1537" s="12"/>
      <c r="D1537" s="12"/>
      <c r="E1537" s="12"/>
      <c r="F1537" s="21"/>
      <c r="G1537" s="12"/>
      <c r="H1537" s="12"/>
      <c r="I1537" s="12"/>
      <c r="J1537" s="12"/>
      <c r="K1537" s="12"/>
      <c r="L1537" s="12"/>
      <c r="M1537" s="12"/>
      <c r="N1537" s="12"/>
      <c r="O1537" s="12"/>
      <c r="P1537" s="12"/>
    </row>
    <row r="1538" spans="3:16" x14ac:dyDescent="0.3">
      <c r="C1538" s="12"/>
      <c r="D1538" s="12"/>
      <c r="E1538" s="12"/>
      <c r="F1538" s="21"/>
      <c r="G1538" s="12"/>
      <c r="H1538" s="12"/>
      <c r="I1538" s="12"/>
      <c r="J1538" s="12"/>
      <c r="K1538" s="12"/>
      <c r="L1538" s="12"/>
      <c r="M1538" s="12"/>
      <c r="N1538" s="12"/>
      <c r="O1538" s="12"/>
      <c r="P1538" s="12"/>
    </row>
    <row r="1539" spans="3:16" x14ac:dyDescent="0.3">
      <c r="C1539" s="12"/>
      <c r="D1539" s="12"/>
      <c r="E1539" s="12"/>
      <c r="F1539" s="21"/>
      <c r="G1539" s="12"/>
      <c r="H1539" s="12"/>
      <c r="I1539" s="12"/>
      <c r="J1539" s="12"/>
      <c r="K1539" s="12"/>
      <c r="L1539" s="12"/>
      <c r="M1539" s="12"/>
      <c r="N1539" s="12"/>
      <c r="O1539" s="12"/>
      <c r="P1539" s="12"/>
    </row>
    <row r="1540" spans="3:16" x14ac:dyDescent="0.3">
      <c r="C1540" s="12"/>
      <c r="D1540" s="12"/>
      <c r="E1540" s="12"/>
      <c r="F1540" s="21"/>
      <c r="G1540" s="12"/>
      <c r="H1540" s="12"/>
      <c r="I1540" s="12"/>
      <c r="J1540" s="12"/>
      <c r="K1540" s="12"/>
      <c r="L1540" s="12"/>
      <c r="M1540" s="12"/>
      <c r="N1540" s="12"/>
      <c r="O1540" s="12"/>
      <c r="P1540" s="12"/>
    </row>
    <row r="1541" spans="3:16" x14ac:dyDescent="0.3">
      <c r="C1541" s="12"/>
      <c r="D1541" s="12"/>
      <c r="E1541" s="12"/>
      <c r="F1541" s="21"/>
      <c r="G1541" s="12"/>
      <c r="H1541" s="12"/>
      <c r="I1541" s="12"/>
      <c r="J1541" s="12"/>
      <c r="K1541" s="12"/>
      <c r="L1541" s="12"/>
      <c r="M1541" s="12"/>
      <c r="N1541" s="12"/>
      <c r="O1541" s="12"/>
      <c r="P1541" s="12"/>
    </row>
    <row r="1542" spans="3:16" x14ac:dyDescent="0.3">
      <c r="C1542" s="12"/>
      <c r="D1542" s="12"/>
      <c r="E1542" s="12"/>
      <c r="F1542" s="21"/>
      <c r="G1542" s="12"/>
      <c r="H1542" s="12"/>
      <c r="I1542" s="12"/>
      <c r="J1542" s="12"/>
      <c r="K1542" s="12"/>
      <c r="L1542" s="12"/>
      <c r="M1542" s="12"/>
      <c r="N1542" s="12"/>
      <c r="O1542" s="12"/>
      <c r="P1542" s="12"/>
    </row>
    <row r="1543" spans="3:16" x14ac:dyDescent="0.3">
      <c r="C1543" s="12"/>
      <c r="D1543" s="12"/>
      <c r="E1543" s="12"/>
      <c r="F1543" s="21"/>
      <c r="G1543" s="12"/>
      <c r="H1543" s="12"/>
      <c r="I1543" s="12"/>
      <c r="J1543" s="12"/>
      <c r="K1543" s="12"/>
      <c r="L1543" s="12"/>
      <c r="M1543" s="12"/>
      <c r="N1543" s="12"/>
      <c r="O1543" s="12"/>
      <c r="P1543" s="12"/>
    </row>
    <row r="1544" spans="3:16" x14ac:dyDescent="0.3">
      <c r="C1544" s="12"/>
      <c r="D1544" s="12"/>
      <c r="E1544" s="12"/>
      <c r="F1544" s="21"/>
      <c r="G1544" s="12"/>
      <c r="H1544" s="12"/>
      <c r="I1544" s="12"/>
      <c r="J1544" s="12"/>
      <c r="K1544" s="12"/>
      <c r="L1544" s="12"/>
      <c r="M1544" s="12"/>
      <c r="N1544" s="12"/>
      <c r="O1544" s="12"/>
      <c r="P1544" s="12"/>
    </row>
    <row r="1545" spans="3:16" x14ac:dyDescent="0.3">
      <c r="C1545" s="12"/>
      <c r="D1545" s="12"/>
      <c r="E1545" s="12"/>
      <c r="F1545" s="21"/>
      <c r="G1545" s="12"/>
      <c r="H1545" s="12"/>
      <c r="I1545" s="12"/>
      <c r="J1545" s="12"/>
      <c r="K1545" s="12"/>
      <c r="L1545" s="12"/>
      <c r="M1545" s="12"/>
      <c r="N1545" s="12"/>
      <c r="O1545" s="12"/>
      <c r="P1545" s="12"/>
    </row>
    <row r="1546" spans="3:16" x14ac:dyDescent="0.3">
      <c r="C1546" s="12"/>
      <c r="D1546" s="12"/>
      <c r="E1546" s="12"/>
      <c r="F1546" s="21"/>
      <c r="G1546" s="12"/>
      <c r="H1546" s="12"/>
      <c r="I1546" s="12"/>
      <c r="J1546" s="12"/>
      <c r="K1546" s="12"/>
      <c r="L1546" s="12"/>
      <c r="M1546" s="12"/>
      <c r="N1546" s="12"/>
      <c r="O1546" s="12"/>
      <c r="P1546" s="12"/>
    </row>
    <row r="1547" spans="3:16" x14ac:dyDescent="0.3">
      <c r="C1547" s="12"/>
      <c r="D1547" s="12"/>
      <c r="E1547" s="12"/>
      <c r="F1547" s="21"/>
      <c r="G1547" s="12"/>
      <c r="H1547" s="12"/>
      <c r="I1547" s="12"/>
      <c r="J1547" s="12"/>
      <c r="K1547" s="12"/>
      <c r="L1547" s="12"/>
      <c r="M1547" s="12"/>
      <c r="N1547" s="12"/>
      <c r="O1547" s="12"/>
      <c r="P1547" s="12"/>
    </row>
    <row r="1548" spans="3:16" x14ac:dyDescent="0.3">
      <c r="C1548" s="12"/>
      <c r="D1548" s="12"/>
      <c r="E1548" s="12"/>
      <c r="F1548" s="21"/>
      <c r="G1548" s="12"/>
      <c r="H1548" s="12"/>
      <c r="I1548" s="12"/>
      <c r="J1548" s="12"/>
      <c r="K1548" s="12"/>
      <c r="L1548" s="12"/>
      <c r="M1548" s="12"/>
      <c r="N1548" s="12"/>
      <c r="O1548" s="12"/>
      <c r="P1548" s="12"/>
    </row>
    <row r="1549" spans="3:16" x14ac:dyDescent="0.3">
      <c r="C1549" s="12"/>
      <c r="D1549" s="12"/>
      <c r="E1549" s="12"/>
      <c r="F1549" s="21"/>
      <c r="G1549" s="12"/>
      <c r="H1549" s="12"/>
      <c r="I1549" s="12"/>
      <c r="J1549" s="12"/>
      <c r="K1549" s="12"/>
      <c r="L1549" s="12"/>
      <c r="M1549" s="12"/>
      <c r="N1549" s="12"/>
      <c r="O1549" s="12"/>
      <c r="P1549" s="12"/>
    </row>
    <row r="1550" spans="3:16" x14ac:dyDescent="0.3">
      <c r="C1550" s="12"/>
      <c r="D1550" s="12"/>
      <c r="E1550" s="12"/>
      <c r="F1550" s="21"/>
      <c r="G1550" s="12"/>
      <c r="H1550" s="12"/>
      <c r="I1550" s="12"/>
      <c r="J1550" s="12"/>
      <c r="K1550" s="12"/>
      <c r="L1550" s="12"/>
      <c r="M1550" s="12"/>
      <c r="N1550" s="12"/>
      <c r="O1550" s="12"/>
      <c r="P1550" s="12"/>
    </row>
    <row r="1551" spans="3:16" x14ac:dyDescent="0.3">
      <c r="C1551" s="12"/>
      <c r="D1551" s="12"/>
      <c r="E1551" s="12"/>
      <c r="F1551" s="21"/>
      <c r="G1551" s="12"/>
      <c r="H1551" s="12"/>
      <c r="I1551" s="12"/>
      <c r="J1551" s="12"/>
      <c r="K1551" s="12"/>
      <c r="L1551" s="12"/>
      <c r="M1551" s="12"/>
      <c r="N1551" s="12"/>
      <c r="O1551" s="12"/>
      <c r="P1551" s="12"/>
    </row>
    <row r="1552" spans="3:16" x14ac:dyDescent="0.3">
      <c r="C1552" s="12"/>
      <c r="D1552" s="12"/>
      <c r="E1552" s="12"/>
      <c r="F1552" s="21"/>
      <c r="G1552" s="12"/>
      <c r="H1552" s="12"/>
      <c r="I1552" s="12"/>
      <c r="J1552" s="12"/>
      <c r="K1552" s="12"/>
      <c r="L1552" s="12"/>
      <c r="M1552" s="12"/>
      <c r="N1552" s="12"/>
      <c r="O1552" s="12"/>
      <c r="P1552" s="12"/>
    </row>
    <row r="1553" spans="3:16" x14ac:dyDescent="0.3">
      <c r="C1553" s="12"/>
      <c r="D1553" s="12"/>
      <c r="E1553" s="12"/>
      <c r="F1553" s="21"/>
      <c r="G1553" s="12"/>
      <c r="H1553" s="12"/>
      <c r="I1553" s="12"/>
      <c r="J1553" s="12"/>
      <c r="K1553" s="12"/>
      <c r="L1553" s="12"/>
      <c r="M1553" s="12"/>
      <c r="N1553" s="12"/>
      <c r="O1553" s="12"/>
      <c r="P1553" s="12"/>
    </row>
    <row r="1554" spans="3:16" x14ac:dyDescent="0.3">
      <c r="C1554" s="12"/>
      <c r="D1554" s="12"/>
      <c r="E1554" s="12"/>
      <c r="F1554" s="21"/>
      <c r="G1554" s="12"/>
      <c r="H1554" s="12"/>
      <c r="I1554" s="12"/>
      <c r="J1554" s="12"/>
      <c r="K1554" s="12"/>
      <c r="L1554" s="12"/>
      <c r="M1554" s="12"/>
      <c r="N1554" s="12"/>
      <c r="O1554" s="12"/>
      <c r="P1554" s="12"/>
    </row>
    <row r="1555" spans="3:16" x14ac:dyDescent="0.3">
      <c r="C1555" s="12"/>
      <c r="D1555" s="12"/>
      <c r="E1555" s="12"/>
      <c r="F1555" s="21"/>
      <c r="G1555" s="12"/>
      <c r="H1555" s="12"/>
      <c r="I1555" s="12"/>
      <c r="J1555" s="12"/>
      <c r="K1555" s="12"/>
      <c r="L1555" s="12"/>
      <c r="M1555" s="12"/>
      <c r="N1555" s="12"/>
      <c r="O1555" s="12"/>
      <c r="P1555" s="12"/>
    </row>
    <row r="1556" spans="3:16" x14ac:dyDescent="0.3">
      <c r="C1556" s="12"/>
      <c r="D1556" s="12"/>
      <c r="E1556" s="12"/>
      <c r="F1556" s="21"/>
      <c r="G1556" s="12"/>
      <c r="H1556" s="12"/>
      <c r="I1556" s="12"/>
      <c r="J1556" s="12"/>
      <c r="K1556" s="12"/>
      <c r="L1556" s="12"/>
      <c r="M1556" s="12"/>
      <c r="N1556" s="12"/>
      <c r="O1556" s="12"/>
      <c r="P1556" s="12"/>
    </row>
    <row r="1557" spans="3:16" x14ac:dyDescent="0.3">
      <c r="C1557" s="12"/>
      <c r="D1557" s="12"/>
      <c r="E1557" s="12"/>
      <c r="F1557" s="21"/>
      <c r="G1557" s="12"/>
      <c r="H1557" s="12"/>
      <c r="I1557" s="12"/>
      <c r="J1557" s="12"/>
      <c r="K1557" s="12"/>
      <c r="L1557" s="12"/>
      <c r="M1557" s="12"/>
      <c r="N1557" s="12"/>
      <c r="O1557" s="12"/>
      <c r="P1557" s="12"/>
    </row>
    <row r="1558" spans="3:16" x14ac:dyDescent="0.3">
      <c r="C1558" s="12"/>
      <c r="D1558" s="12"/>
      <c r="E1558" s="12"/>
      <c r="F1558" s="21"/>
      <c r="G1558" s="12"/>
      <c r="H1558" s="12"/>
      <c r="I1558" s="12"/>
      <c r="J1558" s="12"/>
      <c r="K1558" s="12"/>
      <c r="L1558" s="12"/>
      <c r="M1558" s="12"/>
      <c r="N1558" s="12"/>
      <c r="O1558" s="12"/>
      <c r="P1558" s="12"/>
    </row>
    <row r="1559" spans="3:16" x14ac:dyDescent="0.3">
      <c r="C1559" s="12"/>
      <c r="D1559" s="12"/>
      <c r="E1559" s="12"/>
      <c r="F1559" s="21"/>
      <c r="G1559" s="12"/>
      <c r="H1559" s="12"/>
      <c r="I1559" s="12"/>
      <c r="J1559" s="12"/>
      <c r="K1559" s="12"/>
      <c r="L1559" s="12"/>
      <c r="M1559" s="12"/>
      <c r="N1559" s="12"/>
      <c r="O1559" s="12"/>
      <c r="P1559" s="12"/>
    </row>
    <row r="1560" spans="3:16" x14ac:dyDescent="0.3">
      <c r="C1560" s="12"/>
      <c r="D1560" s="12"/>
      <c r="E1560" s="12"/>
      <c r="F1560" s="21"/>
      <c r="G1560" s="12"/>
      <c r="H1560" s="12"/>
      <c r="I1560" s="12"/>
      <c r="J1560" s="12"/>
      <c r="K1560" s="12"/>
      <c r="L1560" s="12"/>
      <c r="M1560" s="12"/>
      <c r="N1560" s="12"/>
      <c r="O1560" s="12"/>
      <c r="P1560" s="12"/>
    </row>
    <row r="1561" spans="3:16" x14ac:dyDescent="0.3">
      <c r="C1561" s="12"/>
      <c r="D1561" s="12"/>
      <c r="E1561" s="12"/>
      <c r="F1561" s="21"/>
      <c r="G1561" s="12"/>
      <c r="H1561" s="12"/>
      <c r="I1561" s="12"/>
      <c r="J1561" s="12"/>
      <c r="K1561" s="12"/>
      <c r="L1561" s="12"/>
      <c r="M1561" s="12"/>
      <c r="N1561" s="12"/>
      <c r="O1561" s="12"/>
      <c r="P1561" s="12"/>
    </row>
    <row r="1562" spans="3:16" x14ac:dyDescent="0.3">
      <c r="C1562" s="12"/>
      <c r="D1562" s="12"/>
      <c r="E1562" s="12"/>
      <c r="F1562" s="21"/>
      <c r="G1562" s="12"/>
      <c r="H1562" s="12"/>
      <c r="I1562" s="12"/>
      <c r="J1562" s="12"/>
      <c r="K1562" s="12"/>
      <c r="L1562" s="12"/>
      <c r="M1562" s="12"/>
      <c r="N1562" s="12"/>
      <c r="O1562" s="12"/>
      <c r="P1562" s="12"/>
    </row>
    <row r="1563" spans="3:16" x14ac:dyDescent="0.3">
      <c r="C1563" s="12"/>
      <c r="D1563" s="12"/>
      <c r="E1563" s="12"/>
      <c r="F1563" s="21"/>
      <c r="G1563" s="12"/>
      <c r="H1563" s="12"/>
      <c r="I1563" s="12"/>
      <c r="J1563" s="12"/>
      <c r="K1563" s="12"/>
      <c r="L1563" s="12"/>
      <c r="M1563" s="12"/>
      <c r="N1563" s="12"/>
      <c r="O1563" s="12"/>
      <c r="P1563" s="12"/>
    </row>
    <row r="1564" spans="3:16" x14ac:dyDescent="0.3">
      <c r="C1564" s="12"/>
      <c r="D1564" s="12"/>
      <c r="E1564" s="12"/>
      <c r="F1564" s="21"/>
      <c r="G1564" s="12"/>
      <c r="H1564" s="12"/>
      <c r="I1564" s="12"/>
      <c r="J1564" s="12"/>
      <c r="K1564" s="12"/>
      <c r="L1564" s="12"/>
      <c r="M1564" s="12"/>
      <c r="N1564" s="12"/>
      <c r="O1564" s="12"/>
      <c r="P1564" s="12"/>
    </row>
    <row r="1565" spans="3:16" x14ac:dyDescent="0.3">
      <c r="C1565" s="12"/>
      <c r="D1565" s="12"/>
      <c r="E1565" s="12"/>
      <c r="F1565" s="21"/>
      <c r="G1565" s="12"/>
      <c r="H1565" s="12"/>
      <c r="I1565" s="12"/>
      <c r="J1565" s="12"/>
      <c r="K1565" s="12"/>
      <c r="L1565" s="12"/>
      <c r="M1565" s="12"/>
      <c r="N1565" s="12"/>
      <c r="O1565" s="12"/>
      <c r="P1565" s="12"/>
    </row>
    <row r="1566" spans="3:16" x14ac:dyDescent="0.3">
      <c r="C1566" s="12"/>
      <c r="D1566" s="12"/>
      <c r="E1566" s="12"/>
      <c r="F1566" s="21"/>
      <c r="G1566" s="12"/>
      <c r="H1566" s="12"/>
      <c r="I1566" s="12"/>
      <c r="J1566" s="12"/>
      <c r="K1566" s="12"/>
      <c r="L1566" s="12"/>
      <c r="M1566" s="12"/>
      <c r="N1566" s="12"/>
      <c r="O1566" s="12"/>
      <c r="P1566" s="12"/>
    </row>
    <row r="1567" spans="3:16" x14ac:dyDescent="0.3">
      <c r="C1567" s="12"/>
      <c r="D1567" s="12"/>
      <c r="E1567" s="12"/>
      <c r="F1567" s="21"/>
      <c r="G1567" s="12"/>
      <c r="H1567" s="12"/>
      <c r="I1567" s="12"/>
      <c r="J1567" s="12"/>
      <c r="K1567" s="12"/>
      <c r="L1567" s="12"/>
      <c r="M1567" s="12"/>
      <c r="N1567" s="12"/>
      <c r="O1567" s="12"/>
      <c r="P1567" s="12"/>
    </row>
    <row r="1568" spans="3:16" x14ac:dyDescent="0.3">
      <c r="C1568" s="12"/>
      <c r="D1568" s="12"/>
      <c r="E1568" s="12"/>
      <c r="F1568" s="21"/>
      <c r="G1568" s="12"/>
      <c r="H1568" s="12"/>
      <c r="I1568" s="12"/>
      <c r="J1568" s="12"/>
      <c r="K1568" s="12"/>
      <c r="L1568" s="12"/>
      <c r="M1568" s="12"/>
      <c r="N1568" s="12"/>
      <c r="O1568" s="12"/>
      <c r="P1568" s="12"/>
    </row>
    <row r="1569" spans="3:16" x14ac:dyDescent="0.3">
      <c r="C1569" s="12"/>
      <c r="D1569" s="12"/>
      <c r="E1569" s="12"/>
      <c r="F1569" s="21"/>
      <c r="G1569" s="12"/>
      <c r="H1569" s="12"/>
      <c r="I1569" s="12"/>
      <c r="J1569" s="12"/>
      <c r="K1569" s="12"/>
      <c r="L1569" s="12"/>
      <c r="M1569" s="12"/>
      <c r="N1569" s="12"/>
      <c r="O1569" s="12"/>
      <c r="P1569" s="12"/>
    </row>
    <row r="1570" spans="3:16" x14ac:dyDescent="0.3">
      <c r="C1570" s="12"/>
      <c r="D1570" s="12"/>
      <c r="E1570" s="12"/>
      <c r="F1570" s="21"/>
      <c r="G1570" s="12"/>
      <c r="H1570" s="12"/>
      <c r="I1570" s="12"/>
      <c r="J1570" s="12"/>
      <c r="K1570" s="12"/>
      <c r="L1570" s="12"/>
      <c r="M1570" s="12"/>
      <c r="N1570" s="12"/>
      <c r="O1570" s="12"/>
      <c r="P1570" s="12"/>
    </row>
    <row r="1571" spans="3:16" x14ac:dyDescent="0.3">
      <c r="C1571" s="12"/>
      <c r="D1571" s="12"/>
      <c r="E1571" s="12"/>
      <c r="F1571" s="21"/>
      <c r="G1571" s="12"/>
      <c r="H1571" s="12"/>
      <c r="I1571" s="12"/>
      <c r="J1571" s="12"/>
      <c r="K1571" s="12"/>
      <c r="L1571" s="12"/>
      <c r="M1571" s="12"/>
      <c r="N1571" s="12"/>
      <c r="O1571" s="12"/>
      <c r="P1571" s="12"/>
    </row>
    <row r="1572" spans="3:16" x14ac:dyDescent="0.3">
      <c r="C1572" s="12"/>
      <c r="D1572" s="12"/>
      <c r="E1572" s="12"/>
      <c r="F1572" s="21"/>
      <c r="G1572" s="12"/>
      <c r="H1572" s="12"/>
      <c r="I1572" s="12"/>
      <c r="J1572" s="12"/>
      <c r="K1572" s="12"/>
      <c r="L1572" s="12"/>
      <c r="M1572" s="12"/>
      <c r="N1572" s="12"/>
      <c r="O1572" s="12"/>
      <c r="P1572" s="12"/>
    </row>
    <row r="1573" spans="3:16" x14ac:dyDescent="0.3">
      <c r="C1573" s="12"/>
      <c r="D1573" s="12"/>
      <c r="E1573" s="12"/>
      <c r="F1573" s="21"/>
      <c r="G1573" s="12"/>
      <c r="H1573" s="12"/>
      <c r="I1573" s="12"/>
      <c r="J1573" s="12"/>
      <c r="K1573" s="12"/>
      <c r="L1573" s="12"/>
      <c r="M1573" s="12"/>
      <c r="N1573" s="12"/>
      <c r="O1573" s="12"/>
      <c r="P1573" s="12"/>
    </row>
    <row r="1574" spans="3:16" x14ac:dyDescent="0.3">
      <c r="C1574" s="12"/>
      <c r="D1574" s="12"/>
      <c r="E1574" s="12"/>
      <c r="F1574" s="21"/>
      <c r="G1574" s="12"/>
      <c r="H1574" s="12"/>
      <c r="I1574" s="12"/>
      <c r="J1574" s="12"/>
      <c r="K1574" s="12"/>
      <c r="L1574" s="12"/>
      <c r="M1574" s="12"/>
      <c r="N1574" s="12"/>
      <c r="O1574" s="12"/>
      <c r="P1574" s="12"/>
    </row>
    <row r="1575" spans="3:16" x14ac:dyDescent="0.3">
      <c r="C1575" s="12"/>
      <c r="D1575" s="12"/>
      <c r="E1575" s="12"/>
      <c r="F1575" s="21"/>
      <c r="G1575" s="12"/>
      <c r="H1575" s="12"/>
      <c r="I1575" s="12"/>
      <c r="J1575" s="12"/>
      <c r="K1575" s="12"/>
      <c r="L1575" s="12"/>
      <c r="M1575" s="12"/>
      <c r="N1575" s="12"/>
      <c r="O1575" s="12"/>
      <c r="P1575" s="12"/>
    </row>
    <row r="1576" spans="3:16" x14ac:dyDescent="0.3">
      <c r="C1576" s="12"/>
      <c r="D1576" s="12"/>
      <c r="E1576" s="12"/>
      <c r="F1576" s="21"/>
      <c r="G1576" s="12"/>
      <c r="H1576" s="12"/>
      <c r="I1576" s="12"/>
      <c r="J1576" s="12"/>
      <c r="K1576" s="12"/>
      <c r="L1576" s="12"/>
      <c r="M1576" s="12"/>
      <c r="N1576" s="12"/>
      <c r="O1576" s="12"/>
      <c r="P1576" s="12"/>
    </row>
    <row r="1577" spans="3:16" x14ac:dyDescent="0.3">
      <c r="C1577" s="12"/>
      <c r="D1577" s="12"/>
      <c r="E1577" s="12"/>
      <c r="F1577" s="21"/>
      <c r="G1577" s="12"/>
      <c r="H1577" s="12"/>
      <c r="I1577" s="12"/>
      <c r="J1577" s="12"/>
      <c r="K1577" s="12"/>
      <c r="L1577" s="12"/>
      <c r="M1577" s="12"/>
      <c r="N1577" s="12"/>
      <c r="O1577" s="12"/>
      <c r="P1577" s="12"/>
    </row>
    <row r="1578" spans="3:16" x14ac:dyDescent="0.3">
      <c r="C1578" s="12"/>
      <c r="D1578" s="12"/>
      <c r="E1578" s="12"/>
      <c r="F1578" s="21"/>
      <c r="G1578" s="12"/>
      <c r="H1578" s="12"/>
      <c r="I1578" s="12"/>
      <c r="J1578" s="12"/>
      <c r="K1578" s="12"/>
      <c r="L1578" s="12"/>
      <c r="M1578" s="12"/>
      <c r="N1578" s="12"/>
      <c r="O1578" s="12"/>
      <c r="P1578" s="12"/>
    </row>
    <row r="1579" spans="3:16" x14ac:dyDescent="0.3">
      <c r="C1579" s="12"/>
      <c r="D1579" s="12"/>
      <c r="E1579" s="12"/>
      <c r="F1579" s="21"/>
      <c r="G1579" s="12"/>
      <c r="H1579" s="12"/>
      <c r="I1579" s="12"/>
      <c r="J1579" s="12"/>
      <c r="K1579" s="12"/>
      <c r="L1579" s="12"/>
      <c r="M1579" s="12"/>
      <c r="N1579" s="12"/>
      <c r="O1579" s="12"/>
      <c r="P1579" s="12"/>
    </row>
    <row r="1580" spans="3:16" x14ac:dyDescent="0.3">
      <c r="C1580" s="12"/>
      <c r="D1580" s="12"/>
      <c r="E1580" s="12"/>
      <c r="F1580" s="21"/>
      <c r="G1580" s="12"/>
      <c r="H1580" s="12"/>
      <c r="I1580" s="12"/>
      <c r="J1580" s="12"/>
      <c r="K1580" s="12"/>
      <c r="L1580" s="12"/>
      <c r="M1580" s="12"/>
      <c r="N1580" s="12"/>
      <c r="O1580" s="12"/>
      <c r="P1580" s="12"/>
    </row>
    <row r="1581" spans="3:16" x14ac:dyDescent="0.3">
      <c r="C1581" s="12"/>
      <c r="D1581" s="12"/>
      <c r="E1581" s="12"/>
      <c r="F1581" s="21"/>
      <c r="G1581" s="12"/>
      <c r="H1581" s="12"/>
      <c r="I1581" s="12"/>
      <c r="J1581" s="12"/>
      <c r="K1581" s="12"/>
      <c r="L1581" s="12"/>
      <c r="M1581" s="12"/>
      <c r="N1581" s="12"/>
      <c r="O1581" s="12"/>
      <c r="P1581" s="12"/>
    </row>
    <row r="1582" spans="3:16" x14ac:dyDescent="0.3">
      <c r="C1582" s="12"/>
      <c r="D1582" s="12"/>
      <c r="E1582" s="12"/>
      <c r="F1582" s="21"/>
      <c r="G1582" s="12"/>
      <c r="H1582" s="12"/>
      <c r="I1582" s="12"/>
      <c r="J1582" s="12"/>
      <c r="K1582" s="12"/>
      <c r="L1582" s="12"/>
      <c r="M1582" s="12"/>
      <c r="N1582" s="12"/>
      <c r="O1582" s="12"/>
      <c r="P1582" s="12"/>
    </row>
    <row r="1583" spans="3:16" x14ac:dyDescent="0.3">
      <c r="C1583" s="12"/>
      <c r="D1583" s="12"/>
      <c r="E1583" s="12"/>
      <c r="F1583" s="21"/>
      <c r="G1583" s="12"/>
      <c r="H1583" s="12"/>
      <c r="I1583" s="12"/>
      <c r="J1583" s="12"/>
      <c r="K1583" s="12"/>
      <c r="L1583" s="12"/>
      <c r="M1583" s="12"/>
      <c r="N1583" s="12"/>
      <c r="O1583" s="12"/>
      <c r="P1583" s="12"/>
    </row>
    <row r="1584" spans="3:16" x14ac:dyDescent="0.3">
      <c r="C1584" s="12"/>
      <c r="D1584" s="12"/>
      <c r="E1584" s="12"/>
      <c r="F1584" s="21"/>
      <c r="G1584" s="12"/>
      <c r="H1584" s="12"/>
      <c r="I1584" s="12"/>
      <c r="J1584" s="12"/>
      <c r="K1584" s="12"/>
      <c r="L1584" s="12"/>
      <c r="M1584" s="12"/>
      <c r="N1584" s="12"/>
      <c r="O1584" s="12"/>
      <c r="P1584" s="12"/>
    </row>
    <row r="1585" spans="3:16" x14ac:dyDescent="0.3">
      <c r="C1585" s="12"/>
      <c r="D1585" s="12"/>
      <c r="E1585" s="12"/>
      <c r="F1585" s="21"/>
      <c r="G1585" s="12"/>
      <c r="H1585" s="12"/>
      <c r="I1585" s="12"/>
      <c r="J1585" s="12"/>
      <c r="K1585" s="12"/>
      <c r="L1585" s="12"/>
      <c r="M1585" s="12"/>
      <c r="N1585" s="12"/>
      <c r="O1585" s="12"/>
      <c r="P1585" s="12"/>
    </row>
    <row r="1586" spans="3:16" x14ac:dyDescent="0.3">
      <c r="C1586" s="12"/>
      <c r="D1586" s="12"/>
      <c r="E1586" s="12"/>
      <c r="F1586" s="21"/>
      <c r="G1586" s="12"/>
      <c r="H1586" s="12"/>
      <c r="I1586" s="12"/>
      <c r="J1586" s="12"/>
      <c r="K1586" s="12"/>
      <c r="L1586" s="12"/>
      <c r="M1586" s="12"/>
      <c r="N1586" s="12"/>
      <c r="O1586" s="12"/>
      <c r="P1586" s="12"/>
    </row>
    <row r="1587" spans="3:16" x14ac:dyDescent="0.3">
      <c r="C1587" s="12"/>
      <c r="D1587" s="12"/>
      <c r="E1587" s="12"/>
      <c r="F1587" s="21"/>
      <c r="G1587" s="12"/>
      <c r="H1587" s="12"/>
      <c r="I1587" s="12"/>
      <c r="J1587" s="12"/>
      <c r="K1587" s="12"/>
      <c r="L1587" s="12"/>
      <c r="M1587" s="12"/>
      <c r="N1587" s="12"/>
      <c r="O1587" s="12"/>
      <c r="P1587" s="12"/>
    </row>
    <row r="1588" spans="3:16" x14ac:dyDescent="0.3">
      <c r="C1588" s="12"/>
      <c r="D1588" s="12"/>
      <c r="E1588" s="12"/>
      <c r="F1588" s="21"/>
      <c r="G1588" s="12"/>
      <c r="H1588" s="12"/>
      <c r="I1588" s="12"/>
      <c r="J1588" s="12"/>
      <c r="K1588" s="12"/>
      <c r="L1588" s="12"/>
      <c r="M1588" s="12"/>
      <c r="N1588" s="12"/>
      <c r="O1588" s="12"/>
      <c r="P1588" s="12"/>
    </row>
    <row r="1589" spans="3:16" x14ac:dyDescent="0.3">
      <c r="C1589" s="12"/>
      <c r="D1589" s="12"/>
      <c r="E1589" s="12"/>
      <c r="F1589" s="21"/>
      <c r="G1589" s="12"/>
      <c r="H1589" s="12"/>
      <c r="I1589" s="12"/>
      <c r="J1589" s="12"/>
      <c r="K1589" s="12"/>
      <c r="L1589" s="12"/>
      <c r="M1589" s="12"/>
      <c r="N1589" s="12"/>
      <c r="O1589" s="12"/>
      <c r="P1589" s="12"/>
    </row>
    <row r="1590" spans="3:16" x14ac:dyDescent="0.3">
      <c r="C1590" s="12"/>
      <c r="D1590" s="12"/>
      <c r="E1590" s="12"/>
      <c r="F1590" s="21"/>
      <c r="G1590" s="12"/>
      <c r="H1590" s="12"/>
      <c r="I1590" s="12"/>
      <c r="J1590" s="12"/>
      <c r="K1590" s="12"/>
      <c r="L1590" s="12"/>
      <c r="M1590" s="12"/>
      <c r="N1590" s="12"/>
      <c r="O1590" s="12"/>
      <c r="P1590" s="12"/>
    </row>
    <row r="1591" spans="3:16" x14ac:dyDescent="0.3">
      <c r="C1591" s="12"/>
      <c r="D1591" s="12"/>
      <c r="E1591" s="12"/>
      <c r="F1591" s="21"/>
      <c r="G1591" s="12"/>
      <c r="H1591" s="12"/>
      <c r="I1591" s="12"/>
      <c r="J1591" s="12"/>
      <c r="K1591" s="12"/>
      <c r="L1591" s="12"/>
      <c r="M1591" s="12"/>
      <c r="N1591" s="12"/>
      <c r="O1591" s="12"/>
      <c r="P1591" s="12"/>
    </row>
    <row r="1592" spans="3:16" x14ac:dyDescent="0.3">
      <c r="C1592" s="12"/>
      <c r="D1592" s="12"/>
      <c r="E1592" s="12"/>
      <c r="F1592" s="21"/>
      <c r="G1592" s="12"/>
      <c r="H1592" s="12"/>
      <c r="I1592" s="12"/>
      <c r="J1592" s="12"/>
      <c r="K1592" s="12"/>
      <c r="L1592" s="12"/>
      <c r="M1592" s="12"/>
      <c r="N1592" s="12"/>
      <c r="O1592" s="12"/>
      <c r="P1592" s="12"/>
    </row>
    <row r="1593" spans="3:16" x14ac:dyDescent="0.3">
      <c r="C1593" s="12"/>
      <c r="D1593" s="12"/>
      <c r="E1593" s="12"/>
      <c r="F1593" s="21"/>
      <c r="G1593" s="12"/>
      <c r="H1593" s="12"/>
      <c r="I1593" s="12"/>
      <c r="J1593" s="12"/>
      <c r="K1593" s="12"/>
      <c r="L1593" s="12"/>
      <c r="M1593" s="12"/>
      <c r="N1593" s="12"/>
      <c r="O1593" s="12"/>
      <c r="P1593" s="12"/>
    </row>
    <row r="1594" spans="3:16" x14ac:dyDescent="0.3">
      <c r="C1594" s="12"/>
      <c r="D1594" s="12"/>
      <c r="E1594" s="12"/>
      <c r="F1594" s="21"/>
      <c r="G1594" s="12"/>
      <c r="H1594" s="12"/>
      <c r="I1594" s="12"/>
      <c r="J1594" s="12"/>
      <c r="K1594" s="12"/>
      <c r="L1594" s="12"/>
      <c r="M1594" s="12"/>
      <c r="N1594" s="12"/>
      <c r="O1594" s="12"/>
      <c r="P1594" s="12"/>
    </row>
    <row r="1595" spans="3:16" x14ac:dyDescent="0.3">
      <c r="C1595" s="12"/>
      <c r="D1595" s="12"/>
      <c r="E1595" s="12"/>
      <c r="F1595" s="21"/>
      <c r="G1595" s="12"/>
      <c r="H1595" s="12"/>
      <c r="I1595" s="12"/>
      <c r="J1595" s="12"/>
      <c r="K1595" s="12"/>
      <c r="L1595" s="12"/>
      <c r="M1595" s="12"/>
      <c r="N1595" s="12"/>
      <c r="O1595" s="12"/>
      <c r="P1595" s="12"/>
    </row>
    <row r="1596" spans="3:16" x14ac:dyDescent="0.3">
      <c r="C1596" s="12"/>
      <c r="D1596" s="12"/>
      <c r="E1596" s="12"/>
      <c r="F1596" s="21"/>
      <c r="G1596" s="12"/>
      <c r="H1596" s="12"/>
      <c r="I1596" s="12"/>
      <c r="J1596" s="12"/>
      <c r="K1596" s="12"/>
      <c r="L1596" s="12"/>
      <c r="M1596" s="12"/>
      <c r="N1596" s="12"/>
      <c r="O1596" s="12"/>
      <c r="P1596" s="12"/>
    </row>
    <row r="1597" spans="3:16" x14ac:dyDescent="0.3">
      <c r="C1597" s="12"/>
      <c r="D1597" s="12"/>
      <c r="E1597" s="12"/>
      <c r="F1597" s="21"/>
      <c r="G1597" s="12"/>
      <c r="H1597" s="12"/>
      <c r="I1597" s="12"/>
      <c r="J1597" s="12"/>
      <c r="K1597" s="12"/>
      <c r="L1597" s="12"/>
      <c r="M1597" s="12"/>
      <c r="N1597" s="12"/>
      <c r="O1597" s="12"/>
      <c r="P1597" s="12"/>
    </row>
    <row r="1598" spans="3:16" x14ac:dyDescent="0.3">
      <c r="C1598" s="12"/>
      <c r="D1598" s="12"/>
      <c r="E1598" s="12"/>
      <c r="F1598" s="21"/>
      <c r="G1598" s="12"/>
      <c r="H1598" s="12"/>
      <c r="I1598" s="12"/>
      <c r="J1598" s="12"/>
      <c r="K1598" s="12"/>
      <c r="L1598" s="12"/>
      <c r="M1598" s="12"/>
      <c r="N1598" s="12"/>
      <c r="O1598" s="12"/>
      <c r="P1598" s="12"/>
    </row>
    <row r="1599" spans="3:16" x14ac:dyDescent="0.3">
      <c r="C1599" s="12"/>
      <c r="D1599" s="12"/>
      <c r="E1599" s="12"/>
      <c r="F1599" s="21"/>
      <c r="G1599" s="12"/>
      <c r="H1599" s="12"/>
      <c r="I1599" s="12"/>
      <c r="J1599" s="12"/>
      <c r="K1599" s="12"/>
      <c r="L1599" s="12"/>
      <c r="M1599" s="12"/>
      <c r="N1599" s="12"/>
      <c r="O1599" s="12"/>
      <c r="P1599" s="12"/>
    </row>
    <row r="1600" spans="3:16" x14ac:dyDescent="0.3">
      <c r="C1600" s="12"/>
      <c r="D1600" s="12"/>
      <c r="E1600" s="12"/>
      <c r="F1600" s="21"/>
      <c r="G1600" s="12"/>
      <c r="H1600" s="12"/>
      <c r="I1600" s="12"/>
      <c r="J1600" s="12"/>
      <c r="K1600" s="12"/>
      <c r="L1600" s="12"/>
      <c r="M1600" s="12"/>
      <c r="N1600" s="12"/>
      <c r="O1600" s="12"/>
      <c r="P1600" s="12"/>
    </row>
    <row r="1601" spans="3:16" x14ac:dyDescent="0.3">
      <c r="C1601" s="12"/>
      <c r="D1601" s="12"/>
      <c r="E1601" s="12"/>
      <c r="F1601" s="21"/>
      <c r="G1601" s="12"/>
      <c r="H1601" s="12"/>
      <c r="I1601" s="12"/>
      <c r="J1601" s="12"/>
      <c r="K1601" s="12"/>
      <c r="L1601" s="12"/>
      <c r="M1601" s="12"/>
      <c r="N1601" s="12"/>
      <c r="O1601" s="12"/>
      <c r="P1601" s="12"/>
    </row>
    <row r="1602" spans="3:16" x14ac:dyDescent="0.3">
      <c r="C1602" s="12"/>
      <c r="D1602" s="12"/>
      <c r="E1602" s="12"/>
      <c r="F1602" s="21"/>
      <c r="G1602" s="12"/>
      <c r="H1602" s="12"/>
      <c r="I1602" s="12"/>
      <c r="J1602" s="12"/>
      <c r="K1602" s="12"/>
      <c r="L1602" s="12"/>
      <c r="M1602" s="12"/>
      <c r="N1602" s="12"/>
      <c r="O1602" s="12"/>
      <c r="P1602" s="12"/>
    </row>
    <row r="1603" spans="3:16" x14ac:dyDescent="0.3">
      <c r="C1603" s="12"/>
      <c r="D1603" s="12"/>
      <c r="E1603" s="12"/>
      <c r="F1603" s="21"/>
      <c r="G1603" s="12"/>
      <c r="H1603" s="12"/>
      <c r="I1603" s="12"/>
      <c r="J1603" s="12"/>
      <c r="K1603" s="12"/>
      <c r="L1603" s="12"/>
      <c r="M1603" s="12"/>
      <c r="N1603" s="12"/>
      <c r="O1603" s="12"/>
      <c r="P1603" s="12"/>
    </row>
    <row r="1604" spans="3:16" x14ac:dyDescent="0.3">
      <c r="C1604" s="12"/>
      <c r="D1604" s="12"/>
      <c r="E1604" s="12"/>
      <c r="F1604" s="21"/>
      <c r="G1604" s="12"/>
      <c r="H1604" s="12"/>
      <c r="I1604" s="12"/>
      <c r="J1604" s="12"/>
      <c r="K1604" s="12"/>
      <c r="L1604" s="12"/>
      <c r="M1604" s="12"/>
      <c r="N1604" s="12"/>
      <c r="O1604" s="12"/>
      <c r="P1604" s="12"/>
    </row>
    <row r="1605" spans="3:16" x14ac:dyDescent="0.3">
      <c r="C1605" s="12"/>
      <c r="D1605" s="12"/>
      <c r="E1605" s="12"/>
      <c r="F1605" s="21"/>
      <c r="G1605" s="12"/>
      <c r="H1605" s="12"/>
      <c r="I1605" s="12"/>
      <c r="J1605" s="12"/>
      <c r="K1605" s="12"/>
      <c r="L1605" s="12"/>
      <c r="M1605" s="12"/>
      <c r="N1605" s="12"/>
      <c r="O1605" s="12"/>
      <c r="P1605" s="12"/>
    </row>
    <row r="1606" spans="3:16" x14ac:dyDescent="0.3">
      <c r="C1606" s="12"/>
      <c r="D1606" s="12"/>
      <c r="E1606" s="12"/>
      <c r="F1606" s="21"/>
      <c r="G1606" s="12"/>
      <c r="H1606" s="12"/>
      <c r="I1606" s="12"/>
      <c r="J1606" s="12"/>
      <c r="K1606" s="12"/>
      <c r="L1606" s="12"/>
      <c r="M1606" s="12"/>
      <c r="N1606" s="12"/>
      <c r="O1606" s="12"/>
      <c r="P1606" s="12"/>
    </row>
    <row r="1607" spans="3:16" x14ac:dyDescent="0.3">
      <c r="C1607" s="12"/>
      <c r="D1607" s="12"/>
      <c r="E1607" s="12"/>
      <c r="F1607" s="21"/>
      <c r="G1607" s="12"/>
      <c r="H1607" s="12"/>
      <c r="I1607" s="12"/>
      <c r="J1607" s="12"/>
      <c r="K1607" s="12"/>
      <c r="L1607" s="12"/>
      <c r="M1607" s="12"/>
      <c r="N1607" s="12"/>
      <c r="O1607" s="12"/>
      <c r="P1607" s="12"/>
    </row>
    <row r="1608" spans="3:16" x14ac:dyDescent="0.3">
      <c r="C1608" s="12"/>
      <c r="D1608" s="12"/>
      <c r="E1608" s="12"/>
      <c r="F1608" s="21"/>
      <c r="G1608" s="12"/>
      <c r="H1608" s="12"/>
      <c r="I1608" s="12"/>
      <c r="J1608" s="12"/>
      <c r="K1608" s="12"/>
      <c r="L1608" s="12"/>
      <c r="M1608" s="12"/>
      <c r="N1608" s="12"/>
      <c r="O1608" s="12"/>
      <c r="P1608" s="12"/>
    </row>
    <row r="1609" spans="3:16" x14ac:dyDescent="0.3">
      <c r="C1609" s="12"/>
      <c r="D1609" s="12"/>
      <c r="E1609" s="12"/>
      <c r="F1609" s="21"/>
      <c r="G1609" s="12"/>
      <c r="H1609" s="12"/>
      <c r="I1609" s="12"/>
      <c r="J1609" s="12"/>
      <c r="K1609" s="12"/>
      <c r="L1609" s="12"/>
      <c r="M1609" s="12"/>
      <c r="N1609" s="12"/>
      <c r="O1609" s="12"/>
      <c r="P1609" s="12"/>
    </row>
    <row r="1610" spans="3:16" x14ac:dyDescent="0.3">
      <c r="C1610" s="12"/>
      <c r="D1610" s="12"/>
      <c r="E1610" s="12"/>
      <c r="F1610" s="21"/>
      <c r="G1610" s="12"/>
      <c r="H1610" s="12"/>
      <c r="I1610" s="12"/>
      <c r="J1610" s="12"/>
      <c r="K1610" s="12"/>
      <c r="L1610" s="12"/>
      <c r="M1610" s="12"/>
      <c r="N1610" s="12"/>
      <c r="O1610" s="12"/>
      <c r="P1610" s="12"/>
    </row>
    <row r="1611" spans="3:16" x14ac:dyDescent="0.3">
      <c r="C1611" s="12"/>
      <c r="D1611" s="12"/>
      <c r="E1611" s="12"/>
      <c r="F1611" s="21"/>
      <c r="G1611" s="12"/>
      <c r="H1611" s="12"/>
      <c r="I1611" s="12"/>
      <c r="J1611" s="12"/>
      <c r="K1611" s="12"/>
      <c r="L1611" s="12"/>
      <c r="M1611" s="12"/>
      <c r="N1611" s="12"/>
      <c r="O1611" s="12"/>
      <c r="P1611" s="12"/>
    </row>
    <row r="1612" spans="3:16" x14ac:dyDescent="0.3">
      <c r="C1612" s="12"/>
      <c r="D1612" s="12"/>
      <c r="E1612" s="12"/>
      <c r="F1612" s="21"/>
      <c r="G1612" s="12"/>
      <c r="H1612" s="12"/>
      <c r="I1612" s="12"/>
      <c r="J1612" s="12"/>
      <c r="K1612" s="12"/>
      <c r="L1612" s="12"/>
      <c r="M1612" s="12"/>
      <c r="N1612" s="12"/>
      <c r="O1612" s="12"/>
      <c r="P1612" s="12"/>
    </row>
    <row r="1613" spans="3:16" x14ac:dyDescent="0.3">
      <c r="C1613" s="12"/>
      <c r="D1613" s="12"/>
      <c r="E1613" s="12"/>
      <c r="F1613" s="21"/>
      <c r="G1613" s="12"/>
      <c r="H1613" s="12"/>
      <c r="I1613" s="12"/>
      <c r="J1613" s="12"/>
      <c r="K1613" s="12"/>
      <c r="L1613" s="12"/>
      <c r="M1613" s="12"/>
      <c r="N1613" s="12"/>
      <c r="O1613" s="12"/>
      <c r="P1613" s="12"/>
    </row>
    <row r="1614" spans="3:16" x14ac:dyDescent="0.3">
      <c r="C1614" s="12"/>
      <c r="D1614" s="12"/>
      <c r="E1614" s="12"/>
      <c r="F1614" s="21"/>
      <c r="G1614" s="12"/>
      <c r="H1614" s="12"/>
      <c r="I1614" s="12"/>
      <c r="J1614" s="12"/>
      <c r="K1614" s="12"/>
      <c r="L1614" s="12"/>
      <c r="M1614" s="12"/>
      <c r="N1614" s="12"/>
      <c r="O1614" s="12"/>
      <c r="P1614" s="12"/>
    </row>
    <row r="1615" spans="3:16" x14ac:dyDescent="0.3">
      <c r="C1615" s="12"/>
      <c r="D1615" s="12"/>
      <c r="E1615" s="12"/>
      <c r="F1615" s="21"/>
      <c r="G1615" s="12"/>
      <c r="H1615" s="12"/>
      <c r="I1615" s="12"/>
      <c r="J1615" s="12"/>
      <c r="K1615" s="12"/>
      <c r="L1615" s="12"/>
      <c r="M1615" s="12"/>
      <c r="N1615" s="12"/>
      <c r="O1615" s="12"/>
      <c r="P1615" s="12"/>
    </row>
    <row r="1616" spans="3:16" x14ac:dyDescent="0.3">
      <c r="C1616" s="12"/>
      <c r="D1616" s="12"/>
      <c r="E1616" s="12"/>
      <c r="F1616" s="21"/>
      <c r="G1616" s="12"/>
      <c r="H1616" s="12"/>
      <c r="I1616" s="12"/>
      <c r="J1616" s="12"/>
      <c r="K1616" s="12"/>
      <c r="L1616" s="12"/>
      <c r="M1616" s="12"/>
      <c r="N1616" s="12"/>
      <c r="O1616" s="12"/>
      <c r="P1616" s="12"/>
    </row>
    <row r="1617" spans="3:16" x14ac:dyDescent="0.3">
      <c r="C1617" s="12"/>
      <c r="D1617" s="12"/>
      <c r="E1617" s="12"/>
      <c r="F1617" s="21"/>
      <c r="G1617" s="12"/>
      <c r="H1617" s="12"/>
      <c r="I1617" s="12"/>
      <c r="J1617" s="12"/>
      <c r="K1617" s="12"/>
      <c r="L1617" s="12"/>
      <c r="M1617" s="12"/>
      <c r="N1617" s="12"/>
      <c r="O1617" s="12"/>
      <c r="P1617" s="12"/>
    </row>
    <row r="1618" spans="3:16" x14ac:dyDescent="0.3">
      <c r="C1618" s="12"/>
      <c r="D1618" s="12"/>
      <c r="E1618" s="12"/>
      <c r="F1618" s="21"/>
      <c r="G1618" s="12"/>
      <c r="H1618" s="12"/>
      <c r="I1618" s="12"/>
      <c r="J1618" s="12"/>
      <c r="K1618" s="12"/>
      <c r="L1618" s="12"/>
      <c r="M1618" s="12"/>
      <c r="N1618" s="12"/>
      <c r="O1618" s="12"/>
      <c r="P1618" s="12"/>
    </row>
    <row r="1619" spans="3:16" x14ac:dyDescent="0.3">
      <c r="C1619" s="12"/>
      <c r="D1619" s="12"/>
      <c r="E1619" s="12"/>
      <c r="F1619" s="21"/>
      <c r="G1619" s="12"/>
      <c r="H1619" s="12"/>
      <c r="I1619" s="12"/>
      <c r="J1619" s="12"/>
      <c r="K1619" s="12"/>
      <c r="L1619" s="12"/>
      <c r="M1619" s="12"/>
      <c r="N1619" s="12"/>
      <c r="O1619" s="12"/>
      <c r="P1619" s="12"/>
    </row>
    <row r="1620" spans="3:16" x14ac:dyDescent="0.3">
      <c r="C1620" s="12"/>
      <c r="D1620" s="12"/>
      <c r="E1620" s="12"/>
      <c r="F1620" s="21"/>
      <c r="G1620" s="12"/>
      <c r="H1620" s="12"/>
      <c r="I1620" s="12"/>
      <c r="J1620" s="12"/>
      <c r="K1620" s="12"/>
      <c r="L1620" s="12"/>
      <c r="M1620" s="12"/>
      <c r="N1620" s="12"/>
      <c r="O1620" s="12"/>
      <c r="P1620" s="12"/>
    </row>
    <row r="1621" spans="3:16" x14ac:dyDescent="0.3">
      <c r="C1621" s="12"/>
      <c r="D1621" s="12"/>
      <c r="E1621" s="12"/>
      <c r="F1621" s="21"/>
      <c r="G1621" s="12"/>
      <c r="H1621" s="12"/>
      <c r="I1621" s="12"/>
      <c r="J1621" s="12"/>
      <c r="K1621" s="12"/>
      <c r="L1621" s="12"/>
      <c r="M1621" s="12"/>
      <c r="N1621" s="12"/>
      <c r="O1621" s="12"/>
      <c r="P1621" s="12"/>
    </row>
    <row r="1622" spans="3:16" x14ac:dyDescent="0.3">
      <c r="C1622" s="12"/>
      <c r="D1622" s="12"/>
      <c r="E1622" s="12"/>
      <c r="F1622" s="21"/>
      <c r="G1622" s="12"/>
      <c r="H1622" s="12"/>
      <c r="I1622" s="12"/>
      <c r="J1622" s="12"/>
      <c r="K1622" s="12"/>
      <c r="L1622" s="12"/>
      <c r="M1622" s="12"/>
      <c r="N1622" s="12"/>
      <c r="O1622" s="12"/>
      <c r="P1622" s="12"/>
    </row>
    <row r="1623" spans="3:16" x14ac:dyDescent="0.3">
      <c r="C1623" s="12"/>
      <c r="D1623" s="12"/>
      <c r="E1623" s="12"/>
      <c r="F1623" s="21"/>
      <c r="G1623" s="12"/>
      <c r="H1623" s="12"/>
      <c r="I1623" s="12"/>
      <c r="J1623" s="12"/>
      <c r="K1623" s="12"/>
      <c r="L1623" s="12"/>
      <c r="M1623" s="12"/>
      <c r="N1623" s="12"/>
      <c r="O1623" s="12"/>
      <c r="P1623" s="12"/>
    </row>
    <row r="1624" spans="3:16" x14ac:dyDescent="0.3">
      <c r="C1624" s="12"/>
      <c r="D1624" s="12"/>
      <c r="E1624" s="12"/>
      <c r="F1624" s="21"/>
      <c r="G1624" s="12"/>
      <c r="H1624" s="12"/>
      <c r="I1624" s="12"/>
      <c r="J1624" s="12"/>
      <c r="K1624" s="12"/>
      <c r="L1624" s="12"/>
      <c r="M1624" s="12"/>
      <c r="N1624" s="12"/>
      <c r="O1624" s="12"/>
      <c r="P1624" s="12"/>
    </row>
    <row r="1625" spans="3:16" x14ac:dyDescent="0.3">
      <c r="C1625" s="12"/>
      <c r="D1625" s="12"/>
      <c r="E1625" s="12"/>
      <c r="F1625" s="21"/>
      <c r="G1625" s="12"/>
      <c r="H1625" s="12"/>
      <c r="I1625" s="12"/>
      <c r="J1625" s="12"/>
      <c r="K1625" s="12"/>
      <c r="L1625" s="12"/>
      <c r="M1625" s="12"/>
      <c r="N1625" s="12"/>
      <c r="O1625" s="12"/>
      <c r="P1625" s="12"/>
    </row>
    <row r="1626" spans="3:16" x14ac:dyDescent="0.3">
      <c r="C1626" s="12"/>
      <c r="D1626" s="12"/>
      <c r="E1626" s="12"/>
      <c r="F1626" s="21"/>
      <c r="G1626" s="12"/>
      <c r="H1626" s="12"/>
      <c r="I1626" s="12"/>
      <c r="J1626" s="12"/>
      <c r="K1626" s="12"/>
      <c r="L1626" s="12"/>
      <c r="M1626" s="12"/>
      <c r="N1626" s="12"/>
      <c r="O1626" s="12"/>
      <c r="P1626" s="12"/>
    </row>
    <row r="1627" spans="3:16" x14ac:dyDescent="0.3">
      <c r="C1627" s="12"/>
      <c r="D1627" s="12"/>
      <c r="E1627" s="12"/>
      <c r="F1627" s="21"/>
      <c r="G1627" s="12"/>
      <c r="H1627" s="12"/>
      <c r="I1627" s="12"/>
      <c r="J1627" s="12"/>
      <c r="K1627" s="12"/>
      <c r="L1627" s="12"/>
      <c r="M1627" s="12"/>
      <c r="N1627" s="12"/>
      <c r="O1627" s="12"/>
      <c r="P1627" s="12"/>
    </row>
    <row r="1628" spans="3:16" x14ac:dyDescent="0.3">
      <c r="C1628" s="12"/>
      <c r="D1628" s="12"/>
      <c r="E1628" s="12"/>
      <c r="F1628" s="21"/>
      <c r="G1628" s="12"/>
      <c r="H1628" s="12"/>
      <c r="I1628" s="12"/>
      <c r="J1628" s="12"/>
      <c r="K1628" s="12"/>
      <c r="L1628" s="12"/>
      <c r="M1628" s="12"/>
      <c r="N1628" s="12"/>
      <c r="O1628" s="12"/>
      <c r="P1628" s="12"/>
    </row>
    <row r="1629" spans="3:16" x14ac:dyDescent="0.3">
      <c r="C1629" s="12"/>
      <c r="D1629" s="12"/>
      <c r="E1629" s="12"/>
      <c r="F1629" s="21"/>
      <c r="G1629" s="12"/>
      <c r="H1629" s="12"/>
      <c r="I1629" s="12"/>
      <c r="J1629" s="12"/>
      <c r="K1629" s="12"/>
      <c r="L1629" s="12"/>
      <c r="M1629" s="12"/>
      <c r="N1629" s="12"/>
      <c r="O1629" s="12"/>
      <c r="P1629" s="12"/>
    </row>
    <row r="1630" spans="3:16" x14ac:dyDescent="0.3">
      <c r="C1630" s="12"/>
      <c r="D1630" s="12"/>
      <c r="E1630" s="12"/>
      <c r="F1630" s="21"/>
      <c r="G1630" s="12"/>
      <c r="H1630" s="12"/>
      <c r="I1630" s="12"/>
      <c r="J1630" s="12"/>
      <c r="K1630" s="12"/>
      <c r="L1630" s="12"/>
      <c r="M1630" s="12"/>
      <c r="N1630" s="12"/>
      <c r="O1630" s="12"/>
      <c r="P1630" s="12"/>
    </row>
    <row r="1631" spans="3:16" x14ac:dyDescent="0.3">
      <c r="C1631" s="12"/>
      <c r="D1631" s="12"/>
      <c r="E1631" s="12"/>
      <c r="F1631" s="21"/>
      <c r="G1631" s="12"/>
      <c r="H1631" s="12"/>
      <c r="I1631" s="12"/>
      <c r="J1631" s="12"/>
      <c r="K1631" s="12"/>
      <c r="L1631" s="12"/>
      <c r="M1631" s="12"/>
      <c r="N1631" s="12"/>
      <c r="O1631" s="12"/>
      <c r="P1631" s="12"/>
    </row>
    <row r="1632" spans="3:16" x14ac:dyDescent="0.3">
      <c r="C1632" s="12"/>
      <c r="D1632" s="12"/>
      <c r="E1632" s="12"/>
      <c r="F1632" s="21"/>
      <c r="G1632" s="12"/>
      <c r="H1632" s="12"/>
      <c r="I1632" s="12"/>
      <c r="J1632" s="12"/>
      <c r="K1632" s="12"/>
      <c r="L1632" s="12"/>
      <c r="M1632" s="12"/>
      <c r="N1632" s="12"/>
      <c r="O1632" s="12"/>
      <c r="P1632" s="12"/>
    </row>
    <row r="1633" spans="3:16" x14ac:dyDescent="0.3">
      <c r="C1633" s="12"/>
      <c r="D1633" s="12"/>
      <c r="E1633" s="12"/>
      <c r="F1633" s="21"/>
      <c r="G1633" s="12"/>
      <c r="H1633" s="12"/>
      <c r="I1633" s="12"/>
      <c r="J1633" s="12"/>
      <c r="K1633" s="12"/>
      <c r="L1633" s="12"/>
      <c r="M1633" s="12"/>
      <c r="N1633" s="12"/>
      <c r="O1633" s="12"/>
      <c r="P1633" s="12"/>
    </row>
    <row r="1634" spans="3:16" x14ac:dyDescent="0.3">
      <c r="C1634" s="12"/>
      <c r="D1634" s="12"/>
      <c r="E1634" s="12"/>
      <c r="F1634" s="21"/>
      <c r="G1634" s="12"/>
      <c r="H1634" s="12"/>
      <c r="I1634" s="12"/>
      <c r="J1634" s="12"/>
      <c r="K1634" s="12"/>
      <c r="L1634" s="12"/>
      <c r="M1634" s="12"/>
      <c r="N1634" s="12"/>
      <c r="O1634" s="12"/>
      <c r="P1634" s="12"/>
    </row>
    <row r="1635" spans="3:16" x14ac:dyDescent="0.3">
      <c r="C1635" s="12"/>
      <c r="D1635" s="12"/>
      <c r="E1635" s="12"/>
      <c r="F1635" s="21"/>
      <c r="G1635" s="12"/>
      <c r="H1635" s="12"/>
      <c r="I1635" s="12"/>
      <c r="J1635" s="12"/>
      <c r="K1635" s="12"/>
      <c r="L1635" s="12"/>
      <c r="M1635" s="12"/>
      <c r="N1635" s="12"/>
      <c r="O1635" s="12"/>
      <c r="P1635" s="12"/>
    </row>
    <row r="1636" spans="3:16" x14ac:dyDescent="0.3">
      <c r="C1636" s="12"/>
      <c r="D1636" s="12"/>
      <c r="E1636" s="12"/>
      <c r="F1636" s="21"/>
      <c r="G1636" s="12"/>
      <c r="H1636" s="12"/>
      <c r="I1636" s="12"/>
      <c r="J1636" s="12"/>
      <c r="K1636" s="12"/>
      <c r="L1636" s="12"/>
      <c r="M1636" s="12"/>
      <c r="N1636" s="12"/>
      <c r="O1636" s="12"/>
      <c r="P1636" s="12"/>
    </row>
    <row r="1637" spans="3:16" x14ac:dyDescent="0.3">
      <c r="C1637" s="12"/>
      <c r="D1637" s="12"/>
      <c r="E1637" s="12"/>
      <c r="F1637" s="21"/>
      <c r="G1637" s="12"/>
      <c r="H1637" s="12"/>
      <c r="I1637" s="12"/>
      <c r="J1637" s="12"/>
      <c r="K1637" s="12"/>
      <c r="L1637" s="12"/>
      <c r="M1637" s="12"/>
      <c r="N1637" s="12"/>
      <c r="O1637" s="12"/>
      <c r="P1637" s="12"/>
    </row>
    <row r="1638" spans="3:16" x14ac:dyDescent="0.3">
      <c r="C1638" s="12"/>
      <c r="D1638" s="12"/>
      <c r="E1638" s="12"/>
      <c r="F1638" s="21"/>
      <c r="G1638" s="12"/>
      <c r="H1638" s="12"/>
      <c r="I1638" s="12"/>
      <c r="J1638" s="12"/>
      <c r="K1638" s="12"/>
      <c r="L1638" s="12"/>
      <c r="M1638" s="12"/>
      <c r="N1638" s="12"/>
      <c r="O1638" s="12"/>
      <c r="P1638" s="12"/>
    </row>
    <row r="1639" spans="3:16" x14ac:dyDescent="0.3">
      <c r="C1639" s="12"/>
      <c r="D1639" s="12"/>
      <c r="E1639" s="12"/>
      <c r="F1639" s="21"/>
      <c r="G1639" s="12"/>
      <c r="H1639" s="12"/>
      <c r="I1639" s="12"/>
      <c r="J1639" s="12"/>
      <c r="K1639" s="12"/>
      <c r="L1639" s="12"/>
      <c r="M1639" s="12"/>
      <c r="N1639" s="12"/>
      <c r="O1639" s="12"/>
      <c r="P1639" s="12"/>
    </row>
    <row r="1640" spans="3:16" x14ac:dyDescent="0.3">
      <c r="C1640" s="12"/>
      <c r="D1640" s="12"/>
      <c r="E1640" s="12"/>
      <c r="F1640" s="21"/>
      <c r="G1640" s="12"/>
      <c r="H1640" s="12"/>
      <c r="I1640" s="12"/>
      <c r="J1640" s="12"/>
      <c r="K1640" s="12"/>
      <c r="L1640" s="12"/>
      <c r="M1640" s="12"/>
      <c r="N1640" s="12"/>
      <c r="O1640" s="12"/>
      <c r="P1640" s="12"/>
    </row>
    <row r="1641" spans="3:16" x14ac:dyDescent="0.3">
      <c r="C1641" s="12"/>
      <c r="D1641" s="12"/>
      <c r="E1641" s="12"/>
      <c r="F1641" s="21"/>
      <c r="G1641" s="12"/>
      <c r="H1641" s="12"/>
      <c r="I1641" s="12"/>
      <c r="J1641" s="12"/>
      <c r="K1641" s="12"/>
      <c r="L1641" s="12"/>
      <c r="M1641" s="12"/>
      <c r="N1641" s="12"/>
      <c r="O1641" s="12"/>
      <c r="P1641" s="12"/>
    </row>
    <row r="1642" spans="3:16" x14ac:dyDescent="0.3">
      <c r="C1642" s="12"/>
      <c r="D1642" s="12"/>
      <c r="E1642" s="12"/>
      <c r="F1642" s="21"/>
      <c r="G1642" s="12"/>
      <c r="H1642" s="12"/>
      <c r="I1642" s="12"/>
      <c r="J1642" s="12"/>
      <c r="K1642" s="12"/>
      <c r="L1642" s="12"/>
      <c r="M1642" s="12"/>
      <c r="N1642" s="12"/>
      <c r="O1642" s="12"/>
      <c r="P1642" s="12"/>
    </row>
    <row r="1643" spans="3:16" x14ac:dyDescent="0.3">
      <c r="C1643" s="12"/>
      <c r="D1643" s="12"/>
      <c r="E1643" s="12"/>
      <c r="F1643" s="21"/>
      <c r="G1643" s="12"/>
      <c r="H1643" s="12"/>
      <c r="I1643" s="12"/>
      <c r="J1643" s="12"/>
      <c r="K1643" s="12"/>
      <c r="L1643" s="12"/>
      <c r="M1643" s="12"/>
      <c r="N1643" s="12"/>
      <c r="O1643" s="12"/>
      <c r="P1643" s="12"/>
    </row>
    <row r="1644" spans="3:16" x14ac:dyDescent="0.3">
      <c r="C1644" s="12"/>
      <c r="D1644" s="12"/>
      <c r="E1644" s="12"/>
      <c r="F1644" s="21"/>
      <c r="G1644" s="12"/>
      <c r="H1644" s="12"/>
      <c r="I1644" s="12"/>
      <c r="J1644" s="12"/>
      <c r="K1644" s="12"/>
      <c r="L1644" s="12"/>
      <c r="M1644" s="12"/>
      <c r="N1644" s="12"/>
      <c r="O1644" s="12"/>
      <c r="P1644" s="12"/>
    </row>
    <row r="1645" spans="3:16" x14ac:dyDescent="0.3">
      <c r="C1645" s="12"/>
      <c r="D1645" s="12"/>
      <c r="E1645" s="12"/>
      <c r="F1645" s="21"/>
      <c r="G1645" s="12"/>
      <c r="H1645" s="12"/>
      <c r="I1645" s="12"/>
      <c r="J1645" s="12"/>
      <c r="K1645" s="12"/>
      <c r="L1645" s="12"/>
      <c r="M1645" s="12"/>
      <c r="N1645" s="12"/>
      <c r="O1645" s="12"/>
      <c r="P1645" s="12"/>
    </row>
    <row r="1646" spans="3:16" x14ac:dyDescent="0.3">
      <c r="C1646" s="12"/>
      <c r="D1646" s="12"/>
      <c r="E1646" s="12"/>
      <c r="F1646" s="21"/>
      <c r="G1646" s="12"/>
      <c r="H1646" s="12"/>
      <c r="I1646" s="12"/>
      <c r="J1646" s="12"/>
      <c r="K1646" s="12"/>
      <c r="L1646" s="12"/>
      <c r="M1646" s="12"/>
      <c r="N1646" s="12"/>
      <c r="O1646" s="12"/>
      <c r="P1646" s="12"/>
    </row>
    <row r="1647" spans="3:16" x14ac:dyDescent="0.3">
      <c r="C1647" s="12"/>
      <c r="D1647" s="12"/>
      <c r="E1647" s="12"/>
      <c r="F1647" s="21"/>
      <c r="G1647" s="12"/>
      <c r="H1647" s="12"/>
      <c r="I1647" s="12"/>
      <c r="J1647" s="12"/>
      <c r="K1647" s="12"/>
      <c r="L1647" s="12"/>
      <c r="M1647" s="12"/>
      <c r="N1647" s="12"/>
      <c r="O1647" s="12"/>
      <c r="P1647" s="12"/>
    </row>
    <row r="1648" spans="3:16" x14ac:dyDescent="0.3">
      <c r="C1648" s="12"/>
      <c r="D1648" s="12"/>
      <c r="E1648" s="12"/>
      <c r="F1648" s="21"/>
      <c r="G1648" s="12"/>
      <c r="H1648" s="12"/>
      <c r="I1648" s="12"/>
      <c r="J1648" s="12"/>
      <c r="K1648" s="12"/>
      <c r="L1648" s="12"/>
      <c r="M1648" s="12"/>
      <c r="N1648" s="12"/>
      <c r="O1648" s="12"/>
      <c r="P1648" s="12"/>
    </row>
    <row r="1649" spans="3:16" x14ac:dyDescent="0.3">
      <c r="C1649" s="12"/>
      <c r="D1649" s="12"/>
      <c r="E1649" s="12"/>
      <c r="F1649" s="21"/>
      <c r="G1649" s="12"/>
      <c r="H1649" s="12"/>
      <c r="I1649" s="12"/>
      <c r="J1649" s="12"/>
      <c r="K1649" s="12"/>
      <c r="L1649" s="12"/>
      <c r="M1649" s="12"/>
      <c r="N1649" s="12"/>
      <c r="O1649" s="12"/>
      <c r="P1649" s="12"/>
    </row>
    <row r="1650" spans="3:16" x14ac:dyDescent="0.3">
      <c r="C1650" s="12"/>
      <c r="D1650" s="12"/>
      <c r="E1650" s="12"/>
      <c r="F1650" s="21"/>
      <c r="G1650" s="12"/>
      <c r="H1650" s="12"/>
      <c r="I1650" s="12"/>
      <c r="J1650" s="12"/>
      <c r="K1650" s="12"/>
      <c r="L1650" s="12"/>
      <c r="M1650" s="12"/>
      <c r="N1650" s="12"/>
      <c r="O1650" s="12"/>
      <c r="P1650" s="12"/>
    </row>
    <row r="1651" spans="3:16" x14ac:dyDescent="0.3">
      <c r="C1651" s="12"/>
      <c r="D1651" s="12"/>
      <c r="E1651" s="12"/>
      <c r="F1651" s="21"/>
      <c r="G1651" s="12"/>
      <c r="H1651" s="12"/>
      <c r="I1651" s="12"/>
      <c r="J1651" s="12"/>
      <c r="K1651" s="12"/>
      <c r="L1651" s="12"/>
      <c r="M1651" s="12"/>
      <c r="N1651" s="12"/>
      <c r="O1651" s="12"/>
      <c r="P1651" s="12"/>
    </row>
    <row r="1652" spans="3:16" x14ac:dyDescent="0.3">
      <c r="C1652" s="12"/>
      <c r="D1652" s="12"/>
      <c r="E1652" s="12"/>
      <c r="F1652" s="21"/>
      <c r="G1652" s="12"/>
      <c r="H1652" s="12"/>
      <c r="I1652" s="12"/>
      <c r="J1652" s="12"/>
      <c r="K1652" s="12"/>
      <c r="L1652" s="12"/>
      <c r="M1652" s="12"/>
      <c r="N1652" s="12"/>
      <c r="O1652" s="12"/>
      <c r="P1652" s="12"/>
    </row>
    <row r="1653" spans="3:16" x14ac:dyDescent="0.3">
      <c r="C1653" s="12"/>
      <c r="D1653" s="12"/>
      <c r="E1653" s="12"/>
      <c r="F1653" s="21"/>
      <c r="G1653" s="12"/>
      <c r="H1653" s="12"/>
      <c r="I1653" s="12"/>
      <c r="J1653" s="12"/>
      <c r="K1653" s="12"/>
      <c r="L1653" s="12"/>
      <c r="M1653" s="12"/>
      <c r="N1653" s="12"/>
      <c r="O1653" s="12"/>
      <c r="P1653" s="12"/>
    </row>
    <row r="1654" spans="3:16" x14ac:dyDescent="0.3">
      <c r="C1654" s="12"/>
      <c r="D1654" s="12"/>
      <c r="E1654" s="12"/>
      <c r="F1654" s="21"/>
      <c r="G1654" s="12"/>
      <c r="H1654" s="12"/>
      <c r="I1654" s="12"/>
      <c r="J1654" s="12"/>
      <c r="K1654" s="12"/>
      <c r="L1654" s="12"/>
      <c r="M1654" s="12"/>
      <c r="N1654" s="12"/>
      <c r="O1654" s="12"/>
      <c r="P1654" s="12"/>
    </row>
    <row r="1655" spans="3:16" x14ac:dyDescent="0.3">
      <c r="C1655" s="12"/>
      <c r="D1655" s="12"/>
      <c r="E1655" s="12"/>
      <c r="F1655" s="21"/>
      <c r="G1655" s="12"/>
      <c r="H1655" s="12"/>
      <c r="I1655" s="12"/>
      <c r="J1655" s="12"/>
      <c r="K1655" s="12"/>
      <c r="L1655" s="12"/>
      <c r="M1655" s="12"/>
      <c r="N1655" s="12"/>
      <c r="O1655" s="12"/>
      <c r="P1655" s="12"/>
    </row>
    <row r="1656" spans="3:16" x14ac:dyDescent="0.3">
      <c r="C1656" s="12"/>
      <c r="D1656" s="12"/>
      <c r="E1656" s="12"/>
      <c r="F1656" s="21"/>
      <c r="G1656" s="12"/>
      <c r="H1656" s="12"/>
      <c r="I1656" s="12"/>
      <c r="J1656" s="12"/>
      <c r="K1656" s="12"/>
      <c r="L1656" s="12"/>
      <c r="M1656" s="12"/>
      <c r="N1656" s="12"/>
      <c r="O1656" s="12"/>
      <c r="P1656" s="12"/>
    </row>
    <row r="1657" spans="3:16" x14ac:dyDescent="0.3">
      <c r="C1657" s="12"/>
      <c r="D1657" s="12"/>
      <c r="E1657" s="12"/>
      <c r="F1657" s="21"/>
      <c r="G1657" s="12"/>
      <c r="H1657" s="12"/>
      <c r="I1657" s="12"/>
      <c r="J1657" s="12"/>
      <c r="K1657" s="12"/>
      <c r="L1657" s="12"/>
      <c r="M1657" s="12"/>
      <c r="N1657" s="12"/>
      <c r="O1657" s="12"/>
      <c r="P1657" s="12"/>
    </row>
    <row r="1658" spans="3:16" x14ac:dyDescent="0.3">
      <c r="C1658" s="12"/>
      <c r="D1658" s="12"/>
      <c r="E1658" s="12"/>
      <c r="F1658" s="21"/>
      <c r="G1658" s="12"/>
      <c r="H1658" s="12"/>
      <c r="I1658" s="12"/>
      <c r="J1658" s="12"/>
      <c r="K1658" s="12"/>
      <c r="L1658" s="12"/>
      <c r="M1658" s="12"/>
      <c r="N1658" s="12"/>
      <c r="O1658" s="12"/>
      <c r="P1658" s="12"/>
    </row>
    <row r="1659" spans="3:16" x14ac:dyDescent="0.3">
      <c r="C1659" s="12"/>
      <c r="D1659" s="12"/>
      <c r="E1659" s="12"/>
      <c r="F1659" s="21"/>
      <c r="G1659" s="12"/>
      <c r="H1659" s="12"/>
      <c r="I1659" s="12"/>
      <c r="J1659" s="12"/>
      <c r="K1659" s="12"/>
      <c r="L1659" s="12"/>
      <c r="M1659" s="12"/>
      <c r="N1659" s="12"/>
      <c r="O1659" s="12"/>
      <c r="P1659" s="12"/>
    </row>
    <row r="1660" spans="3:16" x14ac:dyDescent="0.3">
      <c r="C1660" s="12"/>
      <c r="D1660" s="12"/>
      <c r="E1660" s="12"/>
      <c r="F1660" s="21"/>
      <c r="G1660" s="12"/>
      <c r="H1660" s="12"/>
      <c r="I1660" s="12"/>
      <c r="J1660" s="12"/>
      <c r="K1660" s="12"/>
      <c r="L1660" s="12"/>
      <c r="M1660" s="12"/>
      <c r="N1660" s="12"/>
      <c r="O1660" s="12"/>
      <c r="P1660" s="12"/>
    </row>
    <row r="1661" spans="3:16" x14ac:dyDescent="0.3">
      <c r="C1661" s="12"/>
      <c r="D1661" s="12"/>
      <c r="E1661" s="12"/>
      <c r="F1661" s="21"/>
      <c r="G1661" s="12"/>
      <c r="H1661" s="12"/>
      <c r="I1661" s="12"/>
      <c r="J1661" s="12"/>
      <c r="K1661" s="12"/>
      <c r="L1661" s="12"/>
      <c r="M1661" s="12"/>
      <c r="N1661" s="12"/>
      <c r="O1661" s="12"/>
      <c r="P1661" s="12"/>
    </row>
    <row r="1662" spans="3:16" x14ac:dyDescent="0.3">
      <c r="C1662" s="12"/>
      <c r="D1662" s="12"/>
      <c r="E1662" s="12"/>
      <c r="F1662" s="21"/>
      <c r="G1662" s="12"/>
      <c r="H1662" s="12"/>
      <c r="I1662" s="12"/>
      <c r="J1662" s="12"/>
      <c r="K1662" s="12"/>
      <c r="L1662" s="12"/>
      <c r="M1662" s="12"/>
      <c r="N1662" s="12"/>
      <c r="O1662" s="12"/>
      <c r="P1662" s="12"/>
    </row>
    <row r="1663" spans="3:16" x14ac:dyDescent="0.3">
      <c r="C1663" s="12"/>
      <c r="D1663" s="12"/>
      <c r="E1663" s="12"/>
      <c r="F1663" s="21"/>
      <c r="G1663" s="12"/>
      <c r="H1663" s="12"/>
      <c r="I1663" s="12"/>
      <c r="J1663" s="12"/>
      <c r="K1663" s="12"/>
      <c r="L1663" s="12"/>
      <c r="M1663" s="12"/>
      <c r="N1663" s="12"/>
      <c r="O1663" s="12"/>
      <c r="P1663" s="12"/>
    </row>
    <row r="1664" spans="3:16" x14ac:dyDescent="0.3">
      <c r="C1664" s="12"/>
      <c r="D1664" s="12"/>
      <c r="E1664" s="12"/>
      <c r="F1664" s="21"/>
      <c r="G1664" s="12"/>
      <c r="H1664" s="12"/>
      <c r="I1664" s="12"/>
      <c r="J1664" s="12"/>
      <c r="K1664" s="12"/>
      <c r="L1664" s="12"/>
      <c r="M1664" s="12"/>
      <c r="N1664" s="12"/>
      <c r="O1664" s="12"/>
      <c r="P1664" s="12"/>
    </row>
    <row r="1665" spans="3:16" x14ac:dyDescent="0.3">
      <c r="C1665" s="12"/>
      <c r="D1665" s="12"/>
      <c r="E1665" s="12"/>
      <c r="F1665" s="21"/>
      <c r="G1665" s="12"/>
      <c r="H1665" s="12"/>
      <c r="I1665" s="12"/>
      <c r="J1665" s="12"/>
      <c r="K1665" s="12"/>
      <c r="L1665" s="12"/>
      <c r="M1665" s="12"/>
      <c r="N1665" s="12"/>
      <c r="O1665" s="12"/>
      <c r="P1665" s="12"/>
    </row>
    <row r="1666" spans="3:16" x14ac:dyDescent="0.3">
      <c r="C1666" s="12"/>
      <c r="D1666" s="12"/>
      <c r="E1666" s="12"/>
      <c r="F1666" s="21"/>
      <c r="G1666" s="12"/>
      <c r="H1666" s="12"/>
      <c r="I1666" s="12"/>
      <c r="J1666" s="12"/>
      <c r="K1666" s="12"/>
      <c r="L1666" s="12"/>
      <c r="M1666" s="12"/>
      <c r="N1666" s="12"/>
      <c r="O1666" s="12"/>
      <c r="P1666" s="12"/>
    </row>
    <row r="1667" spans="3:16" x14ac:dyDescent="0.3">
      <c r="C1667" s="12"/>
      <c r="D1667" s="12"/>
      <c r="E1667" s="12"/>
      <c r="F1667" s="21"/>
      <c r="G1667" s="12"/>
      <c r="H1667" s="12"/>
      <c r="I1667" s="12"/>
      <c r="J1667" s="12"/>
      <c r="K1667" s="12"/>
      <c r="L1667" s="12"/>
      <c r="M1667" s="12"/>
      <c r="N1667" s="12"/>
      <c r="O1667" s="12"/>
      <c r="P1667" s="12"/>
    </row>
    <row r="1668" spans="3:16" x14ac:dyDescent="0.3">
      <c r="C1668" s="12"/>
      <c r="D1668" s="12"/>
      <c r="E1668" s="12"/>
      <c r="F1668" s="21"/>
      <c r="G1668" s="12"/>
      <c r="H1668" s="12"/>
      <c r="I1668" s="12"/>
      <c r="J1668" s="12"/>
      <c r="K1668" s="12"/>
      <c r="L1668" s="12"/>
      <c r="M1668" s="12"/>
      <c r="N1668" s="12"/>
      <c r="O1668" s="12"/>
      <c r="P1668" s="12"/>
    </row>
    <row r="1669" spans="3:16" x14ac:dyDescent="0.3">
      <c r="C1669" s="12"/>
      <c r="D1669" s="12"/>
      <c r="E1669" s="12"/>
      <c r="F1669" s="21"/>
      <c r="G1669" s="12"/>
      <c r="H1669" s="12"/>
      <c r="I1669" s="12"/>
      <c r="J1669" s="12"/>
      <c r="K1669" s="12"/>
      <c r="L1669" s="12"/>
      <c r="M1669" s="12"/>
      <c r="N1669" s="12"/>
      <c r="O1669" s="12"/>
      <c r="P1669" s="12"/>
    </row>
    <row r="1670" spans="3:16" x14ac:dyDescent="0.3">
      <c r="C1670" s="12"/>
      <c r="D1670" s="12"/>
      <c r="E1670" s="12"/>
      <c r="F1670" s="21"/>
      <c r="G1670" s="12"/>
      <c r="H1670" s="12"/>
      <c r="I1670" s="12"/>
      <c r="J1670" s="12"/>
      <c r="K1670" s="12"/>
      <c r="L1670" s="12"/>
      <c r="M1670" s="12"/>
      <c r="N1670" s="12"/>
      <c r="O1670" s="12"/>
      <c r="P1670" s="12"/>
    </row>
    <row r="1671" spans="3:16" x14ac:dyDescent="0.3">
      <c r="C1671" s="12"/>
      <c r="D1671" s="12"/>
      <c r="E1671" s="12"/>
      <c r="F1671" s="21"/>
      <c r="G1671" s="12"/>
      <c r="H1671" s="12"/>
      <c r="I1671" s="12"/>
      <c r="J1671" s="12"/>
      <c r="K1671" s="12"/>
      <c r="L1671" s="12"/>
      <c r="M1671" s="12"/>
      <c r="N1671" s="12"/>
      <c r="O1671" s="12"/>
      <c r="P1671" s="12"/>
    </row>
    <row r="1672" spans="3:16" x14ac:dyDescent="0.3">
      <c r="C1672" s="12"/>
      <c r="D1672" s="12"/>
      <c r="E1672" s="12"/>
      <c r="F1672" s="21"/>
      <c r="G1672" s="12"/>
      <c r="H1672" s="12"/>
      <c r="I1672" s="12"/>
      <c r="J1672" s="12"/>
      <c r="K1672" s="12"/>
      <c r="L1672" s="12"/>
      <c r="M1672" s="12"/>
      <c r="N1672" s="12"/>
      <c r="O1672" s="12"/>
      <c r="P1672" s="12"/>
    </row>
    <row r="1673" spans="3:16" x14ac:dyDescent="0.3">
      <c r="C1673" s="12"/>
      <c r="D1673" s="12"/>
      <c r="E1673" s="12"/>
      <c r="F1673" s="21"/>
      <c r="G1673" s="12"/>
      <c r="H1673" s="12"/>
      <c r="I1673" s="12"/>
      <c r="J1673" s="12"/>
      <c r="K1673" s="12"/>
      <c r="L1673" s="12"/>
      <c r="M1673" s="12"/>
      <c r="N1673" s="12"/>
      <c r="O1673" s="12"/>
      <c r="P1673" s="12"/>
    </row>
    <row r="1674" spans="3:16" x14ac:dyDescent="0.3">
      <c r="C1674" s="12"/>
      <c r="D1674" s="12"/>
      <c r="E1674" s="12"/>
      <c r="F1674" s="21"/>
      <c r="G1674" s="12"/>
      <c r="H1674" s="12"/>
      <c r="I1674" s="12"/>
      <c r="J1674" s="12"/>
      <c r="K1674" s="12"/>
      <c r="L1674" s="12"/>
      <c r="M1674" s="12"/>
      <c r="N1674" s="12"/>
      <c r="O1674" s="12"/>
      <c r="P1674" s="12"/>
    </row>
    <row r="1675" spans="3:16" x14ac:dyDescent="0.3">
      <c r="C1675" s="12"/>
      <c r="D1675" s="12"/>
      <c r="E1675" s="12"/>
      <c r="F1675" s="21"/>
      <c r="G1675" s="12"/>
      <c r="H1675" s="12"/>
      <c r="I1675" s="12"/>
      <c r="J1675" s="12"/>
      <c r="K1675" s="12"/>
      <c r="L1675" s="12"/>
      <c r="M1675" s="12"/>
      <c r="N1675" s="12"/>
      <c r="O1675" s="12"/>
      <c r="P1675" s="12"/>
    </row>
    <row r="1676" spans="3:16" x14ac:dyDescent="0.3">
      <c r="C1676" s="12"/>
      <c r="D1676" s="12"/>
      <c r="E1676" s="12"/>
      <c r="F1676" s="21"/>
      <c r="G1676" s="12"/>
      <c r="H1676" s="12"/>
      <c r="I1676" s="12"/>
      <c r="J1676" s="12"/>
      <c r="K1676" s="12"/>
      <c r="L1676" s="12"/>
      <c r="M1676" s="12"/>
      <c r="N1676" s="12"/>
      <c r="O1676" s="12"/>
      <c r="P1676" s="12"/>
    </row>
    <row r="1677" spans="3:16" x14ac:dyDescent="0.3">
      <c r="C1677" s="12"/>
      <c r="D1677" s="12"/>
      <c r="E1677" s="12"/>
      <c r="F1677" s="21"/>
      <c r="G1677" s="12"/>
      <c r="H1677" s="12"/>
      <c r="I1677" s="12"/>
      <c r="J1677" s="12"/>
      <c r="K1677" s="12"/>
      <c r="L1677" s="12"/>
      <c r="M1677" s="12"/>
      <c r="N1677" s="12"/>
      <c r="O1677" s="12"/>
      <c r="P1677" s="12"/>
    </row>
    <row r="1678" spans="3:16" x14ac:dyDescent="0.3">
      <c r="C1678" s="12"/>
      <c r="D1678" s="12"/>
      <c r="E1678" s="12"/>
      <c r="F1678" s="21"/>
      <c r="G1678" s="12"/>
      <c r="H1678" s="12"/>
      <c r="I1678" s="12"/>
      <c r="J1678" s="12"/>
      <c r="K1678" s="12"/>
      <c r="L1678" s="12"/>
      <c r="M1678" s="12"/>
      <c r="N1678" s="12"/>
      <c r="O1678" s="12"/>
      <c r="P1678" s="12"/>
    </row>
    <row r="1679" spans="3:16" x14ac:dyDescent="0.3">
      <c r="C1679" s="12"/>
      <c r="D1679" s="12"/>
      <c r="E1679" s="12"/>
      <c r="F1679" s="21"/>
      <c r="G1679" s="12"/>
      <c r="H1679" s="12"/>
      <c r="I1679" s="12"/>
      <c r="J1679" s="12"/>
      <c r="K1679" s="12"/>
      <c r="L1679" s="12"/>
      <c r="M1679" s="12"/>
      <c r="N1679" s="12"/>
      <c r="O1679" s="12"/>
      <c r="P1679" s="12"/>
    </row>
    <row r="1680" spans="3:16" x14ac:dyDescent="0.3">
      <c r="C1680" s="12"/>
      <c r="D1680" s="12"/>
      <c r="E1680" s="12"/>
      <c r="F1680" s="21"/>
      <c r="G1680" s="12"/>
      <c r="H1680" s="12"/>
      <c r="I1680" s="12"/>
      <c r="J1680" s="12"/>
      <c r="K1680" s="12"/>
      <c r="L1680" s="12"/>
      <c r="M1680" s="12"/>
      <c r="N1680" s="12"/>
      <c r="O1680" s="12"/>
      <c r="P1680" s="12"/>
    </row>
    <row r="1681" spans="3:16" x14ac:dyDescent="0.3">
      <c r="C1681" s="12"/>
      <c r="D1681" s="12"/>
      <c r="E1681" s="12"/>
      <c r="F1681" s="21"/>
      <c r="G1681" s="12"/>
      <c r="H1681" s="12"/>
      <c r="I1681" s="12"/>
      <c r="J1681" s="12"/>
      <c r="K1681" s="12"/>
      <c r="L1681" s="12"/>
      <c r="M1681" s="12"/>
      <c r="N1681" s="12"/>
      <c r="O1681" s="12"/>
      <c r="P1681" s="12"/>
    </row>
    <row r="1682" spans="3:16" x14ac:dyDescent="0.3">
      <c r="C1682" s="12"/>
      <c r="D1682" s="12"/>
      <c r="E1682" s="12"/>
      <c r="F1682" s="21"/>
      <c r="G1682" s="12"/>
      <c r="H1682" s="12"/>
      <c r="I1682" s="12"/>
      <c r="J1682" s="12"/>
      <c r="K1682" s="12"/>
      <c r="L1682" s="12"/>
      <c r="M1682" s="12"/>
      <c r="N1682" s="12"/>
      <c r="O1682" s="12"/>
      <c r="P1682" s="12"/>
    </row>
    <row r="1683" spans="3:16" x14ac:dyDescent="0.3">
      <c r="C1683" s="12"/>
      <c r="D1683" s="12"/>
      <c r="E1683" s="12"/>
      <c r="F1683" s="21"/>
      <c r="G1683" s="12"/>
      <c r="H1683" s="12"/>
      <c r="I1683" s="12"/>
      <c r="J1683" s="12"/>
      <c r="K1683" s="12"/>
      <c r="L1683" s="12"/>
      <c r="M1683" s="12"/>
      <c r="N1683" s="12"/>
      <c r="O1683" s="12"/>
      <c r="P1683" s="12"/>
    </row>
    <row r="1684" spans="3:16" x14ac:dyDescent="0.3">
      <c r="C1684" s="12"/>
      <c r="D1684" s="12"/>
      <c r="E1684" s="12"/>
      <c r="F1684" s="21"/>
      <c r="G1684" s="12"/>
      <c r="H1684" s="12"/>
      <c r="I1684" s="12"/>
      <c r="J1684" s="12"/>
      <c r="K1684" s="12"/>
      <c r="L1684" s="12"/>
      <c r="M1684" s="12"/>
      <c r="N1684" s="12"/>
      <c r="O1684" s="12"/>
      <c r="P1684" s="12"/>
    </row>
    <row r="1685" spans="3:16" x14ac:dyDescent="0.3">
      <c r="C1685" s="12"/>
      <c r="D1685" s="12"/>
      <c r="E1685" s="12"/>
      <c r="F1685" s="21"/>
      <c r="G1685" s="12"/>
      <c r="H1685" s="12"/>
      <c r="I1685" s="12"/>
      <c r="J1685" s="12"/>
      <c r="K1685" s="12"/>
      <c r="L1685" s="12"/>
      <c r="M1685" s="12"/>
      <c r="N1685" s="12"/>
      <c r="O1685" s="12"/>
      <c r="P1685" s="12"/>
    </row>
    <row r="1686" spans="3:16" x14ac:dyDescent="0.3">
      <c r="C1686" s="12"/>
      <c r="D1686" s="12"/>
      <c r="E1686" s="12"/>
      <c r="F1686" s="21"/>
      <c r="G1686" s="12"/>
      <c r="H1686" s="12"/>
      <c r="I1686" s="12"/>
      <c r="J1686" s="12"/>
      <c r="K1686" s="12"/>
      <c r="L1686" s="12"/>
      <c r="M1686" s="12"/>
      <c r="N1686" s="12"/>
      <c r="O1686" s="12"/>
      <c r="P1686" s="12"/>
    </row>
    <row r="1687" spans="3:16" x14ac:dyDescent="0.3">
      <c r="C1687" s="12"/>
      <c r="D1687" s="12"/>
      <c r="E1687" s="12"/>
      <c r="F1687" s="21"/>
      <c r="G1687" s="12"/>
      <c r="H1687" s="12"/>
      <c r="I1687" s="12"/>
      <c r="J1687" s="12"/>
      <c r="K1687" s="12"/>
      <c r="L1687" s="12"/>
      <c r="M1687" s="12"/>
      <c r="N1687" s="12"/>
      <c r="O1687" s="12"/>
      <c r="P1687" s="12"/>
    </row>
    <row r="1688" spans="3:16" x14ac:dyDescent="0.3">
      <c r="C1688" s="12"/>
      <c r="D1688" s="12"/>
      <c r="E1688" s="12"/>
      <c r="F1688" s="21"/>
      <c r="G1688" s="12"/>
      <c r="H1688" s="12"/>
      <c r="I1688" s="12"/>
      <c r="J1688" s="12"/>
      <c r="K1688" s="12"/>
      <c r="L1688" s="12"/>
      <c r="M1688" s="12"/>
      <c r="N1688" s="12"/>
      <c r="O1688" s="12"/>
      <c r="P1688" s="12"/>
    </row>
    <row r="1689" spans="3:16" x14ac:dyDescent="0.3">
      <c r="C1689" s="12"/>
      <c r="D1689" s="12"/>
      <c r="E1689" s="12"/>
      <c r="F1689" s="21"/>
      <c r="G1689" s="12"/>
      <c r="H1689" s="12"/>
      <c r="I1689" s="12"/>
      <c r="J1689" s="12"/>
      <c r="K1689" s="12"/>
      <c r="L1689" s="12"/>
      <c r="M1689" s="12"/>
      <c r="N1689" s="12"/>
      <c r="O1689" s="12"/>
      <c r="P1689" s="12"/>
    </row>
    <row r="1690" spans="3:16" x14ac:dyDescent="0.3">
      <c r="C1690" s="12"/>
      <c r="D1690" s="12"/>
      <c r="E1690" s="12"/>
      <c r="F1690" s="21"/>
      <c r="G1690" s="12"/>
      <c r="H1690" s="12"/>
      <c r="I1690" s="12"/>
      <c r="J1690" s="12"/>
      <c r="K1690" s="12"/>
      <c r="L1690" s="12"/>
      <c r="M1690" s="12"/>
      <c r="N1690" s="12"/>
      <c r="O1690" s="12"/>
      <c r="P1690" s="12"/>
    </row>
    <row r="1691" spans="3:16" x14ac:dyDescent="0.3">
      <c r="C1691" s="12"/>
      <c r="D1691" s="12"/>
      <c r="E1691" s="12"/>
      <c r="F1691" s="21"/>
      <c r="G1691" s="12"/>
      <c r="H1691" s="12"/>
      <c r="I1691" s="12"/>
      <c r="J1691" s="12"/>
      <c r="K1691" s="12"/>
      <c r="L1691" s="12"/>
      <c r="M1691" s="12"/>
      <c r="N1691" s="12"/>
      <c r="O1691" s="12"/>
      <c r="P1691" s="12"/>
    </row>
    <row r="1692" spans="3:16" x14ac:dyDescent="0.3">
      <c r="C1692" s="12"/>
      <c r="D1692" s="12"/>
      <c r="E1692" s="12"/>
      <c r="F1692" s="21"/>
      <c r="G1692" s="12"/>
      <c r="H1692" s="12"/>
      <c r="I1692" s="12"/>
      <c r="J1692" s="12"/>
      <c r="K1692" s="12"/>
      <c r="L1692" s="12"/>
      <c r="M1692" s="12"/>
      <c r="N1692" s="12"/>
      <c r="O1692" s="12"/>
      <c r="P1692" s="12"/>
    </row>
    <row r="1693" spans="3:16" x14ac:dyDescent="0.3">
      <c r="C1693" s="12"/>
      <c r="D1693" s="12"/>
      <c r="E1693" s="12"/>
      <c r="F1693" s="21"/>
      <c r="G1693" s="12"/>
      <c r="H1693" s="12"/>
      <c r="I1693" s="12"/>
      <c r="J1693" s="12"/>
      <c r="K1693" s="12"/>
      <c r="L1693" s="12"/>
      <c r="M1693" s="12"/>
      <c r="N1693" s="12"/>
      <c r="O1693" s="12"/>
      <c r="P1693" s="12"/>
    </row>
    <row r="1694" spans="3:16" x14ac:dyDescent="0.3">
      <c r="C1694" s="12"/>
      <c r="D1694" s="12"/>
      <c r="E1694" s="12"/>
      <c r="F1694" s="21"/>
      <c r="G1694" s="12"/>
      <c r="H1694" s="12"/>
      <c r="I1694" s="12"/>
      <c r="J1694" s="12"/>
      <c r="K1694" s="12"/>
      <c r="L1694" s="12"/>
      <c r="M1694" s="12"/>
      <c r="N1694" s="12"/>
      <c r="O1694" s="12"/>
      <c r="P1694" s="12"/>
    </row>
    <row r="1695" spans="3:16" x14ac:dyDescent="0.3">
      <c r="C1695" s="12"/>
      <c r="D1695" s="12"/>
      <c r="E1695" s="12"/>
      <c r="F1695" s="21"/>
      <c r="G1695" s="12"/>
      <c r="H1695" s="12"/>
      <c r="I1695" s="12"/>
      <c r="J1695" s="12"/>
      <c r="K1695" s="12"/>
      <c r="L1695" s="12"/>
      <c r="M1695" s="12"/>
      <c r="N1695" s="12"/>
      <c r="O1695" s="12"/>
      <c r="P1695" s="12"/>
    </row>
    <row r="1696" spans="3:16" x14ac:dyDescent="0.3">
      <c r="C1696" s="12"/>
      <c r="D1696" s="12"/>
      <c r="E1696" s="12"/>
      <c r="F1696" s="21"/>
      <c r="G1696" s="12"/>
      <c r="H1696" s="12"/>
      <c r="I1696" s="12"/>
      <c r="J1696" s="12"/>
      <c r="K1696" s="12"/>
      <c r="L1696" s="12"/>
      <c r="M1696" s="12"/>
      <c r="N1696" s="12"/>
      <c r="O1696" s="12"/>
      <c r="P1696" s="12"/>
    </row>
    <row r="1697" spans="3:16" x14ac:dyDescent="0.3">
      <c r="C1697" s="12"/>
      <c r="D1697" s="12"/>
      <c r="E1697" s="12"/>
      <c r="F1697" s="21"/>
      <c r="G1697" s="12"/>
      <c r="H1697" s="12"/>
      <c r="I1697" s="12"/>
      <c r="J1697" s="12"/>
      <c r="K1697" s="12"/>
      <c r="L1697" s="12"/>
      <c r="M1697" s="12"/>
      <c r="N1697" s="12"/>
      <c r="O1697" s="12"/>
      <c r="P1697" s="12"/>
    </row>
    <row r="1698" spans="3:16" x14ac:dyDescent="0.3">
      <c r="C1698" s="12"/>
      <c r="D1698" s="12"/>
      <c r="E1698" s="12"/>
      <c r="F1698" s="21"/>
      <c r="G1698" s="12"/>
      <c r="H1698" s="12"/>
      <c r="I1698" s="12"/>
      <c r="J1698" s="12"/>
      <c r="K1698" s="12"/>
      <c r="L1698" s="12"/>
      <c r="M1698" s="12"/>
      <c r="N1698" s="12"/>
      <c r="O1698" s="12"/>
      <c r="P1698" s="12"/>
    </row>
    <row r="1699" spans="3:16" x14ac:dyDescent="0.3">
      <c r="C1699" s="12"/>
      <c r="D1699" s="12"/>
      <c r="E1699" s="12"/>
      <c r="F1699" s="21"/>
      <c r="G1699" s="12"/>
      <c r="H1699" s="12"/>
      <c r="I1699" s="12"/>
      <c r="J1699" s="12"/>
      <c r="K1699" s="12"/>
      <c r="L1699" s="12"/>
      <c r="M1699" s="12"/>
      <c r="N1699" s="12"/>
      <c r="O1699" s="12"/>
      <c r="P1699" s="12"/>
    </row>
    <row r="1700" spans="3:16" x14ac:dyDescent="0.3">
      <c r="C1700" s="12"/>
      <c r="D1700" s="12"/>
      <c r="E1700" s="12"/>
      <c r="F1700" s="21"/>
      <c r="G1700" s="12"/>
      <c r="H1700" s="12"/>
      <c r="I1700" s="12"/>
      <c r="J1700" s="12"/>
      <c r="K1700" s="12"/>
      <c r="L1700" s="12"/>
      <c r="M1700" s="12"/>
      <c r="N1700" s="12"/>
      <c r="O1700" s="12"/>
      <c r="P1700" s="12"/>
    </row>
    <row r="1701" spans="3:16" x14ac:dyDescent="0.3">
      <c r="C1701" s="12"/>
      <c r="D1701" s="12"/>
      <c r="E1701" s="12"/>
      <c r="F1701" s="21"/>
      <c r="G1701" s="12"/>
      <c r="H1701" s="12"/>
      <c r="I1701" s="12"/>
      <c r="J1701" s="12"/>
      <c r="K1701" s="12"/>
      <c r="L1701" s="12"/>
      <c r="M1701" s="12"/>
      <c r="N1701" s="12"/>
      <c r="O1701" s="12"/>
      <c r="P1701" s="12"/>
    </row>
    <row r="1702" spans="3:16" x14ac:dyDescent="0.3">
      <c r="C1702" s="12"/>
      <c r="D1702" s="12"/>
      <c r="E1702" s="12"/>
      <c r="F1702" s="21"/>
      <c r="G1702" s="12"/>
      <c r="H1702" s="12"/>
      <c r="I1702" s="12"/>
      <c r="J1702" s="12"/>
      <c r="K1702" s="12"/>
      <c r="L1702" s="12"/>
      <c r="M1702" s="12"/>
      <c r="N1702" s="12"/>
      <c r="O1702" s="12"/>
      <c r="P1702" s="12"/>
    </row>
    <row r="1703" spans="3:16" x14ac:dyDescent="0.3">
      <c r="C1703" s="12"/>
      <c r="D1703" s="12"/>
      <c r="E1703" s="12"/>
      <c r="F1703" s="21"/>
      <c r="G1703" s="12"/>
      <c r="H1703" s="12"/>
      <c r="I1703" s="12"/>
      <c r="J1703" s="12"/>
      <c r="K1703" s="12"/>
      <c r="L1703" s="12"/>
      <c r="M1703" s="12"/>
      <c r="N1703" s="12"/>
      <c r="O1703" s="12"/>
      <c r="P1703" s="12"/>
    </row>
    <row r="1704" spans="3:16" x14ac:dyDescent="0.3">
      <c r="C1704" s="12"/>
      <c r="D1704" s="12"/>
      <c r="E1704" s="12"/>
      <c r="F1704" s="21"/>
      <c r="G1704" s="12"/>
      <c r="H1704" s="12"/>
      <c r="I1704" s="12"/>
      <c r="J1704" s="12"/>
      <c r="K1704" s="12"/>
      <c r="L1704" s="12"/>
      <c r="M1704" s="12"/>
      <c r="N1704" s="12"/>
      <c r="O1704" s="12"/>
      <c r="P1704" s="12"/>
    </row>
    <row r="1705" spans="3:16" x14ac:dyDescent="0.3">
      <c r="C1705" s="12"/>
      <c r="D1705" s="12"/>
      <c r="E1705" s="12"/>
      <c r="F1705" s="21"/>
      <c r="G1705" s="12"/>
      <c r="H1705" s="12"/>
      <c r="I1705" s="12"/>
      <c r="J1705" s="12"/>
      <c r="K1705" s="12"/>
      <c r="L1705" s="12"/>
      <c r="M1705" s="12"/>
      <c r="N1705" s="12"/>
      <c r="O1705" s="12"/>
      <c r="P1705" s="12"/>
    </row>
    <row r="1706" spans="3:16" x14ac:dyDescent="0.3">
      <c r="C1706" s="12"/>
      <c r="D1706" s="12"/>
      <c r="E1706" s="12"/>
      <c r="F1706" s="21"/>
      <c r="G1706" s="12"/>
      <c r="H1706" s="12"/>
      <c r="I1706" s="12"/>
      <c r="J1706" s="12"/>
      <c r="K1706" s="12"/>
      <c r="L1706" s="12"/>
      <c r="M1706" s="12"/>
      <c r="N1706" s="12"/>
      <c r="O1706" s="12"/>
      <c r="P1706" s="12"/>
    </row>
    <row r="1707" spans="3:16" x14ac:dyDescent="0.3">
      <c r="C1707" s="12"/>
      <c r="D1707" s="12"/>
      <c r="E1707" s="12"/>
      <c r="F1707" s="21"/>
      <c r="G1707" s="12"/>
      <c r="H1707" s="12"/>
      <c r="I1707" s="12"/>
      <c r="J1707" s="12"/>
      <c r="K1707" s="12"/>
      <c r="L1707" s="12"/>
      <c r="M1707" s="12"/>
      <c r="N1707" s="12"/>
      <c r="O1707" s="12"/>
      <c r="P1707" s="12"/>
    </row>
    <row r="1708" spans="3:16" x14ac:dyDescent="0.3">
      <c r="C1708" s="12"/>
      <c r="D1708" s="12"/>
      <c r="E1708" s="12"/>
      <c r="F1708" s="21"/>
      <c r="G1708" s="12"/>
      <c r="H1708" s="12"/>
      <c r="I1708" s="12"/>
      <c r="J1708" s="12"/>
      <c r="K1708" s="12"/>
      <c r="L1708" s="12"/>
      <c r="M1708" s="12"/>
      <c r="N1708" s="12"/>
      <c r="O1708" s="12"/>
      <c r="P1708" s="12"/>
    </row>
    <row r="1709" spans="3:16" x14ac:dyDescent="0.3">
      <c r="C1709" s="12"/>
      <c r="D1709" s="12"/>
      <c r="E1709" s="12"/>
      <c r="F1709" s="21"/>
      <c r="G1709" s="12"/>
      <c r="H1709" s="12"/>
      <c r="I1709" s="12"/>
      <c r="J1709" s="12"/>
      <c r="K1709" s="12"/>
      <c r="L1709" s="12"/>
      <c r="M1709" s="12"/>
      <c r="N1709" s="12"/>
      <c r="O1709" s="12"/>
      <c r="P1709" s="12"/>
    </row>
    <row r="1710" spans="3:16" x14ac:dyDescent="0.3">
      <c r="C1710" s="12"/>
      <c r="D1710" s="12"/>
      <c r="E1710" s="12"/>
      <c r="F1710" s="21"/>
      <c r="G1710" s="12"/>
      <c r="H1710" s="12"/>
      <c r="I1710" s="12"/>
      <c r="J1710" s="12"/>
      <c r="K1710" s="12"/>
      <c r="L1710" s="12"/>
      <c r="M1710" s="12"/>
      <c r="N1710" s="12"/>
      <c r="O1710" s="12"/>
      <c r="P1710" s="12"/>
    </row>
    <row r="1711" spans="3:16" x14ac:dyDescent="0.3">
      <c r="C1711" s="12"/>
      <c r="D1711" s="12"/>
      <c r="E1711" s="12"/>
      <c r="F1711" s="21"/>
      <c r="G1711" s="12"/>
      <c r="H1711" s="12"/>
      <c r="I1711" s="12"/>
      <c r="J1711" s="12"/>
      <c r="K1711" s="12"/>
      <c r="L1711" s="12"/>
      <c r="M1711" s="12"/>
      <c r="N1711" s="12"/>
      <c r="O1711" s="12"/>
      <c r="P1711" s="12"/>
    </row>
    <row r="1712" spans="3:16" x14ac:dyDescent="0.3">
      <c r="C1712" s="12"/>
      <c r="D1712" s="12"/>
      <c r="E1712" s="12"/>
      <c r="F1712" s="21"/>
      <c r="G1712" s="12"/>
      <c r="H1712" s="12"/>
      <c r="I1712" s="12"/>
      <c r="J1712" s="12"/>
      <c r="K1712" s="12"/>
      <c r="L1712" s="12"/>
      <c r="M1712" s="12"/>
      <c r="N1712" s="12"/>
      <c r="O1712" s="12"/>
      <c r="P1712" s="12"/>
    </row>
    <row r="1713" spans="3:16" x14ac:dyDescent="0.3">
      <c r="C1713" s="12"/>
      <c r="D1713" s="12"/>
      <c r="E1713" s="12"/>
      <c r="F1713" s="21"/>
      <c r="G1713" s="12"/>
      <c r="H1713" s="12"/>
      <c r="I1713" s="12"/>
      <c r="J1713" s="12"/>
      <c r="K1713" s="12"/>
      <c r="L1713" s="12"/>
      <c r="M1713" s="12"/>
      <c r="N1713" s="12"/>
      <c r="O1713" s="12"/>
      <c r="P1713" s="12"/>
    </row>
    <row r="1714" spans="3:16" x14ac:dyDescent="0.3">
      <c r="C1714" s="12"/>
      <c r="D1714" s="12"/>
      <c r="E1714" s="12"/>
      <c r="F1714" s="21"/>
      <c r="G1714" s="12"/>
      <c r="H1714" s="12"/>
      <c r="I1714" s="12"/>
      <c r="J1714" s="12"/>
      <c r="K1714" s="12"/>
      <c r="L1714" s="12"/>
      <c r="M1714" s="12"/>
      <c r="N1714" s="12"/>
      <c r="O1714" s="12"/>
      <c r="P1714" s="12"/>
    </row>
    <row r="1715" spans="3:16" x14ac:dyDescent="0.3">
      <c r="C1715" s="12"/>
      <c r="D1715" s="12"/>
      <c r="E1715" s="12"/>
      <c r="F1715" s="21"/>
      <c r="G1715" s="12"/>
      <c r="H1715" s="12"/>
      <c r="I1715" s="12"/>
      <c r="J1715" s="12"/>
      <c r="K1715" s="12"/>
      <c r="L1715" s="12"/>
      <c r="M1715" s="12"/>
      <c r="N1715" s="12"/>
      <c r="O1715" s="12"/>
      <c r="P1715" s="12"/>
    </row>
    <row r="1716" spans="3:16" x14ac:dyDescent="0.3">
      <c r="C1716" s="12"/>
      <c r="D1716" s="12"/>
      <c r="E1716" s="12"/>
      <c r="F1716" s="21"/>
      <c r="G1716" s="12"/>
      <c r="H1716" s="12"/>
      <c r="I1716" s="12"/>
      <c r="J1716" s="12"/>
      <c r="K1716" s="12"/>
      <c r="L1716" s="12"/>
      <c r="M1716" s="12"/>
      <c r="N1716" s="12"/>
      <c r="O1716" s="12"/>
      <c r="P1716" s="12"/>
    </row>
    <row r="1717" spans="3:16" x14ac:dyDescent="0.3">
      <c r="C1717" s="12"/>
      <c r="D1717" s="12"/>
      <c r="E1717" s="12"/>
      <c r="F1717" s="21"/>
      <c r="G1717" s="12"/>
      <c r="H1717" s="12"/>
      <c r="I1717" s="12"/>
      <c r="J1717" s="12"/>
      <c r="K1717" s="12"/>
      <c r="L1717" s="12"/>
      <c r="M1717" s="12"/>
      <c r="N1717" s="12"/>
      <c r="O1717" s="12"/>
      <c r="P1717" s="12"/>
    </row>
    <row r="1718" spans="3:16" x14ac:dyDescent="0.3">
      <c r="C1718" s="12"/>
      <c r="D1718" s="12"/>
      <c r="E1718" s="12"/>
      <c r="F1718" s="21"/>
      <c r="G1718" s="12"/>
      <c r="H1718" s="12"/>
      <c r="I1718" s="12"/>
      <c r="J1718" s="12"/>
      <c r="K1718" s="12"/>
      <c r="L1718" s="12"/>
      <c r="M1718" s="12"/>
      <c r="N1718" s="12"/>
      <c r="O1718" s="12"/>
      <c r="P1718" s="12"/>
    </row>
    <row r="1719" spans="3:16" x14ac:dyDescent="0.3">
      <c r="C1719" s="12"/>
      <c r="D1719" s="12"/>
      <c r="E1719" s="12"/>
      <c r="F1719" s="21"/>
      <c r="G1719" s="12"/>
      <c r="H1719" s="12"/>
      <c r="I1719" s="12"/>
      <c r="J1719" s="12"/>
      <c r="K1719" s="12"/>
      <c r="L1719" s="12"/>
      <c r="M1719" s="12"/>
      <c r="N1719" s="12"/>
      <c r="O1719" s="12"/>
      <c r="P1719" s="12"/>
    </row>
    <row r="1720" spans="3:16" x14ac:dyDescent="0.3">
      <c r="C1720" s="12"/>
      <c r="D1720" s="12"/>
      <c r="E1720" s="12"/>
      <c r="F1720" s="21"/>
      <c r="G1720" s="12"/>
      <c r="H1720" s="12"/>
      <c r="I1720" s="12"/>
      <c r="J1720" s="12"/>
      <c r="K1720" s="12"/>
      <c r="L1720" s="12"/>
      <c r="M1720" s="12"/>
      <c r="N1720" s="12"/>
      <c r="O1720" s="12"/>
      <c r="P1720" s="12"/>
    </row>
    <row r="1721" spans="3:16" x14ac:dyDescent="0.3">
      <c r="C1721" s="12"/>
      <c r="D1721" s="12"/>
      <c r="E1721" s="12"/>
      <c r="F1721" s="21"/>
      <c r="G1721" s="12"/>
      <c r="H1721" s="12"/>
      <c r="I1721" s="12"/>
      <c r="J1721" s="12"/>
      <c r="K1721" s="12"/>
      <c r="L1721" s="12"/>
      <c r="M1721" s="12"/>
      <c r="N1721" s="12"/>
      <c r="O1721" s="12"/>
      <c r="P1721" s="12"/>
    </row>
    <row r="1722" spans="3:16" x14ac:dyDescent="0.3">
      <c r="C1722" s="12"/>
      <c r="D1722" s="12"/>
      <c r="E1722" s="12"/>
      <c r="F1722" s="21"/>
      <c r="G1722" s="12"/>
      <c r="H1722" s="12"/>
      <c r="I1722" s="12"/>
      <c r="J1722" s="12"/>
      <c r="K1722" s="12"/>
      <c r="L1722" s="12"/>
      <c r="M1722" s="12"/>
      <c r="N1722" s="12"/>
      <c r="O1722" s="12"/>
      <c r="P1722" s="12"/>
    </row>
    <row r="1723" spans="3:16" x14ac:dyDescent="0.3">
      <c r="C1723" s="12"/>
      <c r="D1723" s="12"/>
      <c r="E1723" s="12"/>
      <c r="F1723" s="21"/>
      <c r="G1723" s="12"/>
      <c r="H1723" s="12"/>
      <c r="I1723" s="12"/>
      <c r="J1723" s="12"/>
      <c r="K1723" s="12"/>
      <c r="L1723" s="12"/>
      <c r="M1723" s="12"/>
      <c r="N1723" s="12"/>
      <c r="O1723" s="12"/>
      <c r="P1723" s="12"/>
    </row>
    <row r="1724" spans="3:16" x14ac:dyDescent="0.3">
      <c r="C1724" s="12"/>
      <c r="D1724" s="12"/>
      <c r="E1724" s="12"/>
      <c r="F1724" s="21"/>
      <c r="G1724" s="12"/>
      <c r="H1724" s="12"/>
      <c r="I1724" s="12"/>
      <c r="J1724" s="12"/>
      <c r="K1724" s="12"/>
      <c r="L1724" s="12"/>
      <c r="M1724" s="12"/>
      <c r="N1724" s="12"/>
      <c r="O1724" s="12"/>
      <c r="P1724" s="12"/>
    </row>
    <row r="1725" spans="3:16" x14ac:dyDescent="0.3">
      <c r="C1725" s="12"/>
      <c r="D1725" s="12"/>
      <c r="E1725" s="12"/>
      <c r="F1725" s="21"/>
      <c r="G1725" s="12"/>
      <c r="H1725" s="12"/>
      <c r="I1725" s="12"/>
      <c r="J1725" s="12"/>
      <c r="K1725" s="12"/>
      <c r="L1725" s="12"/>
      <c r="M1725" s="12"/>
      <c r="N1725" s="12"/>
      <c r="O1725" s="12"/>
      <c r="P1725" s="12"/>
    </row>
    <row r="1726" spans="3:16" x14ac:dyDescent="0.3">
      <c r="C1726" s="12"/>
      <c r="D1726" s="12"/>
      <c r="E1726" s="12"/>
      <c r="F1726" s="21"/>
      <c r="G1726" s="12"/>
      <c r="H1726" s="12"/>
      <c r="I1726" s="12"/>
      <c r="J1726" s="12"/>
      <c r="K1726" s="12"/>
      <c r="L1726" s="12"/>
      <c r="M1726" s="12"/>
      <c r="N1726" s="12"/>
      <c r="O1726" s="12"/>
      <c r="P1726" s="12"/>
    </row>
    <row r="1727" spans="3:16" x14ac:dyDescent="0.3">
      <c r="C1727" s="12"/>
      <c r="D1727" s="12"/>
      <c r="E1727" s="12"/>
      <c r="F1727" s="21"/>
      <c r="G1727" s="12"/>
      <c r="H1727" s="12"/>
      <c r="I1727" s="12"/>
      <c r="J1727" s="12"/>
      <c r="K1727" s="12"/>
      <c r="L1727" s="12"/>
      <c r="M1727" s="12"/>
      <c r="N1727" s="12"/>
      <c r="O1727" s="12"/>
      <c r="P1727" s="12"/>
    </row>
    <row r="1728" spans="3:16" x14ac:dyDescent="0.3">
      <c r="C1728" s="12"/>
      <c r="D1728" s="12"/>
      <c r="E1728" s="12"/>
      <c r="F1728" s="21"/>
      <c r="G1728" s="12"/>
      <c r="H1728" s="12"/>
      <c r="I1728" s="12"/>
      <c r="J1728" s="12"/>
      <c r="K1728" s="12"/>
      <c r="L1728" s="12"/>
      <c r="M1728" s="12"/>
      <c r="N1728" s="12"/>
      <c r="O1728" s="12"/>
      <c r="P1728" s="12"/>
    </row>
    <row r="1729" spans="3:16" x14ac:dyDescent="0.3">
      <c r="C1729" s="12"/>
      <c r="D1729" s="12"/>
      <c r="E1729" s="12"/>
      <c r="F1729" s="21"/>
      <c r="G1729" s="12"/>
      <c r="H1729" s="12"/>
      <c r="I1729" s="12"/>
      <c r="J1729" s="12"/>
      <c r="K1729" s="12"/>
      <c r="L1729" s="12"/>
      <c r="M1729" s="12"/>
      <c r="N1729" s="12"/>
      <c r="O1729" s="12"/>
      <c r="P1729" s="12"/>
    </row>
    <row r="1730" spans="3:16" x14ac:dyDescent="0.3">
      <c r="C1730" s="12"/>
      <c r="D1730" s="12"/>
      <c r="E1730" s="12"/>
      <c r="F1730" s="21"/>
      <c r="G1730" s="12"/>
      <c r="H1730" s="12"/>
      <c r="I1730" s="12"/>
      <c r="J1730" s="12"/>
      <c r="K1730" s="12"/>
      <c r="L1730" s="12"/>
      <c r="M1730" s="12"/>
      <c r="N1730" s="12"/>
      <c r="O1730" s="12"/>
      <c r="P1730" s="12"/>
    </row>
    <row r="1731" spans="3:16" x14ac:dyDescent="0.3">
      <c r="C1731" s="12"/>
      <c r="D1731" s="12"/>
      <c r="E1731" s="12"/>
      <c r="F1731" s="21"/>
      <c r="G1731" s="12"/>
      <c r="H1731" s="12"/>
      <c r="I1731" s="12"/>
      <c r="J1731" s="12"/>
      <c r="K1731" s="12"/>
      <c r="L1731" s="12"/>
      <c r="M1731" s="12"/>
      <c r="N1731" s="12"/>
      <c r="O1731" s="12"/>
      <c r="P1731" s="12"/>
    </row>
    <row r="1732" spans="3:16" x14ac:dyDescent="0.3">
      <c r="C1732" s="12"/>
      <c r="D1732" s="12"/>
      <c r="E1732" s="12"/>
      <c r="F1732" s="21"/>
      <c r="G1732" s="12"/>
      <c r="H1732" s="12"/>
      <c r="I1732" s="12"/>
      <c r="J1732" s="12"/>
      <c r="K1732" s="12"/>
      <c r="L1732" s="12"/>
      <c r="M1732" s="12"/>
      <c r="N1732" s="12"/>
      <c r="O1732" s="12"/>
      <c r="P1732" s="12"/>
    </row>
    <row r="1733" spans="3:16" x14ac:dyDescent="0.3">
      <c r="C1733" s="12"/>
      <c r="D1733" s="12"/>
      <c r="E1733" s="12"/>
      <c r="F1733" s="21"/>
      <c r="G1733" s="12"/>
      <c r="H1733" s="12"/>
      <c r="I1733" s="12"/>
      <c r="J1733" s="12"/>
      <c r="K1733" s="12"/>
      <c r="L1733" s="12"/>
      <c r="M1733" s="12"/>
      <c r="N1733" s="12"/>
      <c r="O1733" s="12"/>
      <c r="P1733" s="12"/>
    </row>
    <row r="1734" spans="3:16" x14ac:dyDescent="0.3">
      <c r="C1734" s="12"/>
      <c r="D1734" s="12"/>
      <c r="E1734" s="12"/>
      <c r="F1734" s="21"/>
      <c r="G1734" s="12"/>
      <c r="H1734" s="12"/>
      <c r="I1734" s="12"/>
      <c r="J1734" s="12"/>
      <c r="K1734" s="12"/>
      <c r="L1734" s="12"/>
      <c r="M1734" s="12"/>
      <c r="N1734" s="12"/>
      <c r="O1734" s="12"/>
      <c r="P1734" s="12"/>
    </row>
    <row r="1735" spans="3:16" x14ac:dyDescent="0.3">
      <c r="C1735" s="12"/>
      <c r="D1735" s="12"/>
      <c r="E1735" s="12"/>
      <c r="F1735" s="21"/>
      <c r="G1735" s="12"/>
      <c r="H1735" s="12"/>
      <c r="I1735" s="12"/>
      <c r="J1735" s="12"/>
      <c r="K1735" s="12"/>
      <c r="L1735" s="12"/>
      <c r="M1735" s="12"/>
      <c r="N1735" s="12"/>
      <c r="O1735" s="12"/>
      <c r="P1735" s="12"/>
    </row>
    <row r="1736" spans="3:16" x14ac:dyDescent="0.3">
      <c r="C1736" s="12"/>
      <c r="D1736" s="12"/>
      <c r="E1736" s="12"/>
      <c r="F1736" s="21"/>
      <c r="G1736" s="12"/>
      <c r="H1736" s="12"/>
      <c r="I1736" s="12"/>
      <c r="J1736" s="12"/>
      <c r="K1736" s="12"/>
      <c r="L1736" s="12"/>
      <c r="M1736" s="12"/>
      <c r="N1736" s="12"/>
      <c r="O1736" s="12"/>
      <c r="P1736" s="12"/>
    </row>
    <row r="1737" spans="3:16" x14ac:dyDescent="0.3">
      <c r="C1737" s="12"/>
      <c r="D1737" s="12"/>
      <c r="E1737" s="12"/>
      <c r="F1737" s="21"/>
      <c r="G1737" s="12"/>
      <c r="H1737" s="12"/>
      <c r="I1737" s="12"/>
      <c r="J1737" s="12"/>
      <c r="K1737" s="12"/>
      <c r="L1737" s="12"/>
      <c r="M1737" s="12"/>
      <c r="N1737" s="12"/>
      <c r="O1737" s="12"/>
      <c r="P1737" s="12"/>
    </row>
    <row r="1738" spans="3:16" x14ac:dyDescent="0.3">
      <c r="C1738" s="12"/>
      <c r="D1738" s="12"/>
      <c r="E1738" s="12"/>
      <c r="F1738" s="21"/>
      <c r="G1738" s="12"/>
      <c r="H1738" s="12"/>
      <c r="I1738" s="12"/>
      <c r="J1738" s="12"/>
      <c r="K1738" s="12"/>
      <c r="L1738" s="12"/>
      <c r="M1738" s="12"/>
      <c r="N1738" s="12"/>
      <c r="O1738" s="12"/>
      <c r="P1738" s="12"/>
    </row>
    <row r="1739" spans="3:16" x14ac:dyDescent="0.3">
      <c r="C1739" s="12"/>
      <c r="D1739" s="12"/>
      <c r="E1739" s="12"/>
      <c r="F1739" s="21"/>
      <c r="G1739" s="12"/>
      <c r="H1739" s="12"/>
      <c r="I1739" s="12"/>
      <c r="J1739" s="12"/>
      <c r="K1739" s="12"/>
      <c r="L1739" s="12"/>
      <c r="M1739" s="12"/>
      <c r="N1739" s="12"/>
      <c r="O1739" s="12"/>
      <c r="P1739" s="12"/>
    </row>
    <row r="1740" spans="3:16" x14ac:dyDescent="0.3">
      <c r="C1740" s="12"/>
      <c r="D1740" s="12"/>
      <c r="E1740" s="12"/>
      <c r="F1740" s="21"/>
      <c r="G1740" s="12"/>
      <c r="H1740" s="12"/>
      <c r="I1740" s="12"/>
      <c r="J1740" s="12"/>
      <c r="K1740" s="12"/>
      <c r="L1740" s="12"/>
      <c r="M1740" s="12"/>
      <c r="N1740" s="12"/>
      <c r="O1740" s="12"/>
      <c r="P1740" s="12"/>
    </row>
    <row r="1741" spans="3:16" x14ac:dyDescent="0.3">
      <c r="C1741" s="12"/>
      <c r="D1741" s="12"/>
      <c r="E1741" s="12"/>
      <c r="F1741" s="21"/>
      <c r="G1741" s="12"/>
      <c r="H1741" s="12"/>
      <c r="I1741" s="12"/>
      <c r="J1741" s="12"/>
      <c r="K1741" s="12"/>
      <c r="L1741" s="12"/>
      <c r="M1741" s="12"/>
      <c r="N1741" s="12"/>
      <c r="O1741" s="12"/>
      <c r="P1741" s="12"/>
    </row>
    <row r="1742" spans="3:16" x14ac:dyDescent="0.3">
      <c r="C1742" s="12"/>
      <c r="D1742" s="12"/>
      <c r="E1742" s="12"/>
      <c r="F1742" s="21"/>
      <c r="G1742" s="12"/>
      <c r="H1742" s="12"/>
      <c r="I1742" s="12"/>
      <c r="J1742" s="12"/>
      <c r="K1742" s="12"/>
      <c r="L1742" s="12"/>
      <c r="M1742" s="12"/>
      <c r="N1742" s="12"/>
      <c r="O1742" s="12"/>
      <c r="P1742" s="12"/>
    </row>
    <row r="1743" spans="3:16" x14ac:dyDescent="0.3">
      <c r="C1743" s="12"/>
      <c r="D1743" s="12"/>
      <c r="E1743" s="12"/>
      <c r="F1743" s="21"/>
      <c r="G1743" s="12"/>
      <c r="H1743" s="12"/>
      <c r="I1743" s="12"/>
      <c r="J1743" s="12"/>
      <c r="K1743" s="12"/>
      <c r="L1743" s="12"/>
      <c r="M1743" s="12"/>
      <c r="N1743" s="12"/>
      <c r="O1743" s="12"/>
      <c r="P1743" s="12"/>
    </row>
    <row r="1744" spans="3:16" x14ac:dyDescent="0.3">
      <c r="C1744" s="12"/>
      <c r="D1744" s="12"/>
      <c r="E1744" s="12"/>
      <c r="F1744" s="21"/>
      <c r="G1744" s="12"/>
      <c r="H1744" s="12"/>
      <c r="I1744" s="12"/>
      <c r="J1744" s="12"/>
      <c r="K1744" s="12"/>
      <c r="L1744" s="12"/>
      <c r="M1744" s="12"/>
      <c r="N1744" s="12"/>
      <c r="O1744" s="12"/>
      <c r="P1744" s="12"/>
    </row>
    <row r="1745" spans="3:16" x14ac:dyDescent="0.3">
      <c r="C1745" s="12"/>
      <c r="D1745" s="12"/>
      <c r="E1745" s="12"/>
      <c r="F1745" s="21"/>
      <c r="G1745" s="12"/>
      <c r="H1745" s="12"/>
      <c r="I1745" s="12"/>
      <c r="J1745" s="12"/>
      <c r="K1745" s="12"/>
      <c r="L1745" s="12"/>
      <c r="M1745" s="12"/>
      <c r="N1745" s="12"/>
      <c r="O1745" s="12"/>
      <c r="P1745" s="12"/>
    </row>
    <row r="1746" spans="3:16" x14ac:dyDescent="0.3">
      <c r="C1746" s="12"/>
      <c r="D1746" s="12"/>
      <c r="E1746" s="12"/>
      <c r="F1746" s="21"/>
      <c r="G1746" s="12"/>
      <c r="H1746" s="12"/>
      <c r="I1746" s="12"/>
      <c r="J1746" s="12"/>
      <c r="K1746" s="12"/>
      <c r="L1746" s="12"/>
      <c r="M1746" s="12"/>
      <c r="N1746" s="12"/>
      <c r="O1746" s="12"/>
      <c r="P1746" s="12"/>
    </row>
    <row r="1747" spans="3:16" x14ac:dyDescent="0.3">
      <c r="C1747" s="12"/>
      <c r="D1747" s="12"/>
      <c r="E1747" s="12"/>
      <c r="F1747" s="21"/>
      <c r="G1747" s="12"/>
      <c r="H1747" s="12"/>
      <c r="I1747" s="12"/>
      <c r="J1747" s="12"/>
      <c r="K1747" s="12"/>
      <c r="L1747" s="12"/>
      <c r="M1747" s="12"/>
      <c r="N1747" s="12"/>
      <c r="O1747" s="12"/>
      <c r="P1747" s="12"/>
    </row>
    <row r="1748" spans="3:16" x14ac:dyDescent="0.3">
      <c r="C1748" s="12"/>
      <c r="D1748" s="12"/>
      <c r="E1748" s="12"/>
      <c r="F1748" s="21"/>
      <c r="G1748" s="12"/>
      <c r="H1748" s="12"/>
      <c r="I1748" s="12"/>
      <c r="J1748" s="12"/>
      <c r="K1748" s="12"/>
      <c r="L1748" s="12"/>
      <c r="M1748" s="12"/>
      <c r="N1748" s="12"/>
      <c r="O1748" s="12"/>
      <c r="P1748" s="12"/>
    </row>
    <row r="1749" spans="3:16" x14ac:dyDescent="0.3">
      <c r="C1749" s="12"/>
      <c r="D1749" s="12"/>
      <c r="E1749" s="12"/>
      <c r="F1749" s="21"/>
      <c r="G1749" s="12"/>
      <c r="H1749" s="12"/>
      <c r="I1749" s="12"/>
      <c r="J1749" s="12"/>
      <c r="K1749" s="12"/>
      <c r="L1749" s="12"/>
      <c r="M1749" s="12"/>
      <c r="N1749" s="12"/>
      <c r="O1749" s="12"/>
      <c r="P1749" s="12"/>
    </row>
    <row r="1750" spans="3:16" x14ac:dyDescent="0.3">
      <c r="C1750" s="12"/>
      <c r="D1750" s="12"/>
      <c r="E1750" s="12"/>
      <c r="F1750" s="21"/>
      <c r="G1750" s="12"/>
      <c r="H1750" s="12"/>
      <c r="I1750" s="12"/>
      <c r="J1750" s="12"/>
      <c r="K1750" s="12"/>
      <c r="L1750" s="12"/>
      <c r="M1750" s="12"/>
      <c r="N1750" s="12"/>
      <c r="O1750" s="12"/>
      <c r="P1750" s="12"/>
    </row>
    <row r="1751" spans="3:16" x14ac:dyDescent="0.3">
      <c r="C1751" s="12"/>
      <c r="D1751" s="12"/>
      <c r="E1751" s="12"/>
      <c r="F1751" s="21"/>
      <c r="G1751" s="12"/>
      <c r="H1751" s="12"/>
      <c r="I1751" s="12"/>
      <c r="J1751" s="12"/>
      <c r="K1751" s="12"/>
      <c r="L1751" s="12"/>
      <c r="M1751" s="12"/>
      <c r="N1751" s="12"/>
      <c r="O1751" s="12"/>
      <c r="P1751" s="12"/>
    </row>
    <row r="1752" spans="3:16" x14ac:dyDescent="0.3">
      <c r="C1752" s="12"/>
      <c r="D1752" s="12"/>
      <c r="E1752" s="12"/>
      <c r="F1752" s="21"/>
      <c r="G1752" s="12"/>
      <c r="H1752" s="12"/>
      <c r="I1752" s="12"/>
      <c r="J1752" s="12"/>
      <c r="K1752" s="12"/>
      <c r="L1752" s="12"/>
      <c r="M1752" s="12"/>
      <c r="N1752" s="12"/>
      <c r="O1752" s="12"/>
      <c r="P1752" s="12"/>
    </row>
    <row r="1753" spans="3:16" x14ac:dyDescent="0.3">
      <c r="C1753" s="12"/>
      <c r="D1753" s="12"/>
      <c r="E1753" s="12"/>
      <c r="F1753" s="21"/>
      <c r="G1753" s="12"/>
      <c r="H1753" s="12"/>
      <c r="I1753" s="12"/>
      <c r="J1753" s="12"/>
      <c r="K1753" s="12"/>
      <c r="L1753" s="12"/>
      <c r="M1753" s="12"/>
      <c r="N1753" s="12"/>
      <c r="O1753" s="12"/>
      <c r="P1753" s="12"/>
    </row>
    <row r="1754" spans="3:16" x14ac:dyDescent="0.3">
      <c r="C1754" s="12"/>
      <c r="D1754" s="12"/>
      <c r="E1754" s="12"/>
      <c r="F1754" s="21"/>
      <c r="G1754" s="12"/>
      <c r="H1754" s="12"/>
      <c r="I1754" s="12"/>
      <c r="J1754" s="12"/>
      <c r="K1754" s="12"/>
      <c r="L1754" s="12"/>
      <c r="M1754" s="12"/>
      <c r="N1754" s="12"/>
      <c r="O1754" s="12"/>
      <c r="P1754" s="12"/>
    </row>
    <row r="1755" spans="3:16" x14ac:dyDescent="0.3">
      <c r="C1755" s="12"/>
      <c r="D1755" s="12"/>
      <c r="E1755" s="12"/>
      <c r="F1755" s="21"/>
      <c r="G1755" s="12"/>
      <c r="H1755" s="12"/>
      <c r="I1755" s="12"/>
      <c r="J1755" s="12"/>
      <c r="K1755" s="12"/>
      <c r="L1755" s="12"/>
      <c r="M1755" s="12"/>
      <c r="N1755" s="12"/>
      <c r="O1755" s="12"/>
      <c r="P1755" s="12"/>
    </row>
    <row r="1756" spans="3:16" x14ac:dyDescent="0.3">
      <c r="C1756" s="12"/>
      <c r="D1756" s="12"/>
      <c r="E1756" s="12"/>
      <c r="F1756" s="21"/>
      <c r="G1756" s="12"/>
      <c r="H1756" s="12"/>
      <c r="I1756" s="12"/>
      <c r="J1756" s="12"/>
      <c r="K1756" s="12"/>
      <c r="L1756" s="12"/>
      <c r="M1756" s="12"/>
      <c r="N1756" s="12"/>
      <c r="O1756" s="12"/>
      <c r="P1756" s="12"/>
    </row>
    <row r="1757" spans="3:16" x14ac:dyDescent="0.3">
      <c r="C1757" s="12"/>
      <c r="D1757" s="12"/>
      <c r="E1757" s="12"/>
      <c r="F1757" s="21"/>
      <c r="G1757" s="12"/>
      <c r="H1757" s="12"/>
      <c r="I1757" s="12"/>
      <c r="J1757" s="12"/>
      <c r="K1757" s="12"/>
      <c r="L1757" s="12"/>
      <c r="M1757" s="12"/>
      <c r="N1757" s="12"/>
      <c r="O1757" s="12"/>
      <c r="P1757" s="12"/>
    </row>
    <row r="1758" spans="3:16" x14ac:dyDescent="0.3">
      <c r="C1758" s="12"/>
      <c r="D1758" s="12"/>
      <c r="E1758" s="12"/>
      <c r="F1758" s="21"/>
      <c r="G1758" s="12"/>
      <c r="H1758" s="12"/>
      <c r="I1758" s="12"/>
      <c r="J1758" s="12"/>
      <c r="K1758" s="12"/>
      <c r="L1758" s="12"/>
      <c r="M1758" s="12"/>
      <c r="N1758" s="12"/>
      <c r="O1758" s="12"/>
      <c r="P1758" s="12"/>
    </row>
    <row r="1759" spans="3:16" x14ac:dyDescent="0.3">
      <c r="C1759" s="12"/>
      <c r="D1759" s="12"/>
      <c r="E1759" s="12"/>
      <c r="F1759" s="21"/>
      <c r="G1759" s="12"/>
      <c r="H1759" s="12"/>
      <c r="I1759" s="12"/>
      <c r="J1759" s="12"/>
      <c r="K1759" s="12"/>
      <c r="L1759" s="12"/>
      <c r="M1759" s="12"/>
      <c r="N1759" s="12"/>
      <c r="O1759" s="12"/>
      <c r="P1759" s="12"/>
    </row>
    <row r="1760" spans="3:16" x14ac:dyDescent="0.3">
      <c r="C1760" s="12"/>
      <c r="D1760" s="12"/>
      <c r="E1760" s="12"/>
      <c r="F1760" s="21"/>
      <c r="G1760" s="12"/>
      <c r="H1760" s="12"/>
      <c r="I1760" s="12"/>
      <c r="J1760" s="12"/>
      <c r="K1760" s="12"/>
      <c r="L1760" s="12"/>
      <c r="M1760" s="12"/>
      <c r="N1760" s="12"/>
      <c r="O1760" s="12"/>
      <c r="P1760" s="12"/>
    </row>
    <row r="1761" spans="3:16" x14ac:dyDescent="0.3">
      <c r="C1761" s="12"/>
      <c r="D1761" s="12"/>
      <c r="E1761" s="12"/>
      <c r="F1761" s="21"/>
      <c r="G1761" s="12"/>
      <c r="H1761" s="12"/>
      <c r="I1761" s="12"/>
      <c r="J1761" s="12"/>
      <c r="K1761" s="12"/>
      <c r="L1761" s="12"/>
      <c r="M1761" s="12"/>
      <c r="N1761" s="12"/>
      <c r="O1761" s="12"/>
      <c r="P1761" s="12"/>
    </row>
    <row r="1762" spans="3:16" x14ac:dyDescent="0.3">
      <c r="C1762" s="12"/>
      <c r="D1762" s="12"/>
      <c r="E1762" s="12"/>
      <c r="F1762" s="21"/>
      <c r="G1762" s="12"/>
      <c r="H1762" s="12"/>
      <c r="I1762" s="12"/>
      <c r="J1762" s="12"/>
      <c r="K1762" s="12"/>
      <c r="L1762" s="12"/>
      <c r="M1762" s="12"/>
      <c r="N1762" s="12"/>
      <c r="O1762" s="12"/>
      <c r="P1762" s="12"/>
    </row>
    <row r="1763" spans="3:16" x14ac:dyDescent="0.3">
      <c r="C1763" s="12"/>
      <c r="D1763" s="12"/>
      <c r="E1763" s="12"/>
      <c r="F1763" s="21"/>
      <c r="G1763" s="12"/>
      <c r="H1763" s="12"/>
      <c r="I1763" s="12"/>
      <c r="J1763" s="12"/>
      <c r="K1763" s="12"/>
      <c r="L1763" s="12"/>
      <c r="M1763" s="12"/>
      <c r="N1763" s="12"/>
      <c r="O1763" s="12"/>
      <c r="P1763" s="12"/>
    </row>
    <row r="1764" spans="3:16" x14ac:dyDescent="0.3">
      <c r="C1764" s="12"/>
      <c r="D1764" s="12"/>
      <c r="E1764" s="12"/>
      <c r="F1764" s="21"/>
      <c r="G1764" s="12"/>
      <c r="H1764" s="12"/>
      <c r="I1764" s="12"/>
      <c r="J1764" s="12"/>
      <c r="K1764" s="12"/>
      <c r="L1764" s="12"/>
      <c r="M1764" s="12"/>
      <c r="N1764" s="12"/>
      <c r="O1764" s="12"/>
      <c r="P1764" s="12"/>
    </row>
    <row r="1765" spans="3:16" x14ac:dyDescent="0.3">
      <c r="C1765" s="12"/>
      <c r="D1765" s="12"/>
      <c r="E1765" s="12"/>
      <c r="F1765" s="21"/>
      <c r="G1765" s="12"/>
      <c r="H1765" s="12"/>
      <c r="I1765" s="12"/>
      <c r="J1765" s="12"/>
      <c r="K1765" s="12"/>
      <c r="L1765" s="12"/>
      <c r="M1765" s="12"/>
      <c r="N1765" s="12"/>
      <c r="O1765" s="12"/>
      <c r="P1765" s="12"/>
    </row>
    <row r="1766" spans="3:16" x14ac:dyDescent="0.3">
      <c r="C1766" s="12"/>
      <c r="D1766" s="12"/>
      <c r="E1766" s="12"/>
      <c r="F1766" s="21"/>
      <c r="G1766" s="12"/>
      <c r="H1766" s="12"/>
      <c r="I1766" s="12"/>
      <c r="J1766" s="12"/>
      <c r="K1766" s="12"/>
      <c r="L1766" s="12"/>
      <c r="M1766" s="12"/>
      <c r="N1766" s="12"/>
      <c r="O1766" s="12"/>
      <c r="P1766" s="12"/>
    </row>
    <row r="1767" spans="3:16" x14ac:dyDescent="0.3">
      <c r="C1767" s="12"/>
      <c r="D1767" s="12"/>
      <c r="E1767" s="12"/>
      <c r="F1767" s="21"/>
      <c r="G1767" s="12"/>
      <c r="H1767" s="12"/>
      <c r="I1767" s="12"/>
      <c r="J1767" s="12"/>
      <c r="K1767" s="12"/>
      <c r="L1767" s="12"/>
      <c r="M1767" s="12"/>
      <c r="N1767" s="12"/>
      <c r="O1767" s="12"/>
      <c r="P1767" s="12"/>
    </row>
    <row r="1768" spans="3:16" x14ac:dyDescent="0.3">
      <c r="C1768" s="12"/>
      <c r="D1768" s="12"/>
      <c r="E1768" s="12"/>
      <c r="F1768" s="21"/>
      <c r="G1768" s="12"/>
      <c r="H1768" s="12"/>
      <c r="I1768" s="12"/>
      <c r="J1768" s="12"/>
      <c r="K1768" s="12"/>
      <c r="L1768" s="12"/>
      <c r="M1768" s="12"/>
      <c r="N1768" s="12"/>
      <c r="O1768" s="12"/>
      <c r="P1768" s="12"/>
    </row>
    <row r="1769" spans="3:16" x14ac:dyDescent="0.3">
      <c r="C1769" s="12"/>
      <c r="D1769" s="12"/>
      <c r="E1769" s="12"/>
      <c r="F1769" s="21"/>
      <c r="G1769" s="12"/>
      <c r="H1769" s="12"/>
      <c r="I1769" s="12"/>
      <c r="J1769" s="12"/>
      <c r="K1769" s="12"/>
      <c r="L1769" s="12"/>
      <c r="M1769" s="12"/>
      <c r="N1769" s="12"/>
      <c r="O1769" s="12"/>
      <c r="P1769" s="12"/>
    </row>
    <row r="1770" spans="3:16" x14ac:dyDescent="0.3">
      <c r="C1770" s="12"/>
      <c r="D1770" s="12"/>
      <c r="E1770" s="12"/>
      <c r="F1770" s="21"/>
      <c r="G1770" s="12"/>
      <c r="H1770" s="12"/>
      <c r="I1770" s="12"/>
      <c r="J1770" s="12"/>
      <c r="K1770" s="12"/>
      <c r="L1770" s="12"/>
      <c r="M1770" s="12"/>
      <c r="N1770" s="12"/>
      <c r="O1770" s="12"/>
      <c r="P1770" s="12"/>
    </row>
    <row r="1771" spans="3:16" x14ac:dyDescent="0.3">
      <c r="C1771" s="12"/>
      <c r="D1771" s="12"/>
      <c r="E1771" s="12"/>
      <c r="F1771" s="21"/>
      <c r="G1771" s="12"/>
      <c r="H1771" s="12"/>
      <c r="I1771" s="12"/>
      <c r="J1771" s="12"/>
      <c r="K1771" s="12"/>
      <c r="L1771" s="12"/>
      <c r="M1771" s="12"/>
      <c r="N1771" s="12"/>
      <c r="O1771" s="12"/>
      <c r="P1771" s="12"/>
    </row>
    <row r="1772" spans="3:16" x14ac:dyDescent="0.3">
      <c r="C1772" s="12"/>
      <c r="D1772" s="12"/>
      <c r="E1772" s="12"/>
      <c r="F1772" s="21"/>
      <c r="G1772" s="12"/>
      <c r="H1772" s="12"/>
      <c r="I1772" s="12"/>
      <c r="J1772" s="12"/>
      <c r="K1772" s="12"/>
      <c r="L1772" s="12"/>
      <c r="M1772" s="12"/>
      <c r="N1772" s="12"/>
      <c r="O1772" s="12"/>
      <c r="P1772" s="12"/>
    </row>
    <row r="1773" spans="3:16" x14ac:dyDescent="0.3">
      <c r="C1773" s="12"/>
      <c r="D1773" s="12"/>
      <c r="E1773" s="12"/>
      <c r="F1773" s="21"/>
      <c r="G1773" s="12"/>
      <c r="H1773" s="12"/>
      <c r="I1773" s="12"/>
      <c r="J1773" s="12"/>
      <c r="K1773" s="12"/>
      <c r="L1773" s="12"/>
      <c r="M1773" s="12"/>
      <c r="N1773" s="12"/>
      <c r="O1773" s="12"/>
      <c r="P1773" s="12"/>
    </row>
    <row r="1774" spans="3:16" x14ac:dyDescent="0.3">
      <c r="C1774" s="12"/>
      <c r="D1774" s="12"/>
      <c r="E1774" s="12"/>
      <c r="F1774" s="21"/>
      <c r="G1774" s="12"/>
      <c r="H1774" s="12"/>
      <c r="I1774" s="12"/>
      <c r="J1774" s="12"/>
      <c r="K1774" s="12"/>
      <c r="L1774" s="12"/>
      <c r="M1774" s="12"/>
      <c r="N1774" s="12"/>
      <c r="O1774" s="12"/>
      <c r="P1774" s="12"/>
    </row>
    <row r="1775" spans="3:16" x14ac:dyDescent="0.3">
      <c r="C1775" s="12"/>
      <c r="D1775" s="12"/>
      <c r="E1775" s="12"/>
      <c r="F1775" s="21"/>
      <c r="G1775" s="12"/>
      <c r="H1775" s="12"/>
      <c r="I1775" s="12"/>
      <c r="J1775" s="12"/>
      <c r="K1775" s="12"/>
      <c r="L1775" s="12"/>
      <c r="M1775" s="12"/>
      <c r="N1775" s="12"/>
      <c r="O1775" s="12"/>
      <c r="P1775" s="12"/>
    </row>
    <row r="1776" spans="3:16" x14ac:dyDescent="0.3">
      <c r="C1776" s="12"/>
      <c r="D1776" s="12"/>
      <c r="E1776" s="12"/>
      <c r="F1776" s="21"/>
      <c r="G1776" s="12"/>
      <c r="H1776" s="12"/>
      <c r="I1776" s="12"/>
      <c r="J1776" s="12"/>
      <c r="K1776" s="12"/>
      <c r="L1776" s="12"/>
      <c r="M1776" s="12"/>
      <c r="N1776" s="12"/>
      <c r="O1776" s="12"/>
      <c r="P1776" s="12"/>
    </row>
    <row r="1777" spans="3:16" x14ac:dyDescent="0.3">
      <c r="C1777" s="12"/>
      <c r="D1777" s="12"/>
      <c r="E1777" s="12"/>
      <c r="F1777" s="21"/>
      <c r="G1777" s="12"/>
      <c r="H1777" s="12"/>
      <c r="I1777" s="12"/>
      <c r="J1777" s="12"/>
      <c r="K1777" s="12"/>
      <c r="L1777" s="12"/>
      <c r="M1777" s="12"/>
      <c r="N1777" s="12"/>
      <c r="O1777" s="12"/>
      <c r="P1777" s="12"/>
    </row>
    <row r="1778" spans="3:16" x14ac:dyDescent="0.3">
      <c r="C1778" s="12"/>
      <c r="D1778" s="12"/>
      <c r="E1778" s="12"/>
      <c r="F1778" s="21"/>
      <c r="G1778" s="12"/>
      <c r="H1778" s="12"/>
      <c r="I1778" s="12"/>
      <c r="J1778" s="12"/>
      <c r="K1778" s="12"/>
      <c r="L1778" s="12"/>
      <c r="M1778" s="12"/>
      <c r="N1778" s="12"/>
      <c r="O1778" s="12"/>
      <c r="P1778" s="12"/>
    </row>
    <row r="1779" spans="3:16" x14ac:dyDescent="0.3">
      <c r="C1779" s="12"/>
      <c r="D1779" s="12"/>
      <c r="E1779" s="12"/>
      <c r="F1779" s="21"/>
      <c r="G1779" s="12"/>
      <c r="H1779" s="12"/>
      <c r="I1779" s="12"/>
      <c r="J1779" s="12"/>
      <c r="K1779" s="12"/>
      <c r="L1779" s="12"/>
      <c r="M1779" s="12"/>
      <c r="N1779" s="12"/>
      <c r="O1779" s="12"/>
      <c r="P1779" s="12"/>
    </row>
    <row r="1780" spans="3:16" x14ac:dyDescent="0.3">
      <c r="C1780" s="12"/>
      <c r="D1780" s="12"/>
      <c r="E1780" s="12"/>
      <c r="F1780" s="21"/>
      <c r="G1780" s="12"/>
      <c r="H1780" s="12"/>
      <c r="I1780" s="12"/>
      <c r="J1780" s="12"/>
      <c r="K1780" s="12"/>
      <c r="L1780" s="12"/>
      <c r="M1780" s="12"/>
      <c r="N1780" s="12"/>
      <c r="O1780" s="12"/>
      <c r="P1780" s="12"/>
    </row>
    <row r="1781" spans="3:16" x14ac:dyDescent="0.3">
      <c r="C1781" s="12"/>
      <c r="D1781" s="12"/>
      <c r="E1781" s="12"/>
      <c r="F1781" s="21"/>
      <c r="G1781" s="12"/>
      <c r="H1781" s="12"/>
      <c r="I1781" s="12"/>
      <c r="J1781" s="12"/>
      <c r="K1781" s="12"/>
      <c r="L1781" s="12"/>
      <c r="M1781" s="12"/>
      <c r="N1781" s="12"/>
      <c r="O1781" s="12"/>
      <c r="P1781" s="12"/>
    </row>
    <row r="1782" spans="3:16" x14ac:dyDescent="0.3">
      <c r="C1782" s="12"/>
      <c r="D1782" s="12"/>
      <c r="E1782" s="12"/>
      <c r="F1782" s="21"/>
      <c r="G1782" s="12"/>
      <c r="H1782" s="12"/>
      <c r="I1782" s="12"/>
      <c r="J1782" s="12"/>
      <c r="K1782" s="12"/>
      <c r="L1782" s="12"/>
      <c r="M1782" s="12"/>
      <c r="N1782" s="12"/>
      <c r="O1782" s="12"/>
      <c r="P1782" s="12"/>
    </row>
    <row r="1783" spans="3:16" x14ac:dyDescent="0.3">
      <c r="C1783" s="12"/>
      <c r="D1783" s="12"/>
      <c r="E1783" s="12"/>
      <c r="F1783" s="21"/>
      <c r="G1783" s="12"/>
      <c r="H1783" s="12"/>
      <c r="I1783" s="12"/>
      <c r="J1783" s="12"/>
      <c r="K1783" s="12"/>
      <c r="L1783" s="12"/>
      <c r="M1783" s="12"/>
      <c r="N1783" s="12"/>
      <c r="O1783" s="12"/>
      <c r="P1783" s="12"/>
    </row>
    <row r="1784" spans="3:16" x14ac:dyDescent="0.3">
      <c r="C1784" s="12"/>
      <c r="D1784" s="12"/>
      <c r="E1784" s="12"/>
      <c r="F1784" s="21"/>
      <c r="G1784" s="12"/>
      <c r="H1784" s="12"/>
      <c r="I1784" s="12"/>
      <c r="J1784" s="12"/>
      <c r="K1784" s="12"/>
      <c r="L1784" s="12"/>
      <c r="M1784" s="12"/>
      <c r="N1784" s="12"/>
      <c r="O1784" s="12"/>
      <c r="P1784" s="12"/>
    </row>
    <row r="1785" spans="3:16" x14ac:dyDescent="0.3">
      <c r="C1785" s="12"/>
      <c r="D1785" s="12"/>
      <c r="E1785" s="12"/>
      <c r="F1785" s="21"/>
      <c r="G1785" s="12"/>
      <c r="H1785" s="12"/>
      <c r="I1785" s="12"/>
      <c r="J1785" s="12"/>
      <c r="K1785" s="12"/>
      <c r="L1785" s="12"/>
      <c r="M1785" s="12"/>
      <c r="N1785" s="12"/>
      <c r="O1785" s="12"/>
      <c r="P1785" s="12"/>
    </row>
    <row r="1786" spans="3:16" x14ac:dyDescent="0.3">
      <c r="C1786" s="12"/>
      <c r="D1786" s="12"/>
      <c r="E1786" s="12"/>
      <c r="F1786" s="21"/>
      <c r="G1786" s="12"/>
      <c r="H1786" s="12"/>
      <c r="I1786" s="12"/>
      <c r="J1786" s="12"/>
      <c r="K1786" s="12"/>
      <c r="L1786" s="12"/>
      <c r="M1786" s="12"/>
      <c r="N1786" s="12"/>
      <c r="O1786" s="12"/>
      <c r="P1786" s="12"/>
    </row>
    <row r="1787" spans="3:16" x14ac:dyDescent="0.3">
      <c r="C1787" s="12"/>
      <c r="D1787" s="12"/>
      <c r="E1787" s="12"/>
      <c r="F1787" s="21"/>
      <c r="G1787" s="12"/>
      <c r="H1787" s="12"/>
      <c r="I1787" s="12"/>
      <c r="J1787" s="12"/>
      <c r="K1787" s="12"/>
      <c r="L1787" s="12"/>
      <c r="M1787" s="12"/>
      <c r="N1787" s="12"/>
      <c r="O1787" s="12"/>
      <c r="P1787" s="12"/>
    </row>
    <row r="1788" spans="3:16" x14ac:dyDescent="0.3">
      <c r="C1788" s="12"/>
      <c r="D1788" s="12"/>
      <c r="E1788" s="12"/>
      <c r="F1788" s="21"/>
      <c r="G1788" s="12"/>
      <c r="H1788" s="12"/>
      <c r="I1788" s="12"/>
      <c r="J1788" s="12"/>
      <c r="K1788" s="12"/>
      <c r="L1788" s="12"/>
      <c r="M1788" s="12"/>
      <c r="N1788" s="12"/>
      <c r="O1788" s="12"/>
      <c r="P1788" s="12"/>
    </row>
    <row r="1789" spans="3:16" x14ac:dyDescent="0.3">
      <c r="C1789" s="12"/>
      <c r="D1789" s="12"/>
      <c r="E1789" s="12"/>
      <c r="F1789" s="21"/>
      <c r="G1789" s="12"/>
      <c r="H1789" s="12"/>
      <c r="I1789" s="12"/>
      <c r="J1789" s="12"/>
      <c r="K1789" s="12"/>
      <c r="L1789" s="12"/>
      <c r="M1789" s="12"/>
      <c r="N1789" s="12"/>
      <c r="O1789" s="12"/>
      <c r="P1789" s="12"/>
    </row>
    <row r="1790" spans="3:16" x14ac:dyDescent="0.3">
      <c r="C1790" s="12"/>
      <c r="D1790" s="12"/>
      <c r="E1790" s="12"/>
      <c r="F1790" s="21"/>
      <c r="G1790" s="12"/>
      <c r="H1790" s="12"/>
      <c r="I1790" s="12"/>
      <c r="J1790" s="12"/>
      <c r="K1790" s="12"/>
      <c r="L1790" s="12"/>
      <c r="M1790" s="12"/>
      <c r="N1790" s="12"/>
      <c r="O1790" s="12"/>
      <c r="P1790" s="12"/>
    </row>
    <row r="1791" spans="3:16" x14ac:dyDescent="0.3">
      <c r="C1791" s="12"/>
      <c r="D1791" s="12"/>
      <c r="E1791" s="12"/>
      <c r="F1791" s="21"/>
      <c r="G1791" s="12"/>
      <c r="H1791" s="12"/>
      <c r="I1791" s="12"/>
      <c r="J1791" s="12"/>
      <c r="K1791" s="12"/>
      <c r="L1791" s="12"/>
      <c r="M1791" s="12"/>
      <c r="N1791" s="12"/>
      <c r="O1791" s="12"/>
      <c r="P1791" s="12"/>
    </row>
    <row r="1792" spans="3:16" x14ac:dyDescent="0.3">
      <c r="C1792" s="12"/>
      <c r="D1792" s="12"/>
      <c r="E1792" s="12"/>
      <c r="F1792" s="21"/>
      <c r="G1792" s="12"/>
      <c r="H1792" s="12"/>
      <c r="I1792" s="12"/>
      <c r="J1792" s="12"/>
      <c r="K1792" s="12"/>
      <c r="L1792" s="12"/>
      <c r="M1792" s="12"/>
      <c r="N1792" s="12"/>
      <c r="O1792" s="12"/>
      <c r="P1792" s="12"/>
    </row>
    <row r="1793" spans="3:16" x14ac:dyDescent="0.3">
      <c r="C1793" s="12"/>
      <c r="D1793" s="12"/>
      <c r="E1793" s="12"/>
      <c r="F1793" s="21"/>
      <c r="G1793" s="12"/>
      <c r="H1793" s="12"/>
      <c r="I1793" s="12"/>
      <c r="J1793" s="12"/>
      <c r="K1793" s="12"/>
      <c r="L1793" s="12"/>
      <c r="M1793" s="12"/>
      <c r="N1793" s="12"/>
      <c r="O1793" s="12"/>
      <c r="P1793" s="12"/>
    </row>
    <row r="1794" spans="3:16" x14ac:dyDescent="0.3">
      <c r="C1794" s="12"/>
      <c r="D1794" s="12"/>
      <c r="E1794" s="12"/>
      <c r="F1794" s="21"/>
      <c r="G1794" s="12"/>
      <c r="H1794" s="12"/>
      <c r="I1794" s="12"/>
      <c r="J1794" s="12"/>
      <c r="K1794" s="12"/>
      <c r="L1794" s="12"/>
      <c r="M1794" s="12"/>
      <c r="N1794" s="12"/>
      <c r="O1794" s="12"/>
      <c r="P1794" s="12"/>
    </row>
    <row r="1795" spans="3:16" x14ac:dyDescent="0.3">
      <c r="C1795" s="12"/>
      <c r="D1795" s="12"/>
      <c r="E1795" s="12"/>
      <c r="F1795" s="21"/>
      <c r="G1795" s="12"/>
      <c r="H1795" s="12"/>
      <c r="I1795" s="12"/>
      <c r="J1795" s="12"/>
      <c r="K1795" s="12"/>
      <c r="L1795" s="12"/>
      <c r="M1795" s="12"/>
      <c r="N1795" s="12"/>
      <c r="O1795" s="12"/>
      <c r="P1795" s="12"/>
    </row>
    <row r="1796" spans="3:16" x14ac:dyDescent="0.3">
      <c r="C1796" s="12"/>
      <c r="D1796" s="12"/>
      <c r="E1796" s="12"/>
      <c r="F1796" s="21"/>
      <c r="G1796" s="12"/>
      <c r="H1796" s="12"/>
      <c r="I1796" s="12"/>
      <c r="J1796" s="12"/>
      <c r="K1796" s="12"/>
      <c r="L1796" s="12"/>
      <c r="M1796" s="12"/>
      <c r="N1796" s="12"/>
      <c r="O1796" s="12"/>
      <c r="P1796" s="12"/>
    </row>
    <row r="1797" spans="3:16" x14ac:dyDescent="0.3">
      <c r="C1797" s="12"/>
      <c r="D1797" s="12"/>
      <c r="E1797" s="12"/>
      <c r="F1797" s="21"/>
      <c r="G1797" s="12"/>
      <c r="H1797" s="12"/>
      <c r="I1797" s="12"/>
      <c r="J1797" s="12"/>
      <c r="K1797" s="12"/>
      <c r="L1797" s="12"/>
      <c r="M1797" s="12"/>
      <c r="N1797" s="12"/>
      <c r="O1797" s="12"/>
      <c r="P1797" s="12"/>
    </row>
    <row r="1798" spans="3:16" x14ac:dyDescent="0.3">
      <c r="C1798" s="12"/>
      <c r="D1798" s="12"/>
      <c r="E1798" s="12"/>
      <c r="F1798" s="21"/>
      <c r="G1798" s="12"/>
      <c r="H1798" s="12"/>
      <c r="I1798" s="12"/>
      <c r="J1798" s="12"/>
      <c r="K1798" s="12"/>
      <c r="L1798" s="12"/>
      <c r="M1798" s="12"/>
      <c r="N1798" s="12"/>
      <c r="O1798" s="12"/>
      <c r="P1798" s="12"/>
    </row>
    <row r="1799" spans="3:16" x14ac:dyDescent="0.3">
      <c r="C1799" s="12"/>
      <c r="D1799" s="12"/>
      <c r="E1799" s="12"/>
      <c r="F1799" s="21"/>
      <c r="G1799" s="12"/>
      <c r="H1799" s="12"/>
      <c r="I1799" s="12"/>
      <c r="J1799" s="12"/>
      <c r="K1799" s="12"/>
      <c r="L1799" s="12"/>
      <c r="M1799" s="12"/>
      <c r="N1799" s="12"/>
      <c r="O1799" s="12"/>
      <c r="P1799" s="12"/>
    </row>
    <row r="1800" spans="3:16" x14ac:dyDescent="0.3">
      <c r="C1800" s="12"/>
      <c r="D1800" s="12"/>
      <c r="E1800" s="12"/>
      <c r="F1800" s="21"/>
      <c r="G1800" s="12"/>
      <c r="H1800" s="12"/>
      <c r="I1800" s="12"/>
      <c r="J1800" s="12"/>
      <c r="K1800" s="12"/>
      <c r="L1800" s="12"/>
      <c r="M1800" s="12"/>
      <c r="N1800" s="12"/>
      <c r="O1800" s="12"/>
      <c r="P1800" s="12"/>
    </row>
    <row r="1801" spans="3:16" x14ac:dyDescent="0.3">
      <c r="C1801" s="12"/>
      <c r="D1801" s="12"/>
      <c r="E1801" s="12"/>
      <c r="F1801" s="21"/>
      <c r="G1801" s="12"/>
      <c r="H1801" s="12"/>
      <c r="I1801" s="12"/>
      <c r="J1801" s="12"/>
      <c r="K1801" s="12"/>
      <c r="L1801" s="12"/>
      <c r="M1801" s="12"/>
      <c r="N1801" s="12"/>
      <c r="O1801" s="12"/>
      <c r="P1801" s="12"/>
    </row>
    <row r="1802" spans="3:16" x14ac:dyDescent="0.3">
      <c r="C1802" s="12"/>
      <c r="D1802" s="12"/>
      <c r="E1802" s="12"/>
      <c r="F1802" s="21"/>
      <c r="G1802" s="12"/>
      <c r="H1802" s="12"/>
      <c r="I1802" s="12"/>
      <c r="J1802" s="12"/>
      <c r="K1802" s="12"/>
      <c r="L1802" s="12"/>
      <c r="M1802" s="12"/>
      <c r="N1802" s="12"/>
      <c r="O1802" s="12"/>
      <c r="P1802" s="12"/>
    </row>
    <row r="1803" spans="3:16" x14ac:dyDescent="0.3">
      <c r="C1803" s="12"/>
      <c r="D1803" s="12"/>
      <c r="E1803" s="12"/>
      <c r="F1803" s="21"/>
      <c r="G1803" s="12"/>
      <c r="H1803" s="12"/>
      <c r="I1803" s="12"/>
      <c r="J1803" s="12"/>
      <c r="K1803" s="12"/>
      <c r="L1803" s="12"/>
      <c r="M1803" s="12"/>
      <c r="N1803" s="12"/>
      <c r="O1803" s="12"/>
      <c r="P1803" s="12"/>
    </row>
    <row r="1804" spans="3:16" x14ac:dyDescent="0.3">
      <c r="C1804" s="12"/>
      <c r="D1804" s="12"/>
      <c r="E1804" s="12"/>
      <c r="F1804" s="21"/>
      <c r="G1804" s="12"/>
      <c r="H1804" s="12"/>
      <c r="I1804" s="12"/>
      <c r="J1804" s="12"/>
      <c r="K1804" s="12"/>
      <c r="L1804" s="12"/>
      <c r="M1804" s="12"/>
      <c r="N1804" s="12"/>
      <c r="O1804" s="12"/>
      <c r="P1804" s="12"/>
    </row>
    <row r="1805" spans="3:16" x14ac:dyDescent="0.3">
      <c r="C1805" s="12"/>
      <c r="D1805" s="12"/>
      <c r="E1805" s="12"/>
      <c r="F1805" s="21"/>
      <c r="G1805" s="12"/>
      <c r="H1805" s="12"/>
      <c r="I1805" s="12"/>
      <c r="J1805" s="12"/>
      <c r="K1805" s="12"/>
      <c r="L1805" s="12"/>
      <c r="M1805" s="12"/>
      <c r="N1805" s="12"/>
      <c r="O1805" s="12"/>
      <c r="P1805" s="12"/>
    </row>
    <row r="1806" spans="3:16" x14ac:dyDescent="0.3">
      <c r="C1806" s="12"/>
      <c r="D1806" s="12"/>
      <c r="E1806" s="12"/>
      <c r="F1806" s="21"/>
      <c r="G1806" s="12"/>
      <c r="H1806" s="12"/>
      <c r="I1806" s="12"/>
      <c r="J1806" s="12"/>
      <c r="K1806" s="12"/>
      <c r="L1806" s="12"/>
      <c r="M1806" s="12"/>
      <c r="N1806" s="12"/>
      <c r="O1806" s="12"/>
      <c r="P1806" s="12"/>
    </row>
    <row r="1807" spans="3:16" x14ac:dyDescent="0.3">
      <c r="C1807" s="12"/>
      <c r="D1807" s="12"/>
      <c r="E1807" s="12"/>
      <c r="F1807" s="21"/>
      <c r="G1807" s="12"/>
      <c r="H1807" s="12"/>
      <c r="I1807" s="12"/>
      <c r="J1807" s="12"/>
      <c r="K1807" s="12"/>
      <c r="L1807" s="12"/>
      <c r="M1807" s="12"/>
      <c r="N1807" s="12"/>
      <c r="O1807" s="12"/>
      <c r="P1807" s="12"/>
    </row>
    <row r="1808" spans="3:16" x14ac:dyDescent="0.3">
      <c r="C1808" s="12"/>
      <c r="D1808" s="12"/>
      <c r="E1808" s="12"/>
      <c r="F1808" s="21"/>
      <c r="G1808" s="12"/>
      <c r="H1808" s="12"/>
      <c r="I1808" s="12"/>
      <c r="J1808" s="12"/>
      <c r="K1808" s="12"/>
      <c r="L1808" s="12"/>
      <c r="M1808" s="12"/>
      <c r="N1808" s="12"/>
      <c r="O1808" s="12"/>
      <c r="P1808" s="12"/>
    </row>
    <row r="1809" spans="3:16" x14ac:dyDescent="0.3">
      <c r="C1809" s="12"/>
      <c r="D1809" s="12"/>
      <c r="E1809" s="12"/>
      <c r="F1809" s="21"/>
      <c r="G1809" s="12"/>
      <c r="H1809" s="12"/>
      <c r="I1809" s="12"/>
      <c r="J1809" s="12"/>
      <c r="K1809" s="12"/>
      <c r="L1809" s="12"/>
      <c r="M1809" s="12"/>
      <c r="N1809" s="12"/>
      <c r="O1809" s="12"/>
      <c r="P1809" s="12"/>
    </row>
    <row r="1810" spans="3:16" x14ac:dyDescent="0.3">
      <c r="C1810" s="12"/>
      <c r="D1810" s="12"/>
      <c r="E1810" s="12"/>
      <c r="F1810" s="21"/>
      <c r="G1810" s="12"/>
      <c r="H1810" s="12"/>
      <c r="I1810" s="12"/>
      <c r="J1810" s="12"/>
      <c r="K1810" s="12"/>
      <c r="L1810" s="12"/>
      <c r="M1810" s="12"/>
      <c r="N1810" s="12"/>
      <c r="O1810" s="12"/>
      <c r="P1810" s="12"/>
    </row>
    <row r="1811" spans="3:16" x14ac:dyDescent="0.3">
      <c r="C1811" s="12"/>
      <c r="D1811" s="12"/>
      <c r="E1811" s="12"/>
      <c r="F1811" s="21"/>
      <c r="G1811" s="12"/>
      <c r="H1811" s="12"/>
      <c r="I1811" s="12"/>
      <c r="J1811" s="12"/>
      <c r="K1811" s="12"/>
      <c r="L1811" s="12"/>
      <c r="M1811" s="12"/>
      <c r="N1811" s="12"/>
      <c r="O1811" s="12"/>
      <c r="P1811" s="12"/>
    </row>
    <row r="1812" spans="3:16" x14ac:dyDescent="0.3">
      <c r="C1812" s="12"/>
      <c r="D1812" s="12"/>
      <c r="E1812" s="12"/>
      <c r="F1812" s="21"/>
      <c r="G1812" s="12"/>
      <c r="H1812" s="12"/>
      <c r="I1812" s="12"/>
      <c r="J1812" s="12"/>
      <c r="K1812" s="12"/>
      <c r="L1812" s="12"/>
      <c r="M1812" s="12"/>
      <c r="N1812" s="12"/>
      <c r="O1812" s="12"/>
      <c r="P1812" s="12"/>
    </row>
    <row r="1813" spans="3:16" x14ac:dyDescent="0.3">
      <c r="C1813" s="12"/>
      <c r="D1813" s="12"/>
      <c r="E1813" s="12"/>
      <c r="F1813" s="21"/>
      <c r="G1813" s="12"/>
      <c r="H1813" s="12"/>
      <c r="I1813" s="12"/>
      <c r="J1813" s="12"/>
      <c r="K1813" s="12"/>
      <c r="L1813" s="12"/>
      <c r="M1813" s="12"/>
      <c r="N1813" s="12"/>
      <c r="O1813" s="12"/>
      <c r="P1813" s="12"/>
    </row>
    <row r="1814" spans="3:16" x14ac:dyDescent="0.3">
      <c r="C1814" s="12"/>
      <c r="D1814" s="12"/>
      <c r="E1814" s="12"/>
      <c r="F1814" s="21"/>
      <c r="G1814" s="12"/>
      <c r="H1814" s="12"/>
      <c r="I1814" s="12"/>
      <c r="J1814" s="12"/>
      <c r="K1814" s="12"/>
      <c r="L1814" s="12"/>
      <c r="M1814" s="12"/>
      <c r="N1814" s="12"/>
      <c r="O1814" s="12"/>
      <c r="P1814" s="12"/>
    </row>
    <row r="1815" spans="3:16" x14ac:dyDescent="0.3">
      <c r="C1815" s="12"/>
      <c r="D1815" s="12"/>
      <c r="E1815" s="12"/>
      <c r="F1815" s="21"/>
      <c r="G1815" s="12"/>
      <c r="H1815" s="12"/>
      <c r="I1815" s="12"/>
      <c r="J1815" s="12"/>
      <c r="K1815" s="12"/>
      <c r="L1815" s="12"/>
      <c r="M1815" s="12"/>
      <c r="N1815" s="12"/>
      <c r="O1815" s="12"/>
      <c r="P1815" s="12"/>
    </row>
    <row r="1816" spans="3:16" x14ac:dyDescent="0.3">
      <c r="C1816" s="12"/>
      <c r="D1816" s="12"/>
      <c r="E1816" s="12"/>
      <c r="F1816" s="21"/>
      <c r="G1816" s="12"/>
      <c r="H1816" s="12"/>
      <c r="I1816" s="12"/>
      <c r="J1816" s="12"/>
      <c r="K1816" s="12"/>
      <c r="L1816" s="12"/>
      <c r="M1816" s="12"/>
      <c r="N1816" s="12"/>
      <c r="O1816" s="12"/>
      <c r="P1816" s="12"/>
    </row>
    <row r="1817" spans="3:16" x14ac:dyDescent="0.3">
      <c r="C1817" s="12"/>
      <c r="D1817" s="12"/>
      <c r="E1817" s="12"/>
      <c r="F1817" s="21"/>
      <c r="G1817" s="12"/>
      <c r="H1817" s="12"/>
      <c r="I1817" s="12"/>
      <c r="J1817" s="12"/>
      <c r="K1817" s="12"/>
      <c r="L1817" s="12"/>
      <c r="M1817" s="12"/>
      <c r="N1817" s="12"/>
      <c r="O1817" s="12"/>
      <c r="P1817" s="12"/>
    </row>
    <row r="1818" spans="3:16" x14ac:dyDescent="0.3">
      <c r="C1818" s="12"/>
      <c r="D1818" s="12"/>
      <c r="E1818" s="12"/>
      <c r="F1818" s="21"/>
      <c r="G1818" s="12"/>
      <c r="H1818" s="12"/>
      <c r="I1818" s="12"/>
      <c r="J1818" s="12"/>
      <c r="K1818" s="12"/>
      <c r="L1818" s="12"/>
      <c r="M1818" s="12"/>
      <c r="N1818" s="12"/>
      <c r="O1818" s="12"/>
      <c r="P1818" s="12"/>
    </row>
    <row r="1819" spans="3:16" x14ac:dyDescent="0.3">
      <c r="C1819" s="12"/>
      <c r="D1819" s="12"/>
      <c r="E1819" s="12"/>
      <c r="F1819" s="21"/>
      <c r="G1819" s="12"/>
      <c r="H1819" s="12"/>
      <c r="I1819" s="12"/>
      <c r="J1819" s="12"/>
      <c r="K1819" s="12"/>
      <c r="L1819" s="12"/>
      <c r="M1819" s="12"/>
      <c r="N1819" s="12"/>
      <c r="O1819" s="12"/>
      <c r="P1819" s="12"/>
    </row>
    <row r="1820" spans="3:16" x14ac:dyDescent="0.3">
      <c r="C1820" s="12"/>
      <c r="D1820" s="12"/>
      <c r="E1820" s="12"/>
      <c r="F1820" s="21"/>
      <c r="G1820" s="12"/>
      <c r="H1820" s="12"/>
      <c r="I1820" s="12"/>
      <c r="J1820" s="12"/>
      <c r="K1820" s="12"/>
      <c r="L1820" s="12"/>
      <c r="M1820" s="12"/>
      <c r="N1820" s="12"/>
      <c r="O1820" s="12"/>
      <c r="P1820" s="12"/>
    </row>
    <row r="1821" spans="3:16" x14ac:dyDescent="0.3">
      <c r="C1821" s="12"/>
      <c r="D1821" s="12"/>
      <c r="E1821" s="12"/>
      <c r="F1821" s="21"/>
      <c r="G1821" s="12"/>
      <c r="H1821" s="12"/>
      <c r="I1821" s="12"/>
      <c r="J1821" s="12"/>
      <c r="K1821" s="12"/>
      <c r="L1821" s="12"/>
      <c r="M1821" s="12"/>
      <c r="N1821" s="12"/>
      <c r="O1821" s="12"/>
      <c r="P1821" s="12"/>
    </row>
    <row r="1822" spans="3:16" x14ac:dyDescent="0.3">
      <c r="C1822" s="12"/>
      <c r="D1822" s="12"/>
      <c r="E1822" s="12"/>
      <c r="F1822" s="21"/>
      <c r="G1822" s="12"/>
      <c r="H1822" s="12"/>
      <c r="I1822" s="12"/>
      <c r="J1822" s="12"/>
      <c r="K1822" s="12"/>
      <c r="L1822" s="12"/>
      <c r="M1822" s="12"/>
      <c r="N1822" s="12"/>
      <c r="O1822" s="12"/>
      <c r="P1822" s="12"/>
    </row>
    <row r="1823" spans="3:16" x14ac:dyDescent="0.3">
      <c r="C1823" s="12"/>
      <c r="D1823" s="12"/>
      <c r="E1823" s="12"/>
      <c r="F1823" s="21"/>
      <c r="G1823" s="12"/>
      <c r="H1823" s="12"/>
      <c r="I1823" s="12"/>
      <c r="J1823" s="12"/>
      <c r="K1823" s="12"/>
      <c r="L1823" s="12"/>
      <c r="M1823" s="12"/>
      <c r="N1823" s="12"/>
      <c r="O1823" s="12"/>
      <c r="P1823" s="12"/>
    </row>
    <row r="1824" spans="3:16" x14ac:dyDescent="0.3">
      <c r="C1824" s="12"/>
      <c r="D1824" s="12"/>
      <c r="E1824" s="12"/>
      <c r="F1824" s="21"/>
      <c r="G1824" s="12"/>
      <c r="H1824" s="12"/>
      <c r="I1824" s="12"/>
      <c r="J1824" s="12"/>
      <c r="K1824" s="12"/>
      <c r="L1824" s="12"/>
      <c r="M1824" s="12"/>
      <c r="N1824" s="12"/>
      <c r="O1824" s="12"/>
      <c r="P1824" s="12"/>
    </row>
    <row r="1825" spans="3:16" x14ac:dyDescent="0.3">
      <c r="C1825" s="12"/>
      <c r="D1825" s="12"/>
      <c r="E1825" s="12"/>
      <c r="F1825" s="21"/>
      <c r="G1825" s="12"/>
      <c r="H1825" s="12"/>
      <c r="I1825" s="12"/>
      <c r="J1825" s="12"/>
      <c r="K1825" s="12"/>
      <c r="L1825" s="12"/>
      <c r="M1825" s="12"/>
      <c r="N1825" s="12"/>
      <c r="O1825" s="12"/>
      <c r="P1825" s="12"/>
    </row>
    <row r="1826" spans="3:16" x14ac:dyDescent="0.3">
      <c r="C1826" s="12"/>
      <c r="D1826" s="12"/>
      <c r="E1826" s="12"/>
      <c r="F1826" s="21"/>
      <c r="G1826" s="12"/>
      <c r="H1826" s="12"/>
      <c r="I1826" s="12"/>
      <c r="J1826" s="12"/>
      <c r="K1826" s="12"/>
      <c r="L1826" s="12"/>
      <c r="M1826" s="12"/>
      <c r="N1826" s="12"/>
      <c r="O1826" s="12"/>
      <c r="P1826" s="12"/>
    </row>
    <row r="1827" spans="3:16" x14ac:dyDescent="0.3">
      <c r="C1827" s="12"/>
      <c r="D1827" s="12"/>
      <c r="E1827" s="12"/>
      <c r="F1827" s="21"/>
      <c r="G1827" s="12"/>
      <c r="H1827" s="12"/>
      <c r="I1827" s="12"/>
      <c r="J1827" s="12"/>
      <c r="K1827" s="12"/>
      <c r="L1827" s="12"/>
      <c r="M1827" s="12"/>
      <c r="N1827" s="12"/>
      <c r="O1827" s="12"/>
      <c r="P1827" s="12"/>
    </row>
    <row r="1828" spans="3:16" x14ac:dyDescent="0.3">
      <c r="C1828" s="12"/>
      <c r="D1828" s="12"/>
      <c r="E1828" s="12"/>
      <c r="F1828" s="21"/>
      <c r="G1828" s="12"/>
      <c r="H1828" s="12"/>
      <c r="I1828" s="12"/>
      <c r="J1828" s="12"/>
      <c r="K1828" s="12"/>
      <c r="L1828" s="12"/>
      <c r="M1828" s="12"/>
      <c r="N1828" s="12"/>
      <c r="O1828" s="12"/>
      <c r="P1828" s="12"/>
    </row>
    <row r="1829" spans="3:16" x14ac:dyDescent="0.3">
      <c r="C1829" s="12"/>
      <c r="D1829" s="12"/>
      <c r="E1829" s="12"/>
      <c r="F1829" s="21"/>
      <c r="G1829" s="12"/>
      <c r="H1829" s="12"/>
      <c r="I1829" s="12"/>
      <c r="J1829" s="12"/>
      <c r="K1829" s="12"/>
      <c r="L1829" s="12"/>
      <c r="M1829" s="12"/>
      <c r="N1829" s="12"/>
      <c r="O1829" s="12"/>
      <c r="P1829" s="12"/>
    </row>
    <row r="1830" spans="3:16" x14ac:dyDescent="0.3">
      <c r="C1830" s="12"/>
      <c r="D1830" s="12"/>
      <c r="E1830" s="12"/>
      <c r="F1830" s="21"/>
      <c r="G1830" s="12"/>
      <c r="H1830" s="12"/>
      <c r="I1830" s="12"/>
      <c r="J1830" s="12"/>
      <c r="K1830" s="12"/>
      <c r="L1830" s="12"/>
      <c r="M1830" s="12"/>
      <c r="N1830" s="12"/>
      <c r="O1830" s="12"/>
      <c r="P1830" s="12"/>
    </row>
    <row r="1831" spans="3:16" x14ac:dyDescent="0.3">
      <c r="C1831" s="12"/>
      <c r="D1831" s="12"/>
      <c r="E1831" s="12"/>
      <c r="F1831" s="21"/>
      <c r="G1831" s="12"/>
      <c r="H1831" s="12"/>
      <c r="I1831" s="12"/>
      <c r="J1831" s="12"/>
      <c r="K1831" s="12"/>
      <c r="L1831" s="12"/>
      <c r="M1831" s="12"/>
      <c r="N1831" s="12"/>
      <c r="O1831" s="12"/>
      <c r="P1831" s="12"/>
    </row>
    <row r="1832" spans="3:16" x14ac:dyDescent="0.3">
      <c r="C1832" s="12"/>
      <c r="D1832" s="12"/>
      <c r="E1832" s="12"/>
      <c r="F1832" s="21"/>
      <c r="G1832" s="12"/>
      <c r="H1832" s="12"/>
      <c r="I1832" s="12"/>
      <c r="J1832" s="12"/>
      <c r="K1832" s="12"/>
      <c r="L1832" s="12"/>
      <c r="M1832" s="12"/>
      <c r="N1832" s="12"/>
      <c r="O1832" s="12"/>
      <c r="P1832" s="12"/>
    </row>
    <row r="1833" spans="3:16" x14ac:dyDescent="0.3">
      <c r="C1833" s="12"/>
      <c r="D1833" s="12"/>
      <c r="E1833" s="12"/>
      <c r="F1833" s="21"/>
      <c r="G1833" s="12"/>
      <c r="H1833" s="12"/>
      <c r="I1833" s="12"/>
      <c r="J1833" s="12"/>
      <c r="K1833" s="12"/>
      <c r="L1833" s="12"/>
      <c r="M1833" s="12"/>
      <c r="N1833" s="12"/>
      <c r="O1833" s="12"/>
      <c r="P1833" s="12"/>
    </row>
    <row r="1834" spans="3:16" x14ac:dyDescent="0.3">
      <c r="C1834" s="12"/>
      <c r="D1834" s="12"/>
      <c r="E1834" s="12"/>
      <c r="F1834" s="21"/>
      <c r="G1834" s="12"/>
      <c r="H1834" s="12"/>
      <c r="I1834" s="12"/>
      <c r="J1834" s="12"/>
      <c r="K1834" s="12"/>
      <c r="L1834" s="12"/>
      <c r="M1834" s="12"/>
      <c r="N1834" s="12"/>
      <c r="O1834" s="12"/>
      <c r="P1834" s="12"/>
    </row>
    <row r="1835" spans="3:16" x14ac:dyDescent="0.3">
      <c r="C1835" s="12"/>
      <c r="D1835" s="12"/>
      <c r="E1835" s="12"/>
      <c r="F1835" s="21"/>
      <c r="G1835" s="12"/>
      <c r="H1835" s="12"/>
      <c r="I1835" s="12"/>
      <c r="J1835" s="12"/>
      <c r="K1835" s="12"/>
      <c r="L1835" s="12"/>
      <c r="M1835" s="12"/>
      <c r="N1835" s="12"/>
      <c r="O1835" s="12"/>
      <c r="P1835" s="12"/>
    </row>
    <row r="1836" spans="3:16" x14ac:dyDescent="0.3">
      <c r="C1836" s="12"/>
      <c r="D1836" s="12"/>
      <c r="E1836" s="12"/>
      <c r="F1836" s="21"/>
      <c r="G1836" s="12"/>
      <c r="H1836" s="12"/>
      <c r="I1836" s="12"/>
      <c r="J1836" s="12"/>
      <c r="K1836" s="12"/>
      <c r="L1836" s="12"/>
      <c r="M1836" s="12"/>
      <c r="N1836" s="12"/>
      <c r="O1836" s="12"/>
      <c r="P1836" s="12"/>
    </row>
    <row r="1837" spans="3:16" x14ac:dyDescent="0.3">
      <c r="C1837" s="12"/>
      <c r="D1837" s="12"/>
      <c r="E1837" s="12"/>
      <c r="F1837" s="21"/>
      <c r="G1837" s="12"/>
      <c r="H1837" s="12"/>
      <c r="I1837" s="12"/>
      <c r="J1837" s="12"/>
      <c r="K1837" s="12"/>
      <c r="L1837" s="12"/>
      <c r="M1837" s="12"/>
      <c r="N1837" s="12"/>
      <c r="O1837" s="12"/>
      <c r="P1837" s="12"/>
    </row>
    <row r="1838" spans="3:16" x14ac:dyDescent="0.3">
      <c r="C1838" s="12"/>
      <c r="D1838" s="12"/>
      <c r="E1838" s="12"/>
      <c r="F1838" s="21"/>
      <c r="G1838" s="12"/>
      <c r="H1838" s="12"/>
      <c r="I1838" s="12"/>
      <c r="J1838" s="12"/>
      <c r="K1838" s="12"/>
      <c r="L1838" s="12"/>
      <c r="M1838" s="12"/>
      <c r="N1838" s="12"/>
      <c r="O1838" s="12"/>
      <c r="P1838" s="12"/>
    </row>
    <row r="1839" spans="3:16" x14ac:dyDescent="0.3">
      <c r="C1839" s="12"/>
      <c r="D1839" s="12"/>
      <c r="E1839" s="12"/>
      <c r="F1839" s="21"/>
      <c r="G1839" s="12"/>
      <c r="H1839" s="12"/>
      <c r="I1839" s="12"/>
      <c r="J1839" s="12"/>
      <c r="K1839" s="12"/>
      <c r="L1839" s="12"/>
      <c r="M1839" s="12"/>
      <c r="N1839" s="12"/>
      <c r="O1839" s="12"/>
      <c r="P1839" s="12"/>
    </row>
    <row r="1840" spans="3:16" x14ac:dyDescent="0.3">
      <c r="C1840" s="12"/>
      <c r="D1840" s="12"/>
      <c r="E1840" s="12"/>
      <c r="F1840" s="21"/>
      <c r="G1840" s="12"/>
      <c r="H1840" s="12"/>
      <c r="I1840" s="12"/>
      <c r="J1840" s="12"/>
      <c r="K1840" s="12"/>
      <c r="L1840" s="12"/>
      <c r="M1840" s="12"/>
      <c r="N1840" s="12"/>
      <c r="O1840" s="12"/>
      <c r="P1840" s="12"/>
    </row>
    <row r="1841" spans="3:16" x14ac:dyDescent="0.3">
      <c r="C1841" s="12"/>
      <c r="D1841" s="12"/>
      <c r="E1841" s="12"/>
      <c r="F1841" s="21"/>
      <c r="G1841" s="12"/>
      <c r="H1841" s="12"/>
      <c r="I1841" s="12"/>
      <c r="J1841" s="12"/>
      <c r="K1841" s="12"/>
      <c r="L1841" s="12"/>
      <c r="M1841" s="12"/>
      <c r="N1841" s="12"/>
      <c r="O1841" s="12"/>
      <c r="P1841" s="12"/>
    </row>
    <row r="1842" spans="3:16" x14ac:dyDescent="0.3">
      <c r="C1842" s="12"/>
      <c r="D1842" s="12"/>
      <c r="E1842" s="12"/>
      <c r="F1842" s="21"/>
      <c r="G1842" s="12"/>
      <c r="H1842" s="12"/>
      <c r="I1842" s="12"/>
      <c r="J1842" s="12"/>
      <c r="K1842" s="12"/>
      <c r="L1842" s="12"/>
      <c r="M1842" s="12"/>
      <c r="N1842" s="12"/>
      <c r="O1842" s="12"/>
      <c r="P1842" s="12"/>
    </row>
    <row r="1843" spans="3:16" x14ac:dyDescent="0.3">
      <c r="C1843" s="12"/>
      <c r="D1843" s="12"/>
      <c r="E1843" s="12"/>
      <c r="F1843" s="21"/>
      <c r="G1843" s="12"/>
      <c r="H1843" s="12"/>
      <c r="I1843" s="12"/>
      <c r="J1843" s="12"/>
      <c r="K1843" s="12"/>
      <c r="L1843" s="12"/>
      <c r="M1843" s="12"/>
      <c r="N1843" s="12"/>
      <c r="O1843" s="12"/>
      <c r="P1843" s="12"/>
    </row>
    <row r="1844" spans="3:16" x14ac:dyDescent="0.3">
      <c r="C1844" s="12"/>
      <c r="D1844" s="12"/>
      <c r="E1844" s="12"/>
      <c r="F1844" s="21"/>
      <c r="G1844" s="12"/>
      <c r="H1844" s="12"/>
      <c r="I1844" s="12"/>
      <c r="J1844" s="12"/>
      <c r="K1844" s="12"/>
      <c r="L1844" s="12"/>
      <c r="M1844" s="12"/>
      <c r="N1844" s="12"/>
      <c r="O1844" s="12"/>
      <c r="P1844" s="12"/>
    </row>
    <row r="1845" spans="3:16" x14ac:dyDescent="0.3">
      <c r="C1845" s="12"/>
      <c r="D1845" s="12"/>
      <c r="E1845" s="12"/>
      <c r="F1845" s="21"/>
      <c r="G1845" s="12"/>
      <c r="H1845" s="12"/>
      <c r="I1845" s="12"/>
      <c r="J1845" s="12"/>
      <c r="K1845" s="12"/>
      <c r="L1845" s="12"/>
      <c r="M1845" s="12"/>
      <c r="N1845" s="12"/>
      <c r="O1845" s="12"/>
      <c r="P1845" s="12"/>
    </row>
    <row r="1846" spans="3:16" x14ac:dyDescent="0.3">
      <c r="C1846" s="12"/>
      <c r="D1846" s="12"/>
      <c r="E1846" s="12"/>
      <c r="F1846" s="21"/>
      <c r="G1846" s="12"/>
      <c r="H1846" s="12"/>
      <c r="I1846" s="12"/>
      <c r="J1846" s="12"/>
      <c r="K1846" s="12"/>
      <c r="L1846" s="12"/>
      <c r="M1846" s="12"/>
      <c r="N1846" s="12"/>
      <c r="O1846" s="12"/>
      <c r="P1846" s="12"/>
    </row>
    <row r="1847" spans="3:16" x14ac:dyDescent="0.3">
      <c r="C1847" s="12"/>
      <c r="D1847" s="12"/>
      <c r="E1847" s="12"/>
      <c r="F1847" s="21"/>
      <c r="G1847" s="12"/>
      <c r="H1847" s="12"/>
      <c r="I1847" s="12"/>
      <c r="J1847" s="12"/>
      <c r="K1847" s="12"/>
      <c r="L1847" s="12"/>
      <c r="M1847" s="12"/>
      <c r="N1847" s="12"/>
      <c r="O1847" s="12"/>
      <c r="P1847" s="12"/>
    </row>
    <row r="1848" spans="3:16" x14ac:dyDescent="0.3">
      <c r="C1848" s="12"/>
      <c r="D1848" s="12"/>
      <c r="E1848" s="12"/>
      <c r="F1848" s="21"/>
      <c r="G1848" s="12"/>
      <c r="H1848" s="12"/>
      <c r="I1848" s="12"/>
      <c r="J1848" s="12"/>
      <c r="K1848" s="12"/>
      <c r="L1848" s="12"/>
      <c r="M1848" s="12"/>
      <c r="N1848" s="12"/>
      <c r="O1848" s="12"/>
      <c r="P1848" s="12"/>
    </row>
    <row r="1849" spans="3:16" x14ac:dyDescent="0.3">
      <c r="C1849" s="12"/>
      <c r="D1849" s="12"/>
      <c r="E1849" s="12"/>
      <c r="F1849" s="21"/>
      <c r="G1849" s="12"/>
      <c r="H1849" s="12"/>
      <c r="I1849" s="12"/>
      <c r="J1849" s="12"/>
      <c r="K1849" s="12"/>
      <c r="L1849" s="12"/>
      <c r="M1849" s="12"/>
      <c r="N1849" s="12"/>
      <c r="O1849" s="12"/>
      <c r="P1849" s="12"/>
    </row>
    <row r="1850" spans="3:16" x14ac:dyDescent="0.3">
      <c r="C1850" s="12"/>
      <c r="D1850" s="12"/>
      <c r="E1850" s="12"/>
      <c r="F1850" s="21"/>
      <c r="G1850" s="12"/>
      <c r="H1850" s="12"/>
      <c r="I1850" s="12"/>
      <c r="J1850" s="12"/>
      <c r="K1850" s="12"/>
      <c r="L1850" s="12"/>
      <c r="M1850" s="12"/>
      <c r="N1850" s="12"/>
      <c r="O1850" s="12"/>
      <c r="P1850" s="12"/>
    </row>
    <row r="1851" spans="3:16" x14ac:dyDescent="0.3">
      <c r="C1851" s="12"/>
      <c r="D1851" s="12"/>
      <c r="E1851" s="12"/>
      <c r="F1851" s="21"/>
      <c r="G1851" s="12"/>
      <c r="H1851" s="12"/>
      <c r="I1851" s="12"/>
      <c r="J1851" s="12"/>
      <c r="K1851" s="12"/>
      <c r="L1851" s="12"/>
      <c r="M1851" s="12"/>
      <c r="N1851" s="12"/>
      <c r="O1851" s="12"/>
      <c r="P1851" s="12"/>
    </row>
    <row r="1852" spans="3:16" x14ac:dyDescent="0.3">
      <c r="C1852" s="12"/>
      <c r="D1852" s="12"/>
      <c r="E1852" s="12"/>
      <c r="F1852" s="21"/>
      <c r="G1852" s="12"/>
      <c r="H1852" s="12"/>
      <c r="I1852" s="12"/>
      <c r="J1852" s="12"/>
      <c r="K1852" s="12"/>
      <c r="L1852" s="12"/>
      <c r="M1852" s="12"/>
      <c r="N1852" s="12"/>
      <c r="O1852" s="12"/>
      <c r="P1852" s="12"/>
    </row>
    <row r="1853" spans="3:16" x14ac:dyDescent="0.3">
      <c r="C1853" s="12"/>
      <c r="D1853" s="12"/>
      <c r="E1853" s="12"/>
      <c r="F1853" s="21"/>
      <c r="G1853" s="12"/>
      <c r="H1853" s="12"/>
      <c r="I1853" s="12"/>
      <c r="J1853" s="12"/>
      <c r="K1853" s="12"/>
      <c r="L1853" s="12"/>
      <c r="M1853" s="12"/>
      <c r="N1853" s="12"/>
      <c r="O1853" s="12"/>
      <c r="P1853" s="12"/>
    </row>
    <row r="1854" spans="3:16" x14ac:dyDescent="0.3">
      <c r="C1854" s="12"/>
      <c r="D1854" s="12"/>
      <c r="E1854" s="12"/>
      <c r="F1854" s="21"/>
      <c r="G1854" s="12"/>
      <c r="H1854" s="12"/>
      <c r="I1854" s="12"/>
      <c r="J1854" s="12"/>
      <c r="K1854" s="12"/>
      <c r="L1854" s="12"/>
      <c r="M1854" s="12"/>
      <c r="N1854" s="12"/>
      <c r="O1854" s="12"/>
      <c r="P1854" s="12"/>
    </row>
    <row r="1855" spans="3:16" x14ac:dyDescent="0.3">
      <c r="C1855" s="12"/>
      <c r="D1855" s="12"/>
      <c r="E1855" s="12"/>
      <c r="F1855" s="21"/>
      <c r="G1855" s="12"/>
      <c r="H1855" s="12"/>
      <c r="I1855" s="12"/>
      <c r="J1855" s="12"/>
      <c r="K1855" s="12"/>
      <c r="L1855" s="12"/>
      <c r="M1855" s="12"/>
      <c r="N1855" s="12"/>
      <c r="O1855" s="12"/>
      <c r="P1855" s="12"/>
    </row>
    <row r="1856" spans="3:16" x14ac:dyDescent="0.3">
      <c r="C1856" s="12"/>
      <c r="D1856" s="12"/>
      <c r="E1856" s="12"/>
      <c r="F1856" s="21"/>
      <c r="G1856" s="12"/>
      <c r="H1856" s="12"/>
      <c r="I1856" s="12"/>
      <c r="J1856" s="12"/>
      <c r="K1856" s="12"/>
      <c r="L1856" s="12"/>
      <c r="M1856" s="12"/>
      <c r="N1856" s="12"/>
      <c r="O1856" s="12"/>
      <c r="P1856" s="12"/>
    </row>
    <row r="1857" spans="3:16" x14ac:dyDescent="0.3">
      <c r="C1857" s="12"/>
      <c r="D1857" s="12"/>
      <c r="E1857" s="12"/>
      <c r="F1857" s="21"/>
      <c r="G1857" s="12"/>
      <c r="H1857" s="12"/>
      <c r="I1857" s="12"/>
      <c r="J1857" s="12"/>
      <c r="K1857" s="12"/>
      <c r="L1857" s="12"/>
      <c r="M1857" s="12"/>
      <c r="N1857" s="12"/>
      <c r="O1857" s="12"/>
      <c r="P1857" s="12"/>
    </row>
    <row r="1858" spans="3:16" x14ac:dyDescent="0.3">
      <c r="C1858" s="12"/>
      <c r="D1858" s="12"/>
      <c r="E1858" s="12"/>
      <c r="F1858" s="21"/>
      <c r="G1858" s="12"/>
      <c r="H1858" s="12"/>
      <c r="I1858" s="12"/>
      <c r="J1858" s="12"/>
      <c r="K1858" s="12"/>
      <c r="L1858" s="12"/>
      <c r="M1858" s="12"/>
      <c r="N1858" s="12"/>
      <c r="O1858" s="12"/>
      <c r="P1858" s="12"/>
    </row>
    <row r="1859" spans="3:16" x14ac:dyDescent="0.3">
      <c r="C1859" s="12"/>
      <c r="D1859" s="12"/>
      <c r="E1859" s="12"/>
      <c r="F1859" s="21"/>
      <c r="G1859" s="12"/>
      <c r="H1859" s="12"/>
      <c r="I1859" s="12"/>
      <c r="J1859" s="12"/>
      <c r="K1859" s="12"/>
      <c r="L1859" s="12"/>
      <c r="M1859" s="12"/>
      <c r="N1859" s="12"/>
      <c r="O1859" s="12"/>
      <c r="P1859" s="12"/>
    </row>
    <row r="1860" spans="3:16" x14ac:dyDescent="0.3">
      <c r="C1860" s="12"/>
      <c r="D1860" s="12"/>
      <c r="E1860" s="12"/>
      <c r="F1860" s="21"/>
      <c r="G1860" s="12"/>
      <c r="H1860" s="12"/>
      <c r="I1860" s="12"/>
      <c r="J1860" s="12"/>
      <c r="K1860" s="12"/>
      <c r="L1860" s="12"/>
      <c r="M1860" s="12"/>
      <c r="N1860" s="12"/>
      <c r="O1860" s="12"/>
      <c r="P1860" s="12"/>
    </row>
    <row r="1861" spans="3:16" x14ac:dyDescent="0.3">
      <c r="C1861" s="12"/>
      <c r="D1861" s="12"/>
      <c r="E1861" s="12"/>
      <c r="F1861" s="21"/>
      <c r="G1861" s="12"/>
      <c r="H1861" s="12"/>
      <c r="I1861" s="12"/>
      <c r="J1861" s="12"/>
      <c r="K1861" s="12"/>
      <c r="L1861" s="12"/>
      <c r="M1861" s="12"/>
      <c r="N1861" s="12"/>
      <c r="O1861" s="12"/>
      <c r="P1861" s="12"/>
    </row>
    <row r="1862" spans="3:16" x14ac:dyDescent="0.3">
      <c r="C1862" s="12"/>
      <c r="D1862" s="12"/>
      <c r="E1862" s="12"/>
      <c r="F1862" s="21"/>
      <c r="G1862" s="12"/>
      <c r="H1862" s="12"/>
      <c r="I1862" s="12"/>
      <c r="J1862" s="12"/>
      <c r="K1862" s="12"/>
      <c r="L1862" s="12"/>
      <c r="M1862" s="12"/>
      <c r="N1862" s="12"/>
      <c r="O1862" s="12"/>
      <c r="P1862" s="12"/>
    </row>
    <row r="1863" spans="3:16" x14ac:dyDescent="0.3">
      <c r="C1863" s="12"/>
      <c r="D1863" s="12"/>
      <c r="E1863" s="12"/>
      <c r="F1863" s="21"/>
      <c r="G1863" s="12"/>
      <c r="H1863" s="12"/>
      <c r="I1863" s="12"/>
      <c r="J1863" s="12"/>
      <c r="K1863" s="12"/>
      <c r="L1863" s="12"/>
      <c r="M1863" s="12"/>
      <c r="N1863" s="12"/>
      <c r="O1863" s="12"/>
      <c r="P1863" s="12"/>
    </row>
    <row r="1864" spans="3:16" x14ac:dyDescent="0.3">
      <c r="C1864" s="12"/>
      <c r="D1864" s="12"/>
      <c r="E1864" s="12"/>
      <c r="F1864" s="21"/>
      <c r="G1864" s="12"/>
      <c r="H1864" s="12"/>
      <c r="I1864" s="12"/>
      <c r="J1864" s="12"/>
      <c r="K1864" s="12"/>
      <c r="L1864" s="12"/>
      <c r="M1864" s="12"/>
      <c r="N1864" s="12"/>
      <c r="O1864" s="12"/>
      <c r="P1864" s="12"/>
    </row>
    <row r="1865" spans="3:16" x14ac:dyDescent="0.3">
      <c r="C1865" s="12"/>
      <c r="D1865" s="12"/>
      <c r="E1865" s="12"/>
      <c r="F1865" s="21"/>
      <c r="G1865" s="12"/>
      <c r="H1865" s="12"/>
      <c r="I1865" s="12"/>
      <c r="J1865" s="12"/>
      <c r="K1865" s="12"/>
      <c r="L1865" s="12"/>
      <c r="M1865" s="12"/>
      <c r="N1865" s="12"/>
      <c r="O1865" s="12"/>
      <c r="P1865" s="12"/>
    </row>
    <row r="1866" spans="3:16" x14ac:dyDescent="0.3">
      <c r="C1866" s="12"/>
      <c r="D1866" s="12"/>
      <c r="E1866" s="12"/>
      <c r="F1866" s="21"/>
      <c r="G1866" s="12"/>
      <c r="H1866" s="12"/>
      <c r="I1866" s="12"/>
      <c r="J1866" s="12"/>
      <c r="K1866" s="12"/>
      <c r="L1866" s="12"/>
      <c r="M1866" s="12"/>
      <c r="N1866" s="12"/>
      <c r="O1866" s="12"/>
      <c r="P1866" s="12"/>
    </row>
    <row r="1867" spans="3:16" x14ac:dyDescent="0.3">
      <c r="C1867" s="12"/>
      <c r="D1867" s="12"/>
      <c r="E1867" s="12"/>
      <c r="F1867" s="21"/>
      <c r="G1867" s="12"/>
      <c r="H1867" s="12"/>
      <c r="I1867" s="12"/>
      <c r="J1867" s="12"/>
      <c r="K1867" s="12"/>
      <c r="L1867" s="12"/>
      <c r="M1867" s="12"/>
      <c r="N1867" s="12"/>
      <c r="O1867" s="12"/>
      <c r="P1867" s="12"/>
    </row>
    <row r="1868" spans="3:16" x14ac:dyDescent="0.3">
      <c r="C1868" s="12"/>
      <c r="D1868" s="12"/>
      <c r="E1868" s="12"/>
      <c r="F1868" s="21"/>
      <c r="G1868" s="12"/>
      <c r="H1868" s="12"/>
      <c r="I1868" s="12"/>
      <c r="J1868" s="12"/>
      <c r="K1868" s="12"/>
      <c r="L1868" s="12"/>
      <c r="M1868" s="12"/>
      <c r="N1868" s="12"/>
      <c r="O1868" s="12"/>
      <c r="P1868" s="12"/>
    </row>
    <row r="1869" spans="3:16" x14ac:dyDescent="0.3">
      <c r="C1869" s="12"/>
      <c r="D1869" s="12"/>
      <c r="E1869" s="12"/>
      <c r="F1869" s="21"/>
      <c r="G1869" s="12"/>
      <c r="H1869" s="12"/>
      <c r="I1869" s="12"/>
      <c r="J1869" s="12"/>
      <c r="K1869" s="12"/>
      <c r="L1869" s="12"/>
      <c r="M1869" s="12"/>
      <c r="N1869" s="12"/>
      <c r="O1869" s="12"/>
      <c r="P1869" s="12"/>
    </row>
    <row r="1870" spans="3:16" x14ac:dyDescent="0.3">
      <c r="C1870" s="12"/>
      <c r="D1870" s="12"/>
      <c r="E1870" s="12"/>
      <c r="F1870" s="21"/>
      <c r="G1870" s="12"/>
      <c r="H1870" s="12"/>
      <c r="I1870" s="12"/>
      <c r="J1870" s="12"/>
      <c r="K1870" s="12"/>
      <c r="L1870" s="12"/>
      <c r="M1870" s="12"/>
      <c r="N1870" s="12"/>
      <c r="O1870" s="12"/>
      <c r="P1870" s="12"/>
    </row>
    <row r="1871" spans="3:16" x14ac:dyDescent="0.3">
      <c r="C1871" s="12"/>
      <c r="D1871" s="12"/>
      <c r="E1871" s="12"/>
      <c r="F1871" s="21"/>
      <c r="G1871" s="12"/>
      <c r="H1871" s="12"/>
      <c r="I1871" s="12"/>
      <c r="J1871" s="12"/>
      <c r="K1871" s="12"/>
      <c r="L1871" s="12"/>
      <c r="M1871" s="12"/>
      <c r="N1871" s="12"/>
      <c r="O1871" s="12"/>
      <c r="P1871" s="12"/>
    </row>
    <row r="1872" spans="3:16" x14ac:dyDescent="0.3">
      <c r="C1872" s="12"/>
      <c r="D1872" s="12"/>
      <c r="E1872" s="12"/>
      <c r="F1872" s="21"/>
      <c r="G1872" s="12"/>
      <c r="H1872" s="12"/>
      <c r="I1872" s="12"/>
      <c r="J1872" s="12"/>
      <c r="K1872" s="12"/>
      <c r="L1872" s="12"/>
      <c r="M1872" s="12"/>
      <c r="N1872" s="12"/>
      <c r="O1872" s="12"/>
      <c r="P1872" s="12"/>
    </row>
    <row r="1873" spans="3:16" x14ac:dyDescent="0.3">
      <c r="C1873" s="12"/>
      <c r="D1873" s="12"/>
      <c r="E1873" s="12"/>
      <c r="F1873" s="21"/>
      <c r="G1873" s="12"/>
      <c r="H1873" s="12"/>
      <c r="I1873" s="12"/>
      <c r="J1873" s="12"/>
      <c r="K1873" s="12"/>
      <c r="L1873" s="12"/>
      <c r="M1873" s="12"/>
      <c r="N1873" s="12"/>
      <c r="O1873" s="12"/>
      <c r="P1873" s="12"/>
    </row>
    <row r="1874" spans="3:16" x14ac:dyDescent="0.3">
      <c r="C1874" s="12"/>
      <c r="D1874" s="12"/>
      <c r="E1874" s="12"/>
      <c r="F1874" s="21"/>
      <c r="G1874" s="12"/>
      <c r="H1874" s="12"/>
      <c r="I1874" s="12"/>
      <c r="J1874" s="12"/>
      <c r="K1874" s="12"/>
      <c r="L1874" s="12"/>
      <c r="M1874" s="12"/>
      <c r="N1874" s="12"/>
      <c r="O1874" s="12"/>
      <c r="P1874" s="12"/>
    </row>
    <row r="1875" spans="3:16" x14ac:dyDescent="0.3">
      <c r="C1875" s="12"/>
      <c r="D1875" s="12"/>
      <c r="E1875" s="12"/>
      <c r="F1875" s="21"/>
      <c r="G1875" s="12"/>
      <c r="H1875" s="12"/>
      <c r="I1875" s="12"/>
      <c r="J1875" s="12"/>
      <c r="K1875" s="12"/>
      <c r="L1875" s="12"/>
      <c r="M1875" s="12"/>
      <c r="N1875" s="12"/>
      <c r="O1875" s="12"/>
      <c r="P1875" s="12"/>
    </row>
    <row r="1876" spans="3:16" x14ac:dyDescent="0.3">
      <c r="C1876" s="12"/>
      <c r="D1876" s="12"/>
      <c r="E1876" s="12"/>
      <c r="F1876" s="21"/>
      <c r="G1876" s="12"/>
      <c r="H1876" s="12"/>
      <c r="I1876" s="12"/>
      <c r="J1876" s="12"/>
      <c r="K1876" s="12"/>
      <c r="L1876" s="12"/>
      <c r="M1876" s="12"/>
      <c r="N1876" s="12"/>
      <c r="O1876" s="12"/>
      <c r="P1876" s="12"/>
    </row>
    <row r="1877" spans="3:16" x14ac:dyDescent="0.3">
      <c r="C1877" s="12"/>
      <c r="D1877" s="12"/>
      <c r="E1877" s="12"/>
      <c r="F1877" s="21"/>
      <c r="G1877" s="12"/>
      <c r="H1877" s="12"/>
      <c r="I1877" s="12"/>
      <c r="J1877" s="12"/>
      <c r="K1877" s="12"/>
      <c r="L1877" s="12"/>
      <c r="M1877" s="12"/>
      <c r="N1877" s="12"/>
      <c r="O1877" s="12"/>
      <c r="P1877" s="12"/>
    </row>
    <row r="1878" spans="3:16" x14ac:dyDescent="0.3">
      <c r="C1878" s="12"/>
      <c r="D1878" s="12"/>
      <c r="E1878" s="12"/>
      <c r="F1878" s="21"/>
      <c r="G1878" s="12"/>
      <c r="H1878" s="12"/>
      <c r="I1878" s="12"/>
      <c r="J1878" s="12"/>
      <c r="K1878" s="12"/>
      <c r="L1878" s="12"/>
      <c r="M1878" s="12"/>
      <c r="N1878" s="12"/>
      <c r="O1878" s="12"/>
      <c r="P1878" s="12"/>
    </row>
    <row r="1879" spans="3:16" x14ac:dyDescent="0.3">
      <c r="C1879" s="12"/>
      <c r="D1879" s="12"/>
      <c r="E1879" s="12"/>
      <c r="F1879" s="21"/>
      <c r="G1879" s="12"/>
      <c r="H1879" s="12"/>
      <c r="I1879" s="12"/>
      <c r="J1879" s="12"/>
      <c r="K1879" s="12"/>
      <c r="L1879" s="12"/>
      <c r="M1879" s="12"/>
      <c r="N1879" s="12"/>
      <c r="O1879" s="12"/>
      <c r="P1879" s="12"/>
    </row>
    <row r="1880" spans="3:16" x14ac:dyDescent="0.3">
      <c r="C1880" s="12"/>
      <c r="D1880" s="12"/>
      <c r="E1880" s="12"/>
      <c r="F1880" s="21"/>
      <c r="G1880" s="12"/>
      <c r="H1880" s="12"/>
      <c r="I1880" s="12"/>
      <c r="J1880" s="12"/>
      <c r="K1880" s="12"/>
      <c r="L1880" s="12"/>
      <c r="M1880" s="12"/>
      <c r="N1880" s="12"/>
      <c r="O1880" s="12"/>
      <c r="P1880" s="12"/>
    </row>
    <row r="1881" spans="3:16" x14ac:dyDescent="0.3">
      <c r="C1881" s="12"/>
      <c r="D1881" s="12"/>
      <c r="E1881" s="12"/>
      <c r="F1881" s="21"/>
      <c r="G1881" s="12"/>
      <c r="H1881" s="12"/>
      <c r="I1881" s="12"/>
      <c r="J1881" s="12"/>
      <c r="K1881" s="12"/>
      <c r="L1881" s="12"/>
      <c r="M1881" s="12"/>
      <c r="N1881" s="12"/>
      <c r="O1881" s="12"/>
      <c r="P1881" s="12"/>
    </row>
    <row r="1882" spans="3:16" x14ac:dyDescent="0.3">
      <c r="C1882" s="12"/>
      <c r="D1882" s="12"/>
      <c r="E1882" s="12"/>
      <c r="F1882" s="21"/>
      <c r="G1882" s="12"/>
      <c r="H1882" s="12"/>
      <c r="I1882" s="12"/>
      <c r="J1882" s="12"/>
      <c r="K1882" s="12"/>
      <c r="L1882" s="12"/>
      <c r="M1882" s="12"/>
      <c r="N1882" s="12"/>
      <c r="O1882" s="12"/>
      <c r="P1882" s="12"/>
    </row>
    <row r="1883" spans="3:16" x14ac:dyDescent="0.3">
      <c r="C1883" s="12"/>
      <c r="D1883" s="12"/>
      <c r="E1883" s="12"/>
      <c r="F1883" s="21"/>
      <c r="G1883" s="12"/>
      <c r="H1883" s="12"/>
      <c r="I1883" s="12"/>
      <c r="J1883" s="12"/>
      <c r="K1883" s="12"/>
      <c r="L1883" s="12"/>
      <c r="M1883" s="12"/>
      <c r="N1883" s="12"/>
      <c r="O1883" s="12"/>
      <c r="P1883" s="12"/>
    </row>
    <row r="1884" spans="3:16" x14ac:dyDescent="0.3">
      <c r="C1884" s="12"/>
      <c r="D1884" s="12"/>
      <c r="E1884" s="12"/>
      <c r="F1884" s="21"/>
      <c r="G1884" s="12"/>
      <c r="H1884" s="12"/>
      <c r="I1884" s="12"/>
      <c r="J1884" s="12"/>
      <c r="K1884" s="12"/>
      <c r="L1884" s="12"/>
      <c r="M1884" s="12"/>
      <c r="N1884" s="12"/>
      <c r="O1884" s="12"/>
      <c r="P1884" s="12"/>
    </row>
    <row r="1885" spans="3:16" x14ac:dyDescent="0.3">
      <c r="C1885" s="12"/>
      <c r="D1885" s="12"/>
      <c r="E1885" s="12"/>
      <c r="F1885" s="21"/>
      <c r="G1885" s="12"/>
      <c r="H1885" s="12"/>
      <c r="I1885" s="12"/>
      <c r="J1885" s="12"/>
      <c r="K1885" s="12"/>
      <c r="L1885" s="12"/>
      <c r="M1885" s="12"/>
      <c r="N1885" s="12"/>
      <c r="O1885" s="12"/>
      <c r="P1885" s="12"/>
    </row>
    <row r="1886" spans="3:16" x14ac:dyDescent="0.3">
      <c r="C1886" s="12"/>
      <c r="D1886" s="12"/>
      <c r="E1886" s="12"/>
      <c r="F1886" s="21"/>
      <c r="G1886" s="12"/>
      <c r="H1886" s="12"/>
      <c r="I1886" s="12"/>
      <c r="J1886" s="12"/>
      <c r="K1886" s="12"/>
      <c r="L1886" s="12"/>
      <c r="M1886" s="12"/>
      <c r="N1886" s="12"/>
      <c r="O1886" s="12"/>
      <c r="P1886" s="12"/>
    </row>
    <row r="1887" spans="3:16" x14ac:dyDescent="0.3">
      <c r="C1887" s="12"/>
      <c r="D1887" s="12"/>
      <c r="E1887" s="12"/>
      <c r="F1887" s="21"/>
      <c r="G1887" s="12"/>
      <c r="H1887" s="12"/>
      <c r="I1887" s="12"/>
      <c r="J1887" s="12"/>
      <c r="K1887" s="12"/>
      <c r="L1887" s="12"/>
      <c r="M1887" s="12"/>
      <c r="N1887" s="12"/>
      <c r="O1887" s="12"/>
      <c r="P1887" s="12"/>
    </row>
    <row r="1888" spans="3:16" x14ac:dyDescent="0.3">
      <c r="C1888" s="12"/>
      <c r="D1888" s="12"/>
      <c r="E1888" s="12"/>
      <c r="F1888" s="21"/>
      <c r="G1888" s="12"/>
      <c r="H1888" s="12"/>
      <c r="I1888" s="12"/>
      <c r="J1888" s="12"/>
      <c r="K1888" s="12"/>
      <c r="L1888" s="12"/>
      <c r="M1888" s="12"/>
      <c r="N1888" s="12"/>
      <c r="O1888" s="12"/>
      <c r="P1888" s="12"/>
    </row>
    <row r="1889" spans="3:16" x14ac:dyDescent="0.3">
      <c r="C1889" s="12"/>
      <c r="D1889" s="12"/>
      <c r="E1889" s="12"/>
      <c r="F1889" s="21"/>
      <c r="G1889" s="12"/>
      <c r="H1889" s="12"/>
      <c r="I1889" s="12"/>
      <c r="J1889" s="12"/>
      <c r="K1889" s="12"/>
      <c r="L1889" s="12"/>
      <c r="M1889" s="12"/>
      <c r="N1889" s="12"/>
      <c r="O1889" s="12"/>
      <c r="P1889" s="12"/>
    </row>
    <row r="1890" spans="3:16" x14ac:dyDescent="0.3">
      <c r="C1890" s="12"/>
      <c r="D1890" s="12"/>
      <c r="E1890" s="12"/>
      <c r="F1890" s="21"/>
      <c r="G1890" s="12"/>
      <c r="H1890" s="12"/>
      <c r="I1890" s="12"/>
      <c r="J1890" s="12"/>
      <c r="K1890" s="12"/>
      <c r="L1890" s="12"/>
      <c r="M1890" s="12"/>
      <c r="N1890" s="12"/>
      <c r="O1890" s="12"/>
      <c r="P1890" s="12"/>
    </row>
    <row r="1891" spans="3:16" x14ac:dyDescent="0.3">
      <c r="C1891" s="12"/>
      <c r="D1891" s="12"/>
      <c r="E1891" s="12"/>
      <c r="F1891" s="21"/>
      <c r="G1891" s="12"/>
      <c r="H1891" s="12"/>
      <c r="I1891" s="12"/>
      <c r="J1891" s="12"/>
      <c r="K1891" s="12"/>
      <c r="L1891" s="12"/>
      <c r="M1891" s="12"/>
      <c r="N1891" s="12"/>
      <c r="O1891" s="12"/>
      <c r="P1891" s="12"/>
    </row>
    <row r="1892" spans="3:16" x14ac:dyDescent="0.3">
      <c r="C1892" s="12"/>
      <c r="D1892" s="12"/>
      <c r="E1892" s="12"/>
      <c r="F1892" s="21"/>
      <c r="G1892" s="12"/>
      <c r="H1892" s="12"/>
      <c r="I1892" s="12"/>
      <c r="J1892" s="12"/>
      <c r="K1892" s="12"/>
      <c r="L1892" s="12"/>
      <c r="M1892" s="12"/>
      <c r="N1892" s="12"/>
      <c r="O1892" s="12"/>
      <c r="P1892" s="12"/>
    </row>
    <row r="1893" spans="3:16" x14ac:dyDescent="0.3">
      <c r="C1893" s="12"/>
      <c r="D1893" s="12"/>
      <c r="E1893" s="12"/>
      <c r="F1893" s="21"/>
      <c r="G1893" s="12"/>
      <c r="H1893" s="12"/>
      <c r="I1893" s="12"/>
      <c r="J1893" s="12"/>
      <c r="K1893" s="12"/>
      <c r="L1893" s="12"/>
      <c r="M1893" s="12"/>
      <c r="N1893" s="12"/>
      <c r="O1893" s="12"/>
      <c r="P1893" s="12"/>
    </row>
    <row r="1894" spans="3:16" x14ac:dyDescent="0.3">
      <c r="C1894" s="12"/>
      <c r="D1894" s="12"/>
      <c r="E1894" s="12"/>
      <c r="F1894" s="21"/>
      <c r="G1894" s="12"/>
      <c r="H1894" s="12"/>
      <c r="I1894" s="12"/>
      <c r="J1894" s="12"/>
      <c r="K1894" s="12"/>
      <c r="L1894" s="12"/>
      <c r="M1894" s="12"/>
      <c r="N1894" s="12"/>
      <c r="O1894" s="12"/>
      <c r="P1894" s="12"/>
    </row>
    <row r="1895" spans="3:16" x14ac:dyDescent="0.3">
      <c r="C1895" s="12"/>
      <c r="D1895" s="12"/>
      <c r="E1895" s="12"/>
      <c r="F1895" s="21"/>
      <c r="G1895" s="12"/>
      <c r="H1895" s="12"/>
      <c r="I1895" s="12"/>
      <c r="J1895" s="12"/>
      <c r="K1895" s="12"/>
      <c r="L1895" s="12"/>
      <c r="M1895" s="12"/>
      <c r="N1895" s="12"/>
      <c r="O1895" s="12"/>
      <c r="P1895" s="12"/>
    </row>
    <row r="1896" spans="3:16" x14ac:dyDescent="0.3">
      <c r="C1896" s="12"/>
      <c r="D1896" s="12"/>
      <c r="E1896" s="12"/>
      <c r="F1896" s="21"/>
      <c r="G1896" s="12"/>
      <c r="H1896" s="12"/>
      <c r="I1896" s="12"/>
      <c r="J1896" s="12"/>
      <c r="K1896" s="12"/>
      <c r="L1896" s="12"/>
      <c r="M1896" s="12"/>
      <c r="N1896" s="12"/>
      <c r="O1896" s="12"/>
      <c r="P1896" s="12"/>
    </row>
    <row r="1897" spans="3:16" x14ac:dyDescent="0.3">
      <c r="C1897" s="12"/>
      <c r="D1897" s="12"/>
      <c r="E1897" s="12"/>
      <c r="F1897" s="21"/>
      <c r="G1897" s="12"/>
      <c r="H1897" s="12"/>
      <c r="I1897" s="12"/>
      <c r="J1897" s="12"/>
      <c r="K1897" s="12"/>
      <c r="L1897" s="12"/>
      <c r="M1897" s="12"/>
      <c r="N1897" s="12"/>
      <c r="O1897" s="12"/>
      <c r="P1897" s="12"/>
    </row>
    <row r="1898" spans="3:16" x14ac:dyDescent="0.3">
      <c r="C1898" s="12"/>
      <c r="D1898" s="12"/>
      <c r="E1898" s="12"/>
      <c r="F1898" s="21"/>
      <c r="G1898" s="12"/>
      <c r="H1898" s="12"/>
      <c r="I1898" s="12"/>
      <c r="J1898" s="12"/>
      <c r="K1898" s="12"/>
      <c r="L1898" s="12"/>
      <c r="M1898" s="12"/>
      <c r="N1898" s="12"/>
      <c r="O1898" s="12"/>
      <c r="P1898" s="12"/>
    </row>
    <row r="1899" spans="3:16" x14ac:dyDescent="0.3">
      <c r="C1899" s="12"/>
      <c r="D1899" s="12"/>
      <c r="E1899" s="12"/>
      <c r="F1899" s="21"/>
      <c r="G1899" s="12"/>
      <c r="H1899" s="12"/>
      <c r="I1899" s="12"/>
      <c r="J1899" s="12"/>
      <c r="K1899" s="12"/>
      <c r="L1899" s="12"/>
      <c r="M1899" s="12"/>
      <c r="N1899" s="12"/>
      <c r="O1899" s="12"/>
      <c r="P1899" s="12"/>
    </row>
    <row r="1900" spans="3:16" x14ac:dyDescent="0.3">
      <c r="C1900" s="12"/>
      <c r="D1900" s="12"/>
      <c r="E1900" s="12"/>
      <c r="F1900" s="21"/>
      <c r="G1900" s="12"/>
      <c r="H1900" s="12"/>
      <c r="I1900" s="12"/>
      <c r="J1900" s="12"/>
      <c r="K1900" s="12"/>
      <c r="L1900" s="12"/>
      <c r="M1900" s="12"/>
      <c r="N1900" s="12"/>
      <c r="O1900" s="12"/>
      <c r="P1900" s="12"/>
    </row>
    <row r="1901" spans="3:16" x14ac:dyDescent="0.3">
      <c r="C1901" s="12"/>
      <c r="D1901" s="12"/>
      <c r="E1901" s="12"/>
      <c r="F1901" s="21"/>
      <c r="G1901" s="12"/>
      <c r="H1901" s="12"/>
      <c r="I1901" s="12"/>
      <c r="J1901" s="12"/>
      <c r="K1901" s="12"/>
      <c r="L1901" s="12"/>
      <c r="M1901" s="12"/>
      <c r="N1901" s="12"/>
      <c r="O1901" s="12"/>
      <c r="P1901" s="12"/>
    </row>
    <row r="1902" spans="3:16" x14ac:dyDescent="0.3">
      <c r="C1902" s="12"/>
      <c r="D1902" s="12"/>
      <c r="E1902" s="12"/>
      <c r="F1902" s="21"/>
      <c r="G1902" s="12"/>
      <c r="H1902" s="12"/>
      <c r="I1902" s="12"/>
      <c r="J1902" s="12"/>
      <c r="K1902" s="12"/>
      <c r="L1902" s="12"/>
      <c r="M1902" s="12"/>
      <c r="N1902" s="12"/>
      <c r="O1902" s="12"/>
      <c r="P1902" s="12"/>
    </row>
    <row r="1903" spans="3:16" x14ac:dyDescent="0.3">
      <c r="C1903" s="12"/>
      <c r="D1903" s="12"/>
      <c r="E1903" s="12"/>
      <c r="F1903" s="21"/>
      <c r="G1903" s="12"/>
      <c r="H1903" s="12"/>
      <c r="I1903" s="12"/>
      <c r="J1903" s="12"/>
      <c r="K1903" s="12"/>
      <c r="L1903" s="12"/>
      <c r="M1903" s="12"/>
      <c r="N1903" s="12"/>
      <c r="O1903" s="12"/>
      <c r="P1903" s="12"/>
    </row>
    <row r="1904" spans="3:16" x14ac:dyDescent="0.3">
      <c r="C1904" s="12"/>
      <c r="D1904" s="12"/>
      <c r="E1904" s="12"/>
      <c r="F1904" s="21"/>
      <c r="G1904" s="12"/>
      <c r="H1904" s="12"/>
      <c r="I1904" s="12"/>
      <c r="J1904" s="12"/>
      <c r="K1904" s="12"/>
      <c r="L1904" s="12"/>
      <c r="M1904" s="12"/>
      <c r="N1904" s="12"/>
      <c r="O1904" s="12"/>
      <c r="P1904" s="12"/>
    </row>
    <row r="1905" spans="3:16" x14ac:dyDescent="0.3">
      <c r="C1905" s="12"/>
      <c r="D1905" s="12"/>
      <c r="E1905" s="12"/>
      <c r="F1905" s="21"/>
      <c r="G1905" s="12"/>
      <c r="H1905" s="12"/>
      <c r="I1905" s="12"/>
      <c r="J1905" s="12"/>
      <c r="K1905" s="12"/>
      <c r="L1905" s="12"/>
      <c r="M1905" s="12"/>
      <c r="N1905" s="12"/>
      <c r="O1905" s="12"/>
      <c r="P1905" s="12"/>
    </row>
    <row r="1906" spans="3:16" x14ac:dyDescent="0.3">
      <c r="C1906" s="12"/>
      <c r="D1906" s="12"/>
      <c r="E1906" s="12"/>
      <c r="F1906" s="21"/>
      <c r="G1906" s="12"/>
      <c r="H1906" s="12"/>
      <c r="I1906" s="12"/>
      <c r="J1906" s="12"/>
      <c r="K1906" s="12"/>
      <c r="L1906" s="12"/>
      <c r="M1906" s="12"/>
      <c r="N1906" s="12"/>
      <c r="O1906" s="12"/>
      <c r="P1906" s="12"/>
    </row>
    <row r="1907" spans="3:16" x14ac:dyDescent="0.3">
      <c r="C1907" s="12"/>
      <c r="D1907" s="12"/>
      <c r="E1907" s="12"/>
      <c r="F1907" s="21"/>
      <c r="G1907" s="12"/>
      <c r="H1907" s="12"/>
      <c r="I1907" s="12"/>
      <c r="J1907" s="12"/>
      <c r="K1907" s="12"/>
      <c r="L1907" s="12"/>
      <c r="M1907" s="12"/>
      <c r="N1907" s="12"/>
      <c r="O1907" s="12"/>
      <c r="P1907" s="12"/>
    </row>
    <row r="1908" spans="3:16" x14ac:dyDescent="0.3">
      <c r="C1908" s="12"/>
      <c r="D1908" s="12"/>
      <c r="E1908" s="12"/>
      <c r="F1908" s="21"/>
      <c r="G1908" s="12"/>
      <c r="H1908" s="12"/>
      <c r="I1908" s="12"/>
      <c r="J1908" s="12"/>
      <c r="K1908" s="12"/>
      <c r="L1908" s="12"/>
      <c r="M1908" s="12"/>
      <c r="N1908" s="12"/>
      <c r="O1908" s="12"/>
      <c r="P1908" s="12"/>
    </row>
    <row r="1909" spans="3:16" x14ac:dyDescent="0.3">
      <c r="C1909" s="12"/>
      <c r="D1909" s="12"/>
      <c r="E1909" s="12"/>
      <c r="F1909" s="21"/>
      <c r="G1909" s="12"/>
      <c r="H1909" s="12"/>
      <c r="I1909" s="12"/>
      <c r="J1909" s="12"/>
      <c r="K1909" s="12"/>
      <c r="L1909" s="12"/>
      <c r="M1909" s="12"/>
      <c r="N1909" s="12"/>
      <c r="O1909" s="12"/>
      <c r="P1909" s="12"/>
    </row>
    <row r="1910" spans="3:16" x14ac:dyDescent="0.3">
      <c r="C1910" s="12"/>
      <c r="D1910" s="12"/>
      <c r="E1910" s="12"/>
      <c r="F1910" s="21"/>
      <c r="G1910" s="12"/>
      <c r="H1910" s="12"/>
      <c r="I1910" s="12"/>
      <c r="J1910" s="12"/>
      <c r="K1910" s="12"/>
      <c r="L1910" s="12"/>
      <c r="M1910" s="12"/>
      <c r="N1910" s="12"/>
      <c r="O1910" s="12"/>
      <c r="P1910" s="12"/>
    </row>
    <row r="1911" spans="3:16" x14ac:dyDescent="0.3">
      <c r="C1911" s="12"/>
      <c r="D1911" s="12"/>
      <c r="E1911" s="12"/>
      <c r="F1911" s="21"/>
      <c r="G1911" s="12"/>
      <c r="H1911" s="12"/>
      <c r="I1911" s="12"/>
      <c r="J1911" s="12"/>
      <c r="K1911" s="12"/>
      <c r="L1911" s="12"/>
      <c r="M1911" s="12"/>
      <c r="N1911" s="12"/>
      <c r="O1911" s="12"/>
      <c r="P1911" s="12"/>
    </row>
    <row r="1912" spans="3:16" x14ac:dyDescent="0.3">
      <c r="C1912" s="12"/>
      <c r="D1912" s="12"/>
      <c r="E1912" s="12"/>
      <c r="F1912" s="21"/>
      <c r="G1912" s="12"/>
      <c r="H1912" s="12"/>
      <c r="I1912" s="12"/>
      <c r="J1912" s="12"/>
      <c r="K1912" s="12"/>
      <c r="L1912" s="12"/>
      <c r="M1912" s="12"/>
      <c r="N1912" s="12"/>
      <c r="O1912" s="12"/>
      <c r="P1912" s="12"/>
    </row>
    <row r="1913" spans="3:16" x14ac:dyDescent="0.3">
      <c r="C1913" s="12"/>
      <c r="D1913" s="12"/>
      <c r="E1913" s="12"/>
      <c r="F1913" s="21"/>
      <c r="G1913" s="12"/>
      <c r="H1913" s="12"/>
      <c r="I1913" s="12"/>
      <c r="J1913" s="12"/>
      <c r="K1913" s="12"/>
      <c r="L1913" s="12"/>
      <c r="M1913" s="12"/>
      <c r="N1913" s="12"/>
      <c r="O1913" s="12"/>
      <c r="P1913" s="12"/>
    </row>
    <row r="1914" spans="3:16" x14ac:dyDescent="0.3">
      <c r="C1914" s="12"/>
      <c r="D1914" s="12"/>
      <c r="E1914" s="12"/>
      <c r="F1914" s="21"/>
      <c r="G1914" s="12"/>
      <c r="H1914" s="12"/>
      <c r="I1914" s="12"/>
      <c r="J1914" s="12"/>
      <c r="K1914" s="12"/>
      <c r="L1914" s="12"/>
      <c r="M1914" s="12"/>
      <c r="N1914" s="12"/>
      <c r="O1914" s="12"/>
      <c r="P1914" s="12"/>
    </row>
    <row r="1915" spans="3:16" x14ac:dyDescent="0.3">
      <c r="C1915" s="12"/>
      <c r="D1915" s="12"/>
      <c r="E1915" s="12"/>
      <c r="F1915" s="21"/>
      <c r="G1915" s="12"/>
      <c r="H1915" s="12"/>
      <c r="I1915" s="12"/>
      <c r="J1915" s="12"/>
      <c r="K1915" s="12"/>
      <c r="L1915" s="12"/>
      <c r="M1915" s="12"/>
      <c r="N1915" s="12"/>
      <c r="O1915" s="12"/>
      <c r="P1915" s="12"/>
    </row>
    <row r="1916" spans="3:16" x14ac:dyDescent="0.3">
      <c r="C1916" s="12"/>
      <c r="D1916" s="12"/>
      <c r="E1916" s="12"/>
      <c r="F1916" s="21"/>
      <c r="G1916" s="12"/>
      <c r="H1916" s="12"/>
      <c r="I1916" s="12"/>
      <c r="J1916" s="12"/>
      <c r="K1916" s="12"/>
      <c r="L1916" s="12"/>
      <c r="M1916" s="12"/>
      <c r="N1916" s="12"/>
      <c r="O1916" s="12"/>
      <c r="P1916" s="12"/>
    </row>
    <row r="1917" spans="3:16" x14ac:dyDescent="0.3">
      <c r="C1917" s="12"/>
      <c r="D1917" s="12"/>
      <c r="E1917" s="12"/>
      <c r="F1917" s="21"/>
      <c r="G1917" s="12"/>
      <c r="H1917" s="12"/>
      <c r="I1917" s="12"/>
      <c r="J1917" s="12"/>
      <c r="K1917" s="12"/>
      <c r="L1917" s="12"/>
      <c r="M1917" s="12"/>
      <c r="N1917" s="12"/>
      <c r="O1917" s="12"/>
      <c r="P1917" s="12"/>
    </row>
    <row r="1918" spans="3:16" x14ac:dyDescent="0.3">
      <c r="C1918" s="12"/>
      <c r="D1918" s="12"/>
      <c r="E1918" s="12"/>
      <c r="F1918" s="21"/>
      <c r="G1918" s="12"/>
      <c r="H1918" s="12"/>
      <c r="I1918" s="12"/>
      <c r="J1918" s="12"/>
      <c r="K1918" s="12"/>
      <c r="L1918" s="12"/>
      <c r="M1918" s="12"/>
      <c r="N1918" s="12"/>
      <c r="O1918" s="12"/>
      <c r="P1918" s="12"/>
    </row>
    <row r="1919" spans="3:16" x14ac:dyDescent="0.3">
      <c r="C1919" s="12"/>
      <c r="D1919" s="12"/>
      <c r="E1919" s="12"/>
      <c r="F1919" s="21"/>
      <c r="G1919" s="12"/>
      <c r="H1919" s="12"/>
      <c r="I1919" s="12"/>
      <c r="J1919" s="12"/>
      <c r="K1919" s="12"/>
      <c r="L1919" s="12"/>
      <c r="M1919" s="12"/>
      <c r="N1919" s="12"/>
      <c r="O1919" s="12"/>
      <c r="P1919" s="12"/>
    </row>
    <row r="1920" spans="3:16" x14ac:dyDescent="0.3">
      <c r="C1920" s="12"/>
      <c r="D1920" s="12"/>
      <c r="E1920" s="12"/>
      <c r="F1920" s="21"/>
      <c r="G1920" s="12"/>
      <c r="H1920" s="12"/>
      <c r="I1920" s="12"/>
      <c r="J1920" s="12"/>
      <c r="K1920" s="12"/>
      <c r="L1920" s="12"/>
      <c r="M1920" s="12"/>
      <c r="N1920" s="12"/>
      <c r="O1920" s="12"/>
      <c r="P1920" s="12"/>
    </row>
    <row r="1921" spans="3:16" x14ac:dyDescent="0.3">
      <c r="C1921" s="12"/>
      <c r="D1921" s="12"/>
      <c r="E1921" s="12"/>
      <c r="F1921" s="21"/>
      <c r="G1921" s="12"/>
      <c r="H1921" s="12"/>
      <c r="I1921" s="12"/>
      <c r="J1921" s="12"/>
      <c r="K1921" s="12"/>
      <c r="L1921" s="12"/>
      <c r="M1921" s="12"/>
      <c r="N1921" s="12"/>
      <c r="O1921" s="12"/>
      <c r="P1921" s="12"/>
    </row>
    <row r="1922" spans="3:16" x14ac:dyDescent="0.3">
      <c r="C1922" s="12"/>
      <c r="D1922" s="12"/>
      <c r="E1922" s="12"/>
      <c r="F1922" s="21"/>
      <c r="G1922" s="12"/>
      <c r="H1922" s="12"/>
      <c r="I1922" s="12"/>
      <c r="J1922" s="12"/>
      <c r="K1922" s="12"/>
      <c r="L1922" s="12"/>
      <c r="M1922" s="12"/>
      <c r="N1922" s="12"/>
      <c r="O1922" s="12"/>
      <c r="P1922" s="12"/>
    </row>
    <row r="1923" spans="3:16" x14ac:dyDescent="0.3">
      <c r="C1923" s="12"/>
      <c r="D1923" s="12"/>
      <c r="E1923" s="12"/>
      <c r="F1923" s="21"/>
      <c r="G1923" s="12"/>
      <c r="H1923" s="12"/>
      <c r="I1923" s="12"/>
      <c r="J1923" s="12"/>
      <c r="K1923" s="12"/>
      <c r="L1923" s="12"/>
      <c r="M1923" s="12"/>
      <c r="N1923" s="12"/>
      <c r="O1923" s="12"/>
      <c r="P1923" s="12"/>
    </row>
    <row r="1924" spans="3:16" x14ac:dyDescent="0.3">
      <c r="C1924" s="12"/>
      <c r="D1924" s="12"/>
      <c r="E1924" s="12"/>
      <c r="F1924" s="21"/>
      <c r="G1924" s="12"/>
      <c r="H1924" s="12"/>
      <c r="I1924" s="12"/>
      <c r="J1924" s="12"/>
      <c r="K1924" s="12"/>
      <c r="L1924" s="12"/>
      <c r="M1924" s="12"/>
      <c r="N1924" s="12"/>
      <c r="O1924" s="12"/>
      <c r="P1924" s="12"/>
    </row>
    <row r="1925" spans="3:16" x14ac:dyDescent="0.3">
      <c r="C1925" s="12"/>
      <c r="D1925" s="12"/>
      <c r="E1925" s="12"/>
      <c r="F1925" s="21"/>
      <c r="G1925" s="12"/>
      <c r="H1925" s="12"/>
      <c r="I1925" s="12"/>
      <c r="J1925" s="12"/>
      <c r="K1925" s="12"/>
      <c r="L1925" s="12"/>
      <c r="M1925" s="12"/>
      <c r="N1925" s="12"/>
      <c r="O1925" s="12"/>
      <c r="P1925" s="12"/>
    </row>
    <row r="1926" spans="3:16" x14ac:dyDescent="0.3">
      <c r="C1926" s="12"/>
      <c r="D1926" s="12"/>
      <c r="E1926" s="12"/>
      <c r="F1926" s="21"/>
      <c r="G1926" s="12"/>
      <c r="H1926" s="12"/>
      <c r="I1926" s="12"/>
      <c r="J1926" s="12"/>
      <c r="K1926" s="12"/>
      <c r="L1926" s="12"/>
      <c r="M1926" s="12"/>
      <c r="N1926" s="12"/>
      <c r="O1926" s="12"/>
      <c r="P1926" s="12"/>
    </row>
    <row r="1927" spans="3:16" x14ac:dyDescent="0.3">
      <c r="C1927" s="12"/>
      <c r="D1927" s="12"/>
      <c r="E1927" s="12"/>
      <c r="F1927" s="21"/>
      <c r="G1927" s="12"/>
      <c r="H1927" s="12"/>
      <c r="I1927" s="12"/>
      <c r="J1927" s="12"/>
      <c r="K1927" s="12"/>
      <c r="L1927" s="12"/>
      <c r="M1927" s="12"/>
      <c r="N1927" s="12"/>
      <c r="O1927" s="12"/>
      <c r="P1927" s="12"/>
    </row>
    <row r="1928" spans="3:16" x14ac:dyDescent="0.3">
      <c r="C1928" s="12"/>
      <c r="D1928" s="12"/>
      <c r="E1928" s="12"/>
      <c r="F1928" s="21"/>
      <c r="G1928" s="12"/>
      <c r="H1928" s="12"/>
      <c r="I1928" s="12"/>
      <c r="J1928" s="12"/>
      <c r="K1928" s="12"/>
      <c r="L1928" s="12"/>
      <c r="M1928" s="12"/>
      <c r="N1928" s="12"/>
      <c r="O1928" s="12"/>
      <c r="P1928" s="12"/>
    </row>
    <row r="1929" spans="3:16" x14ac:dyDescent="0.3">
      <c r="C1929" s="12"/>
      <c r="D1929" s="12"/>
      <c r="E1929" s="12"/>
      <c r="F1929" s="21"/>
      <c r="G1929" s="12"/>
      <c r="H1929" s="12"/>
      <c r="I1929" s="12"/>
      <c r="J1929" s="12"/>
      <c r="K1929" s="12"/>
      <c r="L1929" s="12"/>
      <c r="M1929" s="12"/>
      <c r="N1929" s="12"/>
      <c r="O1929" s="12"/>
      <c r="P1929" s="12"/>
    </row>
    <row r="1930" spans="3:16" x14ac:dyDescent="0.3">
      <c r="C1930" s="12"/>
      <c r="D1930" s="12"/>
      <c r="E1930" s="12"/>
      <c r="F1930" s="21"/>
      <c r="G1930" s="12"/>
      <c r="H1930" s="12"/>
      <c r="I1930" s="12"/>
      <c r="J1930" s="12"/>
      <c r="K1930" s="12"/>
      <c r="L1930" s="12"/>
      <c r="M1930" s="12"/>
      <c r="N1930" s="12"/>
      <c r="O1930" s="12"/>
      <c r="P1930" s="12"/>
    </row>
    <row r="1931" spans="3:16" x14ac:dyDescent="0.3">
      <c r="C1931" s="12"/>
      <c r="D1931" s="12"/>
      <c r="E1931" s="12"/>
      <c r="F1931" s="21"/>
      <c r="G1931" s="12"/>
      <c r="H1931" s="12"/>
      <c r="I1931" s="12"/>
      <c r="J1931" s="12"/>
      <c r="K1931" s="12"/>
      <c r="L1931" s="12"/>
      <c r="M1931" s="12"/>
      <c r="N1931" s="12"/>
      <c r="O1931" s="12"/>
      <c r="P1931" s="12"/>
    </row>
    <row r="1932" spans="3:16" x14ac:dyDescent="0.3">
      <c r="C1932" s="12"/>
      <c r="D1932" s="12"/>
      <c r="E1932" s="12"/>
      <c r="F1932" s="21"/>
      <c r="G1932" s="12"/>
      <c r="H1932" s="12"/>
      <c r="I1932" s="12"/>
      <c r="J1932" s="12"/>
      <c r="K1932" s="12"/>
      <c r="L1932" s="12"/>
      <c r="M1932" s="12"/>
      <c r="N1932" s="12"/>
      <c r="O1932" s="12"/>
      <c r="P1932" s="12"/>
    </row>
    <row r="1933" spans="3:16" x14ac:dyDescent="0.3">
      <c r="C1933" s="12"/>
      <c r="D1933" s="12"/>
      <c r="E1933" s="12"/>
      <c r="F1933" s="21"/>
      <c r="G1933" s="12"/>
      <c r="H1933" s="12"/>
      <c r="I1933" s="12"/>
      <c r="J1933" s="12"/>
      <c r="K1933" s="12"/>
      <c r="L1933" s="12"/>
      <c r="M1933" s="12"/>
      <c r="N1933" s="12"/>
      <c r="O1933" s="12"/>
      <c r="P1933" s="12"/>
    </row>
    <row r="1934" spans="3:16" x14ac:dyDescent="0.3">
      <c r="C1934" s="12"/>
      <c r="D1934" s="12"/>
      <c r="E1934" s="12"/>
      <c r="F1934" s="21"/>
      <c r="G1934" s="12"/>
      <c r="H1934" s="12"/>
      <c r="I1934" s="12"/>
      <c r="J1934" s="12"/>
      <c r="K1934" s="12"/>
      <c r="L1934" s="12"/>
      <c r="M1934" s="12"/>
      <c r="N1934" s="12"/>
      <c r="O1934" s="12"/>
      <c r="P1934" s="12"/>
    </row>
    <row r="1935" spans="3:16" x14ac:dyDescent="0.3">
      <c r="C1935" s="12"/>
      <c r="D1935" s="12"/>
      <c r="E1935" s="12"/>
      <c r="F1935" s="21"/>
      <c r="G1935" s="12"/>
      <c r="H1935" s="12"/>
      <c r="I1935" s="12"/>
      <c r="J1935" s="12"/>
      <c r="K1935" s="12"/>
      <c r="L1935" s="12"/>
      <c r="M1935" s="12"/>
      <c r="N1935" s="12"/>
      <c r="O1935" s="12"/>
      <c r="P1935" s="12"/>
    </row>
    <row r="1936" spans="3:16" x14ac:dyDescent="0.3">
      <c r="C1936" s="12"/>
      <c r="D1936" s="12"/>
      <c r="E1936" s="12"/>
      <c r="F1936" s="21"/>
      <c r="G1936" s="12"/>
      <c r="H1936" s="12"/>
      <c r="I1936" s="12"/>
      <c r="J1936" s="12"/>
      <c r="K1936" s="12"/>
      <c r="L1936" s="12"/>
      <c r="M1936" s="12"/>
      <c r="N1936" s="12"/>
      <c r="O1936" s="12"/>
      <c r="P1936" s="12"/>
    </row>
    <row r="1937" spans="3:16" x14ac:dyDescent="0.3">
      <c r="C1937" s="12"/>
      <c r="D1937" s="12"/>
      <c r="E1937" s="12"/>
      <c r="F1937" s="21"/>
      <c r="G1937" s="12"/>
      <c r="H1937" s="12"/>
      <c r="I1937" s="12"/>
      <c r="J1937" s="12"/>
      <c r="K1937" s="12"/>
      <c r="L1937" s="12"/>
      <c r="M1937" s="12"/>
      <c r="N1937" s="12"/>
      <c r="O1937" s="12"/>
      <c r="P1937" s="12"/>
    </row>
    <row r="1938" spans="3:16" x14ac:dyDescent="0.3">
      <c r="C1938" s="12"/>
      <c r="D1938" s="12"/>
      <c r="E1938" s="12"/>
      <c r="F1938" s="21"/>
      <c r="G1938" s="12"/>
      <c r="H1938" s="12"/>
      <c r="I1938" s="12"/>
      <c r="J1938" s="12"/>
      <c r="K1938" s="12"/>
      <c r="L1938" s="12"/>
      <c r="M1938" s="12"/>
      <c r="N1938" s="12"/>
      <c r="O1938" s="12"/>
      <c r="P1938" s="12"/>
    </row>
    <row r="1939" spans="3:16" x14ac:dyDescent="0.3">
      <c r="C1939" s="12"/>
      <c r="D1939" s="12"/>
      <c r="E1939" s="12"/>
      <c r="F1939" s="21"/>
      <c r="G1939" s="12"/>
      <c r="H1939" s="12"/>
      <c r="I1939" s="12"/>
      <c r="J1939" s="12"/>
      <c r="K1939" s="12"/>
      <c r="L1939" s="12"/>
      <c r="M1939" s="12"/>
      <c r="N1939" s="12"/>
      <c r="O1939" s="12"/>
      <c r="P1939" s="12"/>
    </row>
    <row r="1940" spans="3:16" x14ac:dyDescent="0.3">
      <c r="C1940" s="12"/>
      <c r="D1940" s="12"/>
      <c r="E1940" s="12"/>
      <c r="F1940" s="21"/>
      <c r="G1940" s="12"/>
      <c r="H1940" s="12"/>
      <c r="I1940" s="12"/>
      <c r="J1940" s="12"/>
      <c r="K1940" s="12"/>
      <c r="L1940" s="12"/>
      <c r="M1940" s="12"/>
      <c r="N1940" s="12"/>
      <c r="O1940" s="12"/>
      <c r="P1940" s="12"/>
    </row>
    <row r="1941" spans="3:16" x14ac:dyDescent="0.3">
      <c r="C1941" s="12"/>
      <c r="D1941" s="12"/>
      <c r="E1941" s="12"/>
      <c r="F1941" s="21"/>
      <c r="G1941" s="12"/>
      <c r="H1941" s="12"/>
      <c r="I1941" s="12"/>
      <c r="J1941" s="12"/>
      <c r="K1941" s="12"/>
      <c r="L1941" s="12"/>
      <c r="M1941" s="12"/>
      <c r="N1941" s="12"/>
      <c r="O1941" s="12"/>
      <c r="P1941" s="12"/>
    </row>
    <row r="1942" spans="3:16" x14ac:dyDescent="0.3">
      <c r="C1942" s="12"/>
      <c r="D1942" s="12"/>
      <c r="E1942" s="12"/>
      <c r="F1942" s="21"/>
      <c r="G1942" s="12"/>
      <c r="H1942" s="12"/>
      <c r="I1942" s="12"/>
      <c r="J1942" s="12"/>
      <c r="K1942" s="12"/>
      <c r="L1942" s="12"/>
      <c r="M1942" s="12"/>
      <c r="N1942" s="12"/>
      <c r="O1942" s="12"/>
      <c r="P1942" s="12"/>
    </row>
    <row r="1943" spans="3:16" x14ac:dyDescent="0.3">
      <c r="C1943" s="12"/>
      <c r="D1943" s="12"/>
      <c r="E1943" s="12"/>
      <c r="F1943" s="21"/>
      <c r="G1943" s="12"/>
      <c r="H1943" s="12"/>
      <c r="I1943" s="12"/>
      <c r="J1943" s="12"/>
      <c r="K1943" s="12"/>
      <c r="L1943" s="12"/>
      <c r="M1943" s="12"/>
      <c r="N1943" s="12"/>
      <c r="O1943" s="12"/>
      <c r="P1943" s="12"/>
    </row>
    <row r="1944" spans="3:16" x14ac:dyDescent="0.3">
      <c r="C1944" s="12"/>
      <c r="D1944" s="12"/>
      <c r="E1944" s="12"/>
      <c r="F1944" s="21"/>
      <c r="G1944" s="12"/>
      <c r="H1944" s="12"/>
      <c r="I1944" s="12"/>
      <c r="J1944" s="12"/>
      <c r="K1944" s="12"/>
      <c r="L1944" s="12"/>
      <c r="M1944" s="12"/>
      <c r="N1944" s="12"/>
      <c r="O1944" s="12"/>
      <c r="P1944" s="12"/>
    </row>
    <row r="1945" spans="3:16" x14ac:dyDescent="0.3">
      <c r="C1945" s="12"/>
      <c r="D1945" s="12"/>
      <c r="E1945" s="12"/>
      <c r="F1945" s="21"/>
      <c r="G1945" s="12"/>
      <c r="H1945" s="12"/>
      <c r="I1945" s="12"/>
      <c r="J1945" s="12"/>
      <c r="K1945" s="12"/>
      <c r="L1945" s="12"/>
      <c r="M1945" s="12"/>
      <c r="N1945" s="12"/>
      <c r="O1945" s="12"/>
      <c r="P1945" s="12"/>
    </row>
    <row r="1946" spans="3:16" x14ac:dyDescent="0.3">
      <c r="C1946" s="12"/>
      <c r="D1946" s="12"/>
      <c r="E1946" s="12"/>
      <c r="F1946" s="21"/>
      <c r="G1946" s="12"/>
      <c r="H1946" s="12"/>
      <c r="I1946" s="12"/>
      <c r="J1946" s="12"/>
      <c r="K1946" s="12"/>
      <c r="L1946" s="12"/>
      <c r="M1946" s="12"/>
      <c r="N1946" s="12"/>
      <c r="O1946" s="12"/>
      <c r="P1946" s="12"/>
    </row>
    <row r="1947" spans="3:16" x14ac:dyDescent="0.3">
      <c r="C1947" s="12"/>
      <c r="D1947" s="12"/>
      <c r="E1947" s="12"/>
      <c r="F1947" s="21"/>
      <c r="G1947" s="12"/>
      <c r="H1947" s="12"/>
      <c r="I1947" s="12"/>
      <c r="J1947" s="12"/>
      <c r="K1947" s="12"/>
      <c r="L1947" s="12"/>
      <c r="M1947" s="12"/>
      <c r="N1947" s="12"/>
      <c r="O1947" s="12"/>
      <c r="P1947" s="12"/>
    </row>
    <row r="1948" spans="3:16" x14ac:dyDescent="0.3">
      <c r="C1948" s="12"/>
      <c r="D1948" s="12"/>
      <c r="E1948" s="12"/>
      <c r="F1948" s="21"/>
      <c r="G1948" s="12"/>
      <c r="H1948" s="12"/>
      <c r="I1948" s="12"/>
      <c r="J1948" s="12"/>
      <c r="K1948" s="12"/>
      <c r="L1948" s="12"/>
      <c r="M1948" s="12"/>
      <c r="N1948" s="12"/>
      <c r="O1948" s="12"/>
      <c r="P1948" s="12"/>
    </row>
    <row r="1949" spans="3:16" x14ac:dyDescent="0.3">
      <c r="C1949" s="12"/>
      <c r="D1949" s="12"/>
      <c r="E1949" s="12"/>
      <c r="F1949" s="21"/>
      <c r="G1949" s="12"/>
      <c r="H1949" s="12"/>
      <c r="I1949" s="12"/>
      <c r="J1949" s="12"/>
      <c r="K1949" s="12"/>
      <c r="L1949" s="12"/>
      <c r="M1949" s="12"/>
      <c r="N1949" s="12"/>
      <c r="O1949" s="12"/>
      <c r="P1949" s="12"/>
    </row>
    <row r="1950" spans="3:16" x14ac:dyDescent="0.3">
      <c r="C1950" s="12"/>
      <c r="D1950" s="12"/>
      <c r="E1950" s="12"/>
      <c r="F1950" s="21"/>
      <c r="G1950" s="12"/>
      <c r="H1950" s="12"/>
      <c r="I1950" s="12"/>
      <c r="J1950" s="12"/>
      <c r="K1950" s="12"/>
      <c r="L1950" s="12"/>
      <c r="M1950" s="12"/>
      <c r="N1950" s="12"/>
      <c r="O1950" s="12"/>
      <c r="P1950" s="12"/>
    </row>
    <row r="1951" spans="3:16" x14ac:dyDescent="0.3">
      <c r="C1951" s="12"/>
      <c r="D1951" s="12"/>
      <c r="E1951" s="12"/>
      <c r="F1951" s="21"/>
      <c r="G1951" s="12"/>
      <c r="H1951" s="12"/>
      <c r="I1951" s="12"/>
      <c r="J1951" s="12"/>
      <c r="K1951" s="12"/>
      <c r="L1951" s="12"/>
      <c r="M1951" s="12"/>
      <c r="N1951" s="12"/>
      <c r="O1951" s="12"/>
      <c r="P1951" s="12"/>
    </row>
    <row r="1952" spans="3:16" x14ac:dyDescent="0.3">
      <c r="C1952" s="12"/>
      <c r="D1952" s="12"/>
      <c r="E1952" s="12"/>
      <c r="F1952" s="21"/>
      <c r="G1952" s="12"/>
      <c r="H1952" s="12"/>
      <c r="I1952" s="12"/>
      <c r="J1952" s="12"/>
      <c r="K1952" s="12"/>
      <c r="L1952" s="12"/>
      <c r="M1952" s="12"/>
      <c r="N1952" s="12"/>
      <c r="O1952" s="12"/>
      <c r="P1952" s="12"/>
    </row>
    <row r="1953" spans="3:16" x14ac:dyDescent="0.3">
      <c r="C1953" s="12"/>
      <c r="D1953" s="12"/>
      <c r="E1953" s="12"/>
      <c r="F1953" s="21"/>
      <c r="G1953" s="12"/>
      <c r="H1953" s="12"/>
      <c r="I1953" s="12"/>
      <c r="J1953" s="12"/>
      <c r="K1953" s="12"/>
      <c r="L1953" s="12"/>
      <c r="M1953" s="12"/>
      <c r="N1953" s="12"/>
      <c r="O1953" s="12"/>
      <c r="P1953" s="12"/>
    </row>
    <row r="1954" spans="3:16" x14ac:dyDescent="0.3">
      <c r="C1954" s="12"/>
      <c r="D1954" s="12"/>
      <c r="E1954" s="12"/>
      <c r="F1954" s="21"/>
      <c r="G1954" s="12"/>
      <c r="H1954" s="12"/>
      <c r="I1954" s="12"/>
      <c r="J1954" s="12"/>
      <c r="K1954" s="12"/>
      <c r="L1954" s="12"/>
      <c r="M1954" s="12"/>
      <c r="N1954" s="12"/>
      <c r="O1954" s="12"/>
      <c r="P1954" s="12"/>
    </row>
    <row r="1955" spans="3:16" x14ac:dyDescent="0.3">
      <c r="C1955" s="12"/>
      <c r="D1955" s="12"/>
      <c r="E1955" s="12"/>
      <c r="F1955" s="21"/>
      <c r="G1955" s="12"/>
      <c r="H1955" s="12"/>
      <c r="I1955" s="12"/>
      <c r="J1955" s="12"/>
      <c r="K1955" s="12"/>
      <c r="L1955" s="12"/>
      <c r="M1955" s="12"/>
      <c r="N1955" s="12"/>
      <c r="O1955" s="12"/>
      <c r="P1955" s="12"/>
    </row>
    <row r="1956" spans="3:16" x14ac:dyDescent="0.3">
      <c r="C1956" s="12"/>
      <c r="D1956" s="12"/>
      <c r="E1956" s="12"/>
      <c r="F1956" s="21"/>
      <c r="G1956" s="12"/>
      <c r="H1956" s="12"/>
      <c r="I1956" s="12"/>
      <c r="J1956" s="12"/>
      <c r="K1956" s="12"/>
      <c r="L1956" s="12"/>
      <c r="M1956" s="12"/>
      <c r="N1956" s="12"/>
      <c r="O1956" s="12"/>
      <c r="P1956" s="12"/>
    </row>
    <row r="1957" spans="3:16" x14ac:dyDescent="0.3">
      <c r="C1957" s="12"/>
      <c r="D1957" s="12"/>
      <c r="E1957" s="12"/>
      <c r="F1957" s="21"/>
      <c r="G1957" s="12"/>
      <c r="H1957" s="12"/>
      <c r="I1957" s="12"/>
      <c r="J1957" s="12"/>
      <c r="K1957" s="12"/>
      <c r="L1957" s="12"/>
      <c r="M1957" s="12"/>
      <c r="N1957" s="12"/>
      <c r="O1957" s="12"/>
      <c r="P1957" s="12"/>
    </row>
    <row r="1958" spans="3:16" x14ac:dyDescent="0.3">
      <c r="C1958" s="12"/>
      <c r="D1958" s="12"/>
      <c r="E1958" s="12"/>
      <c r="F1958" s="21"/>
      <c r="G1958" s="12"/>
      <c r="H1958" s="12"/>
      <c r="I1958" s="12"/>
      <c r="J1958" s="12"/>
      <c r="K1958" s="12"/>
      <c r="L1958" s="12"/>
      <c r="M1958" s="12"/>
      <c r="N1958" s="12"/>
      <c r="O1958" s="12"/>
      <c r="P1958" s="12"/>
    </row>
    <row r="1959" spans="3:16" x14ac:dyDescent="0.3">
      <c r="C1959" s="12"/>
      <c r="D1959" s="12"/>
      <c r="E1959" s="12"/>
      <c r="F1959" s="21"/>
      <c r="G1959" s="12"/>
      <c r="H1959" s="12"/>
      <c r="I1959" s="12"/>
      <c r="J1959" s="12"/>
      <c r="K1959" s="12"/>
      <c r="L1959" s="12"/>
      <c r="M1959" s="12"/>
      <c r="N1959" s="12"/>
      <c r="O1959" s="12"/>
      <c r="P1959" s="12"/>
    </row>
    <row r="1960" spans="3:16" x14ac:dyDescent="0.3">
      <c r="C1960" s="12"/>
      <c r="D1960" s="12"/>
      <c r="E1960" s="12"/>
      <c r="F1960" s="21"/>
      <c r="G1960" s="12"/>
      <c r="H1960" s="12"/>
      <c r="I1960" s="12"/>
      <c r="J1960" s="12"/>
      <c r="K1960" s="12"/>
      <c r="L1960" s="12"/>
      <c r="M1960" s="12"/>
      <c r="N1960" s="12"/>
      <c r="O1960" s="12"/>
      <c r="P1960" s="12"/>
    </row>
    <row r="1961" spans="3:16" x14ac:dyDescent="0.3">
      <c r="C1961" s="12"/>
      <c r="D1961" s="12"/>
      <c r="E1961" s="12"/>
      <c r="F1961" s="21"/>
      <c r="G1961" s="12"/>
      <c r="H1961" s="12"/>
      <c r="I1961" s="12"/>
      <c r="J1961" s="12"/>
      <c r="K1961" s="12"/>
      <c r="L1961" s="12"/>
      <c r="M1961" s="12"/>
      <c r="N1961" s="12"/>
      <c r="O1961" s="12"/>
      <c r="P1961" s="12"/>
    </row>
    <row r="1962" spans="3:16" x14ac:dyDescent="0.3">
      <c r="C1962" s="12"/>
      <c r="D1962" s="12"/>
      <c r="E1962" s="12"/>
      <c r="F1962" s="21"/>
      <c r="G1962" s="12"/>
      <c r="H1962" s="12"/>
      <c r="I1962" s="12"/>
      <c r="J1962" s="12"/>
      <c r="K1962" s="12"/>
      <c r="L1962" s="12"/>
      <c r="M1962" s="12"/>
      <c r="N1962" s="12"/>
      <c r="O1962" s="12"/>
      <c r="P1962" s="12"/>
    </row>
    <row r="1963" spans="3:16" x14ac:dyDescent="0.3">
      <c r="C1963" s="12"/>
      <c r="D1963" s="12"/>
      <c r="E1963" s="12"/>
      <c r="F1963" s="21"/>
      <c r="G1963" s="12"/>
      <c r="H1963" s="12"/>
      <c r="I1963" s="12"/>
      <c r="J1963" s="12"/>
      <c r="K1963" s="12"/>
      <c r="L1963" s="12"/>
      <c r="M1963" s="12"/>
      <c r="N1963" s="12"/>
      <c r="O1963" s="12"/>
      <c r="P1963" s="12"/>
    </row>
    <row r="1964" spans="3:16" x14ac:dyDescent="0.3">
      <c r="C1964" s="12"/>
      <c r="D1964" s="12"/>
      <c r="E1964" s="12"/>
      <c r="F1964" s="21"/>
      <c r="G1964" s="12"/>
      <c r="H1964" s="12"/>
      <c r="I1964" s="12"/>
      <c r="J1964" s="12"/>
      <c r="K1964" s="12"/>
      <c r="L1964" s="12"/>
      <c r="M1964" s="12"/>
      <c r="N1964" s="12"/>
      <c r="O1964" s="12"/>
      <c r="P1964" s="12"/>
    </row>
    <row r="1965" spans="3:16" x14ac:dyDescent="0.3">
      <c r="C1965" s="12"/>
      <c r="D1965" s="12"/>
      <c r="E1965" s="12"/>
      <c r="F1965" s="21"/>
      <c r="G1965" s="12"/>
      <c r="H1965" s="12"/>
      <c r="I1965" s="12"/>
      <c r="J1965" s="12"/>
      <c r="K1965" s="12"/>
      <c r="L1965" s="12"/>
      <c r="M1965" s="12"/>
      <c r="N1965" s="12"/>
      <c r="O1965" s="12"/>
      <c r="P1965" s="12"/>
    </row>
    <row r="1966" spans="3:16" x14ac:dyDescent="0.3">
      <c r="C1966" s="12"/>
      <c r="D1966" s="12"/>
      <c r="E1966" s="12"/>
      <c r="F1966" s="21"/>
      <c r="G1966" s="12"/>
      <c r="H1966" s="12"/>
      <c r="I1966" s="12"/>
      <c r="J1966" s="12"/>
      <c r="K1966" s="12"/>
      <c r="L1966" s="12"/>
      <c r="M1966" s="12"/>
      <c r="N1966" s="12"/>
      <c r="O1966" s="12"/>
      <c r="P1966" s="12"/>
    </row>
    <row r="1967" spans="3:16" x14ac:dyDescent="0.3">
      <c r="C1967" s="12"/>
      <c r="D1967" s="12"/>
      <c r="E1967" s="12"/>
      <c r="F1967" s="21"/>
      <c r="G1967" s="12"/>
      <c r="H1967" s="12"/>
      <c r="I1967" s="12"/>
      <c r="J1967" s="12"/>
      <c r="K1967" s="12"/>
      <c r="L1967" s="12"/>
      <c r="M1967" s="12"/>
      <c r="N1967" s="12"/>
      <c r="O1967" s="12"/>
      <c r="P1967" s="12"/>
    </row>
    <row r="1968" spans="3:16" x14ac:dyDescent="0.3">
      <c r="C1968" s="12"/>
      <c r="D1968" s="12"/>
      <c r="E1968" s="12"/>
      <c r="F1968" s="21"/>
      <c r="G1968" s="12"/>
      <c r="H1968" s="12"/>
      <c r="I1968" s="12"/>
      <c r="J1968" s="12"/>
      <c r="K1968" s="12"/>
      <c r="L1968" s="12"/>
      <c r="M1968" s="12"/>
      <c r="N1968" s="12"/>
      <c r="O1968" s="12"/>
      <c r="P1968" s="12"/>
    </row>
    <row r="1969" spans="3:16" x14ac:dyDescent="0.3">
      <c r="C1969" s="12"/>
      <c r="D1969" s="12"/>
      <c r="E1969" s="12"/>
      <c r="F1969" s="21"/>
      <c r="G1969" s="12"/>
      <c r="H1969" s="12"/>
      <c r="I1969" s="12"/>
      <c r="J1969" s="12"/>
      <c r="K1969" s="12"/>
      <c r="L1969" s="12"/>
      <c r="M1969" s="12"/>
      <c r="N1969" s="12"/>
      <c r="O1969" s="12"/>
      <c r="P1969" s="12"/>
    </row>
    <row r="1970" spans="3:16" x14ac:dyDescent="0.3">
      <c r="C1970" s="12"/>
      <c r="D1970" s="12"/>
      <c r="E1970" s="12"/>
      <c r="F1970" s="21"/>
      <c r="G1970" s="12"/>
      <c r="H1970" s="12"/>
      <c r="I1970" s="12"/>
      <c r="J1970" s="12"/>
      <c r="K1970" s="12"/>
      <c r="L1970" s="12"/>
      <c r="M1970" s="12"/>
      <c r="N1970" s="12"/>
      <c r="O1970" s="12"/>
      <c r="P1970" s="12"/>
    </row>
    <row r="1971" spans="3:16" x14ac:dyDescent="0.3">
      <c r="C1971" s="12"/>
      <c r="D1971" s="12"/>
      <c r="E1971" s="12"/>
      <c r="F1971" s="21"/>
      <c r="G1971" s="12"/>
      <c r="H1971" s="12"/>
      <c r="I1971" s="12"/>
      <c r="J1971" s="12"/>
      <c r="K1971" s="12"/>
      <c r="L1971" s="12"/>
      <c r="M1971" s="12"/>
      <c r="N1971" s="12"/>
      <c r="O1971" s="12"/>
      <c r="P1971" s="12"/>
    </row>
    <row r="1972" spans="3:16" x14ac:dyDescent="0.3">
      <c r="C1972" s="12"/>
      <c r="D1972" s="12"/>
      <c r="E1972" s="12"/>
      <c r="F1972" s="21"/>
      <c r="G1972" s="12"/>
      <c r="H1972" s="12"/>
      <c r="I1972" s="12"/>
      <c r="J1972" s="12"/>
      <c r="K1972" s="12"/>
      <c r="L1972" s="12"/>
      <c r="M1972" s="12"/>
      <c r="N1972" s="12"/>
      <c r="O1972" s="12"/>
      <c r="P1972" s="12"/>
    </row>
    <row r="1973" spans="3:16" x14ac:dyDescent="0.3">
      <c r="C1973" s="12"/>
      <c r="D1973" s="12"/>
      <c r="E1973" s="12"/>
      <c r="F1973" s="21"/>
      <c r="G1973" s="12"/>
      <c r="H1973" s="12"/>
      <c r="I1973" s="12"/>
      <c r="J1973" s="12"/>
      <c r="K1973" s="12"/>
      <c r="L1973" s="12"/>
      <c r="M1973" s="12"/>
      <c r="N1973" s="12"/>
      <c r="O1973" s="12"/>
      <c r="P1973" s="12"/>
    </row>
    <row r="1974" spans="3:16" x14ac:dyDescent="0.3">
      <c r="C1974" s="12"/>
      <c r="D1974" s="12"/>
      <c r="E1974" s="12"/>
      <c r="F1974" s="21"/>
      <c r="G1974" s="12"/>
      <c r="H1974" s="12"/>
      <c r="I1974" s="12"/>
      <c r="J1974" s="12"/>
      <c r="K1974" s="12"/>
      <c r="L1974" s="12"/>
      <c r="M1974" s="12"/>
      <c r="N1974" s="12"/>
      <c r="O1974" s="12"/>
      <c r="P1974" s="12"/>
    </row>
    <row r="1975" spans="3:16" x14ac:dyDescent="0.3">
      <c r="C1975" s="12"/>
      <c r="D1975" s="12"/>
      <c r="E1975" s="12"/>
      <c r="F1975" s="21"/>
      <c r="G1975" s="12"/>
      <c r="H1975" s="12"/>
      <c r="I1975" s="12"/>
      <c r="J1975" s="12"/>
      <c r="K1975" s="12"/>
      <c r="L1975" s="12"/>
      <c r="M1975" s="12"/>
      <c r="N1975" s="12"/>
      <c r="O1975" s="12"/>
      <c r="P1975" s="12"/>
    </row>
    <row r="1976" spans="3:16" x14ac:dyDescent="0.3">
      <c r="C1976" s="12"/>
      <c r="D1976" s="12"/>
      <c r="E1976" s="12"/>
      <c r="F1976" s="21"/>
      <c r="G1976" s="12"/>
      <c r="H1976" s="12"/>
      <c r="I1976" s="12"/>
      <c r="J1976" s="12"/>
      <c r="K1976" s="12"/>
      <c r="L1976" s="12"/>
      <c r="M1976" s="12"/>
      <c r="N1976" s="12"/>
      <c r="O1976" s="12"/>
      <c r="P1976" s="12"/>
    </row>
    <row r="1977" spans="3:16" x14ac:dyDescent="0.3">
      <c r="C1977" s="12"/>
      <c r="D1977" s="12"/>
      <c r="E1977" s="12"/>
      <c r="F1977" s="21"/>
      <c r="G1977" s="12"/>
      <c r="H1977" s="12"/>
      <c r="I1977" s="12"/>
      <c r="J1977" s="12"/>
      <c r="K1977" s="12"/>
      <c r="L1977" s="12"/>
      <c r="M1977" s="12"/>
      <c r="N1977" s="12"/>
      <c r="O1977" s="12"/>
      <c r="P1977" s="12"/>
    </row>
    <row r="1978" spans="3:16" x14ac:dyDescent="0.3">
      <c r="C1978" s="12"/>
      <c r="D1978" s="12"/>
      <c r="E1978" s="12"/>
      <c r="F1978" s="21"/>
      <c r="G1978" s="12"/>
      <c r="H1978" s="12"/>
      <c r="I1978" s="12"/>
      <c r="J1978" s="12"/>
      <c r="K1978" s="12"/>
      <c r="L1978" s="12"/>
      <c r="M1978" s="12"/>
      <c r="N1978" s="12"/>
      <c r="O1978" s="12"/>
      <c r="P1978" s="12"/>
    </row>
    <row r="1979" spans="3:16" x14ac:dyDescent="0.3">
      <c r="C1979" s="12"/>
      <c r="D1979" s="12"/>
      <c r="E1979" s="12"/>
      <c r="F1979" s="21"/>
      <c r="G1979" s="12"/>
      <c r="H1979" s="12"/>
      <c r="I1979" s="12"/>
      <c r="J1979" s="12"/>
      <c r="K1979" s="12"/>
      <c r="L1979" s="12"/>
      <c r="M1979" s="12"/>
      <c r="N1979" s="12"/>
      <c r="O1979" s="12"/>
      <c r="P1979" s="12"/>
    </row>
    <row r="1980" spans="3:16" x14ac:dyDescent="0.3">
      <c r="C1980" s="12"/>
      <c r="D1980" s="12"/>
      <c r="E1980" s="12"/>
      <c r="F1980" s="21"/>
      <c r="G1980" s="12"/>
      <c r="H1980" s="12"/>
      <c r="I1980" s="12"/>
      <c r="J1980" s="12"/>
      <c r="K1980" s="12"/>
      <c r="L1980" s="12"/>
      <c r="M1980" s="12"/>
      <c r="N1980" s="12"/>
      <c r="O1980" s="12"/>
      <c r="P1980" s="12"/>
    </row>
    <row r="1981" spans="3:16" x14ac:dyDescent="0.3">
      <c r="C1981" s="12"/>
      <c r="D1981" s="12"/>
      <c r="E1981" s="12"/>
      <c r="F1981" s="21"/>
      <c r="G1981" s="12"/>
      <c r="H1981" s="12"/>
      <c r="I1981" s="12"/>
      <c r="J1981" s="12"/>
      <c r="K1981" s="12"/>
      <c r="L1981" s="12"/>
      <c r="M1981" s="12"/>
      <c r="N1981" s="12"/>
      <c r="O1981" s="12"/>
      <c r="P1981" s="12"/>
    </row>
    <row r="1982" spans="3:16" x14ac:dyDescent="0.3">
      <c r="C1982" s="12"/>
      <c r="D1982" s="12"/>
      <c r="E1982" s="12"/>
      <c r="F1982" s="21"/>
      <c r="G1982" s="12"/>
      <c r="H1982" s="12"/>
      <c r="I1982" s="12"/>
      <c r="J1982" s="12"/>
      <c r="K1982" s="12"/>
      <c r="L1982" s="12"/>
      <c r="M1982" s="12"/>
      <c r="N1982" s="12"/>
      <c r="O1982" s="12"/>
      <c r="P1982" s="12"/>
    </row>
    <row r="1983" spans="3:16" x14ac:dyDescent="0.3">
      <c r="C1983" s="12"/>
      <c r="D1983" s="12"/>
      <c r="E1983" s="12"/>
      <c r="F1983" s="21"/>
      <c r="G1983" s="12"/>
      <c r="H1983" s="12"/>
      <c r="I1983" s="12"/>
      <c r="J1983" s="12"/>
      <c r="K1983" s="12"/>
      <c r="L1983" s="12"/>
      <c r="M1983" s="12"/>
      <c r="N1983" s="12"/>
      <c r="O1983" s="12"/>
      <c r="P1983" s="12"/>
    </row>
    <row r="1984" spans="3:16" x14ac:dyDescent="0.3">
      <c r="C1984" s="12"/>
      <c r="D1984" s="12"/>
      <c r="E1984" s="12"/>
      <c r="F1984" s="21"/>
      <c r="G1984" s="12"/>
      <c r="H1984" s="12"/>
      <c r="I1984" s="12"/>
      <c r="J1984" s="12"/>
      <c r="K1984" s="12"/>
      <c r="L1984" s="12"/>
      <c r="M1984" s="12"/>
      <c r="N1984" s="12"/>
      <c r="O1984" s="12"/>
      <c r="P1984" s="12"/>
    </row>
    <row r="1985" spans="3:16" x14ac:dyDescent="0.3">
      <c r="C1985" s="12"/>
      <c r="D1985" s="12"/>
      <c r="E1985" s="12"/>
      <c r="F1985" s="21"/>
      <c r="G1985" s="12"/>
      <c r="H1985" s="12"/>
      <c r="I1985" s="12"/>
      <c r="J1985" s="12"/>
      <c r="K1985" s="12"/>
      <c r="L1985" s="12"/>
      <c r="M1985" s="12"/>
      <c r="N1985" s="12"/>
      <c r="O1985" s="12"/>
      <c r="P1985" s="12"/>
    </row>
    <row r="1986" spans="3:16" x14ac:dyDescent="0.3">
      <c r="C1986" s="12"/>
      <c r="D1986" s="12"/>
      <c r="E1986" s="12"/>
      <c r="F1986" s="21"/>
      <c r="G1986" s="12"/>
      <c r="H1986" s="12"/>
      <c r="I1986" s="12"/>
      <c r="J1986" s="12"/>
      <c r="K1986" s="12"/>
      <c r="L1986" s="12"/>
      <c r="M1986" s="12"/>
      <c r="N1986" s="12"/>
      <c r="O1986" s="12"/>
      <c r="P1986" s="12"/>
    </row>
    <row r="1987" spans="3:16" x14ac:dyDescent="0.3">
      <c r="C1987" s="12"/>
      <c r="D1987" s="12"/>
      <c r="E1987" s="12"/>
      <c r="F1987" s="21"/>
      <c r="G1987" s="12"/>
      <c r="H1987" s="12"/>
      <c r="I1987" s="12"/>
      <c r="J1987" s="12"/>
      <c r="K1987" s="12"/>
      <c r="L1987" s="12"/>
      <c r="M1987" s="12"/>
      <c r="N1987" s="12"/>
      <c r="O1987" s="12"/>
      <c r="P1987" s="12"/>
    </row>
    <row r="1988" spans="3:16" x14ac:dyDescent="0.3">
      <c r="C1988" s="12"/>
      <c r="D1988" s="12"/>
      <c r="E1988" s="12"/>
      <c r="F1988" s="21"/>
      <c r="G1988" s="12"/>
      <c r="H1988" s="12"/>
      <c r="I1988" s="12"/>
      <c r="J1988" s="12"/>
      <c r="K1988" s="12"/>
      <c r="L1988" s="12"/>
      <c r="M1988" s="12"/>
      <c r="N1988" s="12"/>
      <c r="O1988" s="12"/>
      <c r="P1988" s="12"/>
    </row>
    <row r="1989" spans="3:16" x14ac:dyDescent="0.3">
      <c r="C1989" s="12"/>
      <c r="D1989" s="12"/>
      <c r="E1989" s="12"/>
      <c r="F1989" s="21"/>
      <c r="G1989" s="12"/>
      <c r="H1989" s="12"/>
      <c r="I1989" s="12"/>
      <c r="J1989" s="12"/>
      <c r="K1989" s="12"/>
      <c r="L1989" s="12"/>
      <c r="M1989" s="12"/>
      <c r="N1989" s="12"/>
      <c r="O1989" s="12"/>
      <c r="P1989" s="12"/>
    </row>
    <row r="1990" spans="3:16" x14ac:dyDescent="0.3">
      <c r="C1990" s="12"/>
      <c r="D1990" s="12"/>
      <c r="E1990" s="12"/>
      <c r="F1990" s="21"/>
      <c r="G1990" s="12"/>
      <c r="H1990" s="12"/>
      <c r="I1990" s="12"/>
      <c r="J1990" s="12"/>
      <c r="K1990" s="12"/>
      <c r="L1990" s="12"/>
      <c r="M1990" s="12"/>
      <c r="N1990" s="12"/>
      <c r="O1990" s="12"/>
      <c r="P1990" s="12"/>
    </row>
    <row r="1991" spans="3:16" x14ac:dyDescent="0.3">
      <c r="C1991" s="12"/>
      <c r="D1991" s="12"/>
      <c r="E1991" s="12"/>
      <c r="F1991" s="21"/>
      <c r="G1991" s="12"/>
      <c r="H1991" s="12"/>
      <c r="I1991" s="12"/>
      <c r="J1991" s="12"/>
      <c r="K1991" s="12"/>
      <c r="L1991" s="12"/>
      <c r="M1991" s="12"/>
      <c r="N1991" s="12"/>
      <c r="O1991" s="12"/>
      <c r="P1991" s="12"/>
    </row>
    <row r="1992" spans="3:16" x14ac:dyDescent="0.3">
      <c r="C1992" s="12"/>
      <c r="D1992" s="12"/>
      <c r="E1992" s="12"/>
      <c r="F1992" s="21"/>
      <c r="G1992" s="12"/>
      <c r="H1992" s="12"/>
      <c r="I1992" s="12"/>
      <c r="J1992" s="12"/>
      <c r="K1992" s="12"/>
      <c r="L1992" s="12"/>
      <c r="M1992" s="12"/>
      <c r="N1992" s="12"/>
      <c r="O1992" s="12"/>
      <c r="P1992" s="12"/>
    </row>
    <row r="1993" spans="3:16" x14ac:dyDescent="0.3">
      <c r="C1993" s="12"/>
      <c r="D1993" s="12"/>
      <c r="E1993" s="12"/>
      <c r="F1993" s="21"/>
      <c r="G1993" s="12"/>
      <c r="H1993" s="12"/>
      <c r="I1993" s="12"/>
      <c r="J1993" s="12"/>
      <c r="K1993" s="12"/>
      <c r="L1993" s="12"/>
      <c r="M1993" s="12"/>
      <c r="N1993" s="12"/>
      <c r="O1993" s="12"/>
      <c r="P1993" s="12"/>
    </row>
    <row r="1994" spans="3:16" x14ac:dyDescent="0.3">
      <c r="C1994" s="12"/>
      <c r="D1994" s="12"/>
      <c r="E1994" s="12"/>
      <c r="F1994" s="21"/>
      <c r="G1994" s="12"/>
      <c r="H1994" s="12"/>
      <c r="I1994" s="12"/>
      <c r="J1994" s="12"/>
      <c r="K1994" s="12"/>
      <c r="L1994" s="12"/>
      <c r="M1994" s="12"/>
      <c r="N1994" s="12"/>
      <c r="O1994" s="12"/>
      <c r="P1994" s="12"/>
    </row>
    <row r="1995" spans="3:16" x14ac:dyDescent="0.3">
      <c r="C1995" s="12"/>
      <c r="D1995" s="12"/>
      <c r="E1995" s="12"/>
      <c r="F1995" s="21"/>
      <c r="G1995" s="12"/>
      <c r="H1995" s="12"/>
      <c r="I1995" s="12"/>
      <c r="J1995" s="12"/>
      <c r="K1995" s="12"/>
      <c r="L1995" s="12"/>
      <c r="M1995" s="12"/>
      <c r="N1995" s="12"/>
      <c r="O1995" s="12"/>
      <c r="P1995" s="12"/>
    </row>
    <row r="1996" spans="3:16" x14ac:dyDescent="0.3">
      <c r="C1996" s="12"/>
      <c r="D1996" s="12"/>
      <c r="E1996" s="12"/>
      <c r="F1996" s="21"/>
      <c r="G1996" s="12"/>
      <c r="H1996" s="12"/>
      <c r="I1996" s="12"/>
      <c r="J1996" s="12"/>
      <c r="K1996" s="12"/>
      <c r="L1996" s="12"/>
      <c r="M1996" s="12"/>
      <c r="N1996" s="12"/>
      <c r="O1996" s="12"/>
      <c r="P1996" s="12"/>
    </row>
    <row r="1997" spans="3:16" x14ac:dyDescent="0.3">
      <c r="C1997" s="12"/>
      <c r="D1997" s="12"/>
      <c r="E1997" s="12"/>
      <c r="F1997" s="21"/>
      <c r="G1997" s="12"/>
      <c r="H1997" s="12"/>
      <c r="I1997" s="12"/>
      <c r="J1997" s="12"/>
      <c r="K1997" s="12"/>
      <c r="L1997" s="12"/>
      <c r="M1997" s="12"/>
      <c r="N1997" s="12"/>
      <c r="O1997" s="12"/>
      <c r="P1997" s="12"/>
    </row>
    <row r="1998" spans="3:16" x14ac:dyDescent="0.3">
      <c r="C1998" s="12"/>
      <c r="D1998" s="12"/>
      <c r="E1998" s="12"/>
      <c r="F1998" s="21"/>
      <c r="G1998" s="12"/>
      <c r="H1998" s="12"/>
      <c r="I1998" s="12"/>
      <c r="J1998" s="12"/>
      <c r="K1998" s="12"/>
      <c r="L1998" s="12"/>
      <c r="M1998" s="12"/>
      <c r="N1998" s="12"/>
      <c r="O1998" s="12"/>
      <c r="P1998" s="12"/>
    </row>
    <row r="1999" spans="3:16" x14ac:dyDescent="0.3">
      <c r="C1999" s="12"/>
      <c r="D1999" s="12"/>
      <c r="E1999" s="12"/>
      <c r="F1999" s="21"/>
      <c r="G1999" s="12"/>
      <c r="H1999" s="12"/>
      <c r="I1999" s="12"/>
      <c r="J1999" s="12"/>
      <c r="K1999" s="12"/>
      <c r="L1999" s="12"/>
      <c r="M1999" s="12"/>
      <c r="N1999" s="12"/>
      <c r="O1999" s="12"/>
      <c r="P1999" s="12"/>
    </row>
    <row r="2000" spans="3:16" x14ac:dyDescent="0.3">
      <c r="C2000" s="12"/>
      <c r="D2000" s="12"/>
      <c r="E2000" s="12"/>
      <c r="F2000" s="21"/>
      <c r="G2000" s="12"/>
      <c r="H2000" s="12"/>
      <c r="I2000" s="12"/>
      <c r="J2000" s="12"/>
      <c r="K2000" s="12"/>
      <c r="L2000" s="12"/>
      <c r="M2000" s="12"/>
      <c r="N2000" s="12"/>
      <c r="O2000" s="12"/>
      <c r="P2000" s="12"/>
    </row>
    <row r="2001" spans="3:16" x14ac:dyDescent="0.3">
      <c r="C2001" s="12"/>
      <c r="D2001" s="12"/>
      <c r="E2001" s="12"/>
      <c r="F2001" s="21"/>
      <c r="G2001" s="12"/>
      <c r="H2001" s="12"/>
      <c r="I2001" s="12"/>
      <c r="J2001" s="12"/>
      <c r="K2001" s="12"/>
      <c r="L2001" s="12"/>
      <c r="M2001" s="12"/>
      <c r="N2001" s="12"/>
      <c r="O2001" s="12"/>
      <c r="P2001" s="12"/>
    </row>
    <row r="2002" spans="3:16" x14ac:dyDescent="0.3">
      <c r="C2002" s="12"/>
      <c r="D2002" s="12"/>
      <c r="E2002" s="12"/>
      <c r="F2002" s="21"/>
      <c r="G2002" s="12"/>
      <c r="H2002" s="12"/>
      <c r="I2002" s="12"/>
      <c r="J2002" s="12"/>
      <c r="K2002" s="12"/>
      <c r="L2002" s="12"/>
      <c r="M2002" s="12"/>
      <c r="N2002" s="12"/>
      <c r="O2002" s="12"/>
      <c r="P2002" s="12"/>
    </row>
    <row r="2003" spans="3:16" x14ac:dyDescent="0.3">
      <c r="C2003" s="12"/>
      <c r="D2003" s="12"/>
      <c r="E2003" s="12"/>
      <c r="F2003" s="21"/>
      <c r="G2003" s="12"/>
      <c r="H2003" s="12"/>
      <c r="I2003" s="12"/>
      <c r="J2003" s="12"/>
      <c r="K2003" s="12"/>
      <c r="L2003" s="12"/>
      <c r="M2003" s="12"/>
      <c r="N2003" s="12"/>
      <c r="O2003" s="12"/>
      <c r="P2003" s="12"/>
    </row>
    <row r="2004" spans="3:16" x14ac:dyDescent="0.3">
      <c r="C2004" s="12"/>
      <c r="D2004" s="12"/>
      <c r="E2004" s="12"/>
      <c r="F2004" s="21"/>
      <c r="G2004" s="12"/>
      <c r="H2004" s="12"/>
      <c r="I2004" s="12"/>
      <c r="J2004" s="12"/>
      <c r="K2004" s="12"/>
      <c r="L2004" s="12"/>
      <c r="M2004" s="12"/>
      <c r="N2004" s="12"/>
      <c r="O2004" s="12"/>
      <c r="P2004" s="12"/>
    </row>
    <row r="2005" spans="3:16" x14ac:dyDescent="0.3">
      <c r="C2005" s="12"/>
      <c r="D2005" s="12"/>
      <c r="E2005" s="12"/>
      <c r="F2005" s="21"/>
      <c r="G2005" s="12"/>
      <c r="H2005" s="12"/>
      <c r="I2005" s="12"/>
      <c r="J2005" s="12"/>
      <c r="K2005" s="12"/>
      <c r="L2005" s="12"/>
      <c r="M2005" s="12"/>
      <c r="N2005" s="12"/>
      <c r="O2005" s="12"/>
      <c r="P2005" s="12"/>
    </row>
    <row r="2006" spans="3:16" x14ac:dyDescent="0.3">
      <c r="C2006" s="12"/>
      <c r="D2006" s="12"/>
      <c r="E2006" s="12"/>
      <c r="F2006" s="21"/>
      <c r="G2006" s="12"/>
      <c r="H2006" s="12"/>
      <c r="I2006" s="12"/>
      <c r="J2006" s="12"/>
      <c r="K2006" s="12"/>
      <c r="L2006" s="12"/>
      <c r="M2006" s="12"/>
      <c r="N2006" s="12"/>
      <c r="O2006" s="12"/>
      <c r="P2006" s="12"/>
    </row>
    <row r="2007" spans="3:16" x14ac:dyDescent="0.3">
      <c r="C2007" s="12"/>
      <c r="D2007" s="12"/>
      <c r="E2007" s="12"/>
      <c r="F2007" s="21"/>
      <c r="G2007" s="12"/>
      <c r="H2007" s="12"/>
      <c r="I2007" s="12"/>
      <c r="J2007" s="12"/>
      <c r="K2007" s="12"/>
      <c r="L2007" s="12"/>
      <c r="M2007" s="12"/>
      <c r="N2007" s="12"/>
      <c r="O2007" s="12"/>
      <c r="P2007" s="12"/>
    </row>
    <row r="2008" spans="3:16" x14ac:dyDescent="0.3">
      <c r="C2008" s="12"/>
      <c r="D2008" s="12"/>
      <c r="E2008" s="12"/>
      <c r="F2008" s="21"/>
      <c r="G2008" s="12"/>
      <c r="H2008" s="12"/>
      <c r="I2008" s="12"/>
      <c r="J2008" s="12"/>
      <c r="K2008" s="12"/>
      <c r="L2008" s="12"/>
      <c r="M2008" s="12"/>
      <c r="N2008" s="12"/>
      <c r="O2008" s="12"/>
      <c r="P2008" s="12"/>
    </row>
    <row r="2009" spans="3:16" x14ac:dyDescent="0.3">
      <c r="C2009" s="12"/>
      <c r="D2009" s="12"/>
      <c r="E2009" s="12"/>
      <c r="F2009" s="21"/>
      <c r="G2009" s="12"/>
      <c r="H2009" s="12"/>
      <c r="I2009" s="12"/>
      <c r="J2009" s="12"/>
      <c r="K2009" s="12"/>
      <c r="L2009" s="12"/>
      <c r="M2009" s="12"/>
      <c r="N2009" s="12"/>
      <c r="O2009" s="12"/>
      <c r="P2009" s="12"/>
    </row>
    <row r="2010" spans="3:16" x14ac:dyDescent="0.3">
      <c r="C2010" s="12"/>
      <c r="D2010" s="12"/>
      <c r="E2010" s="12"/>
      <c r="F2010" s="21"/>
      <c r="G2010" s="12"/>
      <c r="H2010" s="12"/>
      <c r="I2010" s="12"/>
      <c r="J2010" s="12"/>
      <c r="K2010" s="12"/>
      <c r="L2010" s="12"/>
      <c r="M2010" s="12"/>
      <c r="N2010" s="12"/>
      <c r="O2010" s="12"/>
      <c r="P2010" s="12"/>
    </row>
    <row r="2011" spans="3:16" x14ac:dyDescent="0.3">
      <c r="C2011" s="12"/>
      <c r="D2011" s="12"/>
      <c r="E2011" s="12"/>
      <c r="F2011" s="21"/>
      <c r="G2011" s="12"/>
      <c r="H2011" s="12"/>
      <c r="I2011" s="12"/>
      <c r="J2011" s="12"/>
      <c r="K2011" s="12"/>
      <c r="L2011" s="12"/>
      <c r="M2011" s="12"/>
      <c r="N2011" s="12"/>
      <c r="O2011" s="12"/>
      <c r="P2011" s="12"/>
    </row>
    <row r="2012" spans="3:16" x14ac:dyDescent="0.3">
      <c r="C2012" s="12"/>
      <c r="D2012" s="12"/>
      <c r="E2012" s="12"/>
      <c r="F2012" s="21"/>
      <c r="G2012" s="12"/>
      <c r="H2012" s="12"/>
      <c r="I2012" s="12"/>
      <c r="J2012" s="12"/>
      <c r="K2012" s="12"/>
      <c r="L2012" s="12"/>
      <c r="M2012" s="12"/>
      <c r="N2012" s="12"/>
      <c r="O2012" s="12"/>
      <c r="P2012" s="12"/>
    </row>
    <row r="2013" spans="3:16" x14ac:dyDescent="0.3">
      <c r="C2013" s="12"/>
      <c r="D2013" s="12"/>
      <c r="E2013" s="12"/>
      <c r="F2013" s="21"/>
      <c r="G2013" s="12"/>
      <c r="H2013" s="12"/>
      <c r="I2013" s="12"/>
      <c r="J2013" s="12"/>
      <c r="K2013" s="12"/>
      <c r="L2013" s="12"/>
      <c r="M2013" s="12"/>
      <c r="N2013" s="12"/>
      <c r="O2013" s="12"/>
      <c r="P2013" s="12"/>
    </row>
    <row r="2014" spans="3:16" x14ac:dyDescent="0.3">
      <c r="C2014" s="12"/>
      <c r="D2014" s="12"/>
      <c r="E2014" s="12"/>
      <c r="F2014" s="21"/>
      <c r="G2014" s="12"/>
      <c r="H2014" s="12"/>
      <c r="I2014" s="12"/>
      <c r="J2014" s="12"/>
      <c r="K2014" s="12"/>
      <c r="L2014" s="12"/>
      <c r="M2014" s="12"/>
      <c r="N2014" s="12"/>
      <c r="O2014" s="12"/>
      <c r="P2014" s="12"/>
    </row>
    <row r="2015" spans="3:16" x14ac:dyDescent="0.3">
      <c r="C2015" s="12"/>
      <c r="D2015" s="12"/>
      <c r="E2015" s="12"/>
      <c r="F2015" s="21"/>
      <c r="G2015" s="12"/>
      <c r="H2015" s="12"/>
      <c r="I2015" s="12"/>
      <c r="J2015" s="12"/>
      <c r="K2015" s="12"/>
      <c r="L2015" s="12"/>
      <c r="M2015" s="12"/>
      <c r="N2015" s="12"/>
      <c r="O2015" s="12"/>
      <c r="P2015" s="12"/>
    </row>
    <row r="2016" spans="3:16" x14ac:dyDescent="0.3">
      <c r="C2016" s="12"/>
      <c r="D2016" s="12"/>
      <c r="E2016" s="12"/>
      <c r="F2016" s="21"/>
      <c r="G2016" s="12"/>
      <c r="H2016" s="12"/>
      <c r="I2016" s="12"/>
      <c r="J2016" s="12"/>
      <c r="K2016" s="12"/>
      <c r="L2016" s="12"/>
      <c r="M2016" s="12"/>
      <c r="N2016" s="12"/>
      <c r="O2016" s="12"/>
      <c r="P2016" s="12"/>
    </row>
    <row r="2017" spans="3:16" x14ac:dyDescent="0.3">
      <c r="C2017" s="12"/>
      <c r="D2017" s="12"/>
      <c r="E2017" s="12"/>
      <c r="F2017" s="21"/>
      <c r="G2017" s="12"/>
      <c r="H2017" s="12"/>
      <c r="I2017" s="12"/>
      <c r="J2017" s="12"/>
      <c r="K2017" s="12"/>
      <c r="L2017" s="12"/>
      <c r="M2017" s="12"/>
      <c r="N2017" s="12"/>
      <c r="O2017" s="12"/>
      <c r="P2017" s="12"/>
    </row>
    <row r="2018" spans="3:16" x14ac:dyDescent="0.3">
      <c r="C2018" s="12"/>
      <c r="D2018" s="12"/>
      <c r="E2018" s="12"/>
      <c r="F2018" s="21"/>
      <c r="G2018" s="12"/>
      <c r="H2018" s="12"/>
      <c r="I2018" s="12"/>
      <c r="J2018" s="12"/>
      <c r="K2018" s="12"/>
      <c r="L2018" s="12"/>
      <c r="M2018" s="12"/>
      <c r="N2018" s="12"/>
      <c r="O2018" s="12"/>
      <c r="P2018" s="12"/>
    </row>
    <row r="2019" spans="3:16" x14ac:dyDescent="0.3">
      <c r="C2019" s="12"/>
      <c r="D2019" s="12"/>
      <c r="E2019" s="12"/>
      <c r="F2019" s="21"/>
      <c r="G2019" s="12"/>
      <c r="H2019" s="12"/>
      <c r="I2019" s="12"/>
      <c r="J2019" s="12"/>
      <c r="K2019" s="12"/>
      <c r="L2019" s="12"/>
      <c r="M2019" s="12"/>
      <c r="N2019" s="12"/>
      <c r="O2019" s="12"/>
      <c r="P2019" s="12"/>
    </row>
    <row r="2020" spans="3:16" x14ac:dyDescent="0.3">
      <c r="C2020" s="12"/>
      <c r="D2020" s="12"/>
      <c r="E2020" s="12"/>
      <c r="F2020" s="21"/>
      <c r="G2020" s="12"/>
      <c r="H2020" s="12"/>
      <c r="I2020" s="12"/>
      <c r="J2020" s="12"/>
      <c r="K2020" s="12"/>
      <c r="L2020" s="12"/>
      <c r="M2020" s="12"/>
      <c r="N2020" s="12"/>
      <c r="O2020" s="12"/>
      <c r="P2020" s="12"/>
    </row>
    <row r="2021" spans="3:16" x14ac:dyDescent="0.3">
      <c r="C2021" s="12"/>
      <c r="D2021" s="12"/>
      <c r="E2021" s="12"/>
      <c r="F2021" s="21"/>
      <c r="G2021" s="12"/>
      <c r="H2021" s="12"/>
      <c r="I2021" s="12"/>
      <c r="J2021" s="12"/>
      <c r="K2021" s="12"/>
      <c r="L2021" s="12"/>
      <c r="M2021" s="12"/>
      <c r="N2021" s="12"/>
      <c r="O2021" s="12"/>
      <c r="P2021" s="12"/>
    </row>
    <row r="2022" spans="3:16" x14ac:dyDescent="0.3">
      <c r="C2022" s="12"/>
      <c r="D2022" s="12"/>
      <c r="E2022" s="12"/>
      <c r="F2022" s="21"/>
      <c r="G2022" s="12"/>
      <c r="H2022" s="12"/>
      <c r="I2022" s="12"/>
      <c r="J2022" s="12"/>
      <c r="K2022" s="12"/>
      <c r="L2022" s="12"/>
      <c r="M2022" s="12"/>
      <c r="N2022" s="12"/>
      <c r="O2022" s="12"/>
      <c r="P2022" s="12"/>
    </row>
    <row r="2023" spans="3:16" x14ac:dyDescent="0.3">
      <c r="C2023" s="12"/>
      <c r="D2023" s="12"/>
      <c r="E2023" s="12"/>
      <c r="F2023" s="21"/>
      <c r="G2023" s="12"/>
      <c r="H2023" s="12"/>
      <c r="I2023" s="12"/>
      <c r="J2023" s="12"/>
      <c r="K2023" s="12"/>
      <c r="L2023" s="12"/>
      <c r="M2023" s="12"/>
      <c r="N2023" s="12"/>
      <c r="O2023" s="12"/>
      <c r="P2023" s="12"/>
    </row>
    <row r="2024" spans="3:16" x14ac:dyDescent="0.3">
      <c r="C2024" s="12"/>
      <c r="D2024" s="12"/>
      <c r="E2024" s="12"/>
      <c r="F2024" s="21"/>
      <c r="G2024" s="12"/>
      <c r="H2024" s="12"/>
      <c r="I2024" s="12"/>
      <c r="J2024" s="12"/>
      <c r="K2024" s="12"/>
      <c r="L2024" s="12"/>
      <c r="M2024" s="12"/>
      <c r="N2024" s="12"/>
      <c r="O2024" s="12"/>
      <c r="P2024" s="12"/>
    </row>
    <row r="2025" spans="3:16" x14ac:dyDescent="0.3">
      <c r="C2025" s="12"/>
      <c r="D2025" s="12"/>
      <c r="E2025" s="12"/>
      <c r="F2025" s="21"/>
      <c r="G2025" s="12"/>
      <c r="H2025" s="12"/>
      <c r="I2025" s="12"/>
      <c r="J2025" s="12"/>
      <c r="K2025" s="12"/>
      <c r="L2025" s="12"/>
      <c r="M2025" s="12"/>
      <c r="N2025" s="12"/>
      <c r="O2025" s="12"/>
      <c r="P2025" s="12"/>
    </row>
    <row r="2026" spans="3:16" x14ac:dyDescent="0.3">
      <c r="C2026" s="12"/>
      <c r="D2026" s="12"/>
      <c r="E2026" s="12"/>
      <c r="F2026" s="21"/>
      <c r="G2026" s="12"/>
      <c r="H2026" s="12"/>
      <c r="I2026" s="12"/>
      <c r="J2026" s="12"/>
      <c r="K2026" s="12"/>
      <c r="L2026" s="12"/>
      <c r="M2026" s="12"/>
      <c r="N2026" s="12"/>
      <c r="O2026" s="12"/>
      <c r="P2026" s="12"/>
    </row>
    <row r="2027" spans="3:16" x14ac:dyDescent="0.3">
      <c r="C2027" s="12"/>
      <c r="D2027" s="12"/>
      <c r="E2027" s="12"/>
      <c r="F2027" s="21"/>
      <c r="G2027" s="12"/>
      <c r="H2027" s="12"/>
      <c r="I2027" s="12"/>
      <c r="J2027" s="12"/>
      <c r="K2027" s="12"/>
      <c r="L2027" s="12"/>
      <c r="M2027" s="12"/>
      <c r="N2027" s="12"/>
      <c r="O2027" s="12"/>
      <c r="P2027" s="12"/>
    </row>
    <row r="2028" spans="3:16" x14ac:dyDescent="0.3">
      <c r="C2028" s="12"/>
      <c r="D2028" s="12"/>
      <c r="E2028" s="12"/>
      <c r="F2028" s="21"/>
      <c r="G2028" s="12"/>
      <c r="H2028" s="12"/>
      <c r="I2028" s="12"/>
      <c r="J2028" s="12"/>
      <c r="K2028" s="12"/>
      <c r="L2028" s="12"/>
      <c r="M2028" s="12"/>
      <c r="N2028" s="12"/>
      <c r="O2028" s="12"/>
      <c r="P2028" s="12"/>
    </row>
    <row r="2029" spans="3:16" x14ac:dyDescent="0.3">
      <c r="C2029" s="12"/>
      <c r="D2029" s="12"/>
      <c r="E2029" s="12"/>
      <c r="F2029" s="21"/>
      <c r="G2029" s="12"/>
      <c r="H2029" s="12"/>
      <c r="I2029" s="12"/>
      <c r="J2029" s="12"/>
      <c r="K2029" s="12"/>
      <c r="L2029" s="12"/>
      <c r="M2029" s="12"/>
      <c r="N2029" s="12"/>
      <c r="O2029" s="12"/>
      <c r="P2029" s="12"/>
    </row>
    <row r="2030" spans="3:16" x14ac:dyDescent="0.3">
      <c r="C2030" s="12"/>
      <c r="D2030" s="12"/>
      <c r="E2030" s="12"/>
      <c r="F2030" s="21"/>
      <c r="G2030" s="12"/>
      <c r="H2030" s="12"/>
      <c r="I2030" s="12"/>
      <c r="J2030" s="12"/>
      <c r="K2030" s="12"/>
      <c r="L2030" s="12"/>
      <c r="M2030" s="12"/>
      <c r="N2030" s="12"/>
      <c r="O2030" s="12"/>
      <c r="P2030" s="12"/>
    </row>
    <row r="2031" spans="3:16" x14ac:dyDescent="0.3">
      <c r="C2031" s="12"/>
      <c r="D2031" s="12"/>
      <c r="E2031" s="12"/>
      <c r="F2031" s="21"/>
      <c r="G2031" s="12"/>
      <c r="H2031" s="12"/>
      <c r="I2031" s="12"/>
      <c r="J2031" s="12"/>
      <c r="K2031" s="12"/>
      <c r="L2031" s="12"/>
      <c r="M2031" s="12"/>
      <c r="N2031" s="12"/>
      <c r="O2031" s="12"/>
      <c r="P2031" s="12"/>
    </row>
    <row r="2032" spans="3:16" x14ac:dyDescent="0.3">
      <c r="C2032" s="12"/>
      <c r="D2032" s="12"/>
      <c r="E2032" s="12"/>
      <c r="F2032" s="21"/>
      <c r="G2032" s="12"/>
      <c r="H2032" s="12"/>
      <c r="I2032" s="12"/>
      <c r="J2032" s="12"/>
      <c r="K2032" s="12"/>
      <c r="L2032" s="12"/>
      <c r="M2032" s="12"/>
      <c r="N2032" s="12"/>
      <c r="O2032" s="12"/>
      <c r="P2032" s="12"/>
    </row>
    <row r="2033" spans="3:16" x14ac:dyDescent="0.3">
      <c r="C2033" s="12"/>
      <c r="D2033" s="12"/>
      <c r="E2033" s="12"/>
      <c r="F2033" s="21"/>
      <c r="G2033" s="12"/>
      <c r="H2033" s="12"/>
      <c r="I2033" s="12"/>
      <c r="J2033" s="12"/>
      <c r="K2033" s="12"/>
      <c r="L2033" s="12"/>
      <c r="M2033" s="12"/>
      <c r="N2033" s="12"/>
      <c r="O2033" s="12"/>
      <c r="P2033" s="12"/>
    </row>
    <row r="2034" spans="3:16" x14ac:dyDescent="0.3">
      <c r="C2034" s="12"/>
      <c r="D2034" s="12"/>
      <c r="E2034" s="12"/>
      <c r="F2034" s="21"/>
      <c r="G2034" s="12"/>
      <c r="H2034" s="12"/>
      <c r="I2034" s="12"/>
      <c r="J2034" s="12"/>
      <c r="K2034" s="12"/>
      <c r="L2034" s="12"/>
      <c r="M2034" s="12"/>
      <c r="N2034" s="12"/>
      <c r="O2034" s="12"/>
      <c r="P2034" s="12"/>
    </row>
    <row r="2035" spans="3:16" x14ac:dyDescent="0.3">
      <c r="C2035" s="12"/>
      <c r="D2035" s="12"/>
      <c r="E2035" s="12"/>
      <c r="F2035" s="21"/>
      <c r="G2035" s="12"/>
      <c r="H2035" s="12"/>
      <c r="I2035" s="12"/>
      <c r="J2035" s="12"/>
      <c r="K2035" s="12"/>
      <c r="L2035" s="12"/>
      <c r="M2035" s="12"/>
      <c r="N2035" s="12"/>
      <c r="O2035" s="12"/>
      <c r="P2035" s="12"/>
    </row>
    <row r="2036" spans="3:16" x14ac:dyDescent="0.3">
      <c r="C2036" s="12"/>
      <c r="D2036" s="12"/>
      <c r="E2036" s="12"/>
      <c r="F2036" s="21"/>
      <c r="G2036" s="12"/>
      <c r="H2036" s="12"/>
      <c r="I2036" s="12"/>
      <c r="J2036" s="12"/>
      <c r="K2036" s="12"/>
      <c r="L2036" s="12"/>
      <c r="M2036" s="12"/>
      <c r="N2036" s="12"/>
      <c r="O2036" s="12"/>
      <c r="P2036" s="12"/>
    </row>
    <row r="2037" spans="3:16" x14ac:dyDescent="0.3">
      <c r="C2037" s="12"/>
      <c r="D2037" s="12"/>
      <c r="E2037" s="12"/>
      <c r="F2037" s="21"/>
      <c r="G2037" s="12"/>
      <c r="H2037" s="12"/>
      <c r="I2037" s="12"/>
      <c r="J2037" s="12"/>
      <c r="K2037" s="12"/>
      <c r="L2037" s="12"/>
      <c r="M2037" s="12"/>
      <c r="N2037" s="12"/>
      <c r="O2037" s="12"/>
      <c r="P2037" s="12"/>
    </row>
    <row r="2038" spans="3:16" x14ac:dyDescent="0.3">
      <c r="C2038" s="12"/>
      <c r="D2038" s="12"/>
      <c r="E2038" s="12"/>
      <c r="F2038" s="21"/>
      <c r="G2038" s="12"/>
      <c r="H2038" s="12"/>
      <c r="I2038" s="12"/>
      <c r="J2038" s="12"/>
      <c r="K2038" s="12"/>
      <c r="L2038" s="12"/>
      <c r="M2038" s="12"/>
      <c r="N2038" s="12"/>
      <c r="O2038" s="12"/>
      <c r="P2038" s="12"/>
    </row>
    <row r="2039" spans="3:16" x14ac:dyDescent="0.3">
      <c r="C2039" s="12"/>
      <c r="D2039" s="12"/>
      <c r="E2039" s="12"/>
      <c r="F2039" s="21"/>
      <c r="G2039" s="12"/>
      <c r="H2039" s="12"/>
      <c r="I2039" s="12"/>
      <c r="J2039" s="12"/>
      <c r="K2039" s="12"/>
      <c r="L2039" s="12"/>
      <c r="M2039" s="12"/>
      <c r="N2039" s="12"/>
      <c r="O2039" s="12"/>
      <c r="P2039" s="12"/>
    </row>
    <row r="2040" spans="3:16" x14ac:dyDescent="0.3">
      <c r="C2040" s="12"/>
      <c r="D2040" s="12"/>
      <c r="E2040" s="12"/>
      <c r="F2040" s="21"/>
      <c r="G2040" s="12"/>
      <c r="H2040" s="12"/>
      <c r="I2040" s="12"/>
      <c r="J2040" s="12"/>
      <c r="K2040" s="12"/>
      <c r="L2040" s="12"/>
      <c r="M2040" s="12"/>
      <c r="N2040" s="12"/>
      <c r="O2040" s="12"/>
      <c r="P2040" s="12"/>
    </row>
    <row r="2041" spans="3:16" x14ac:dyDescent="0.3">
      <c r="C2041" s="12"/>
      <c r="D2041" s="12"/>
      <c r="E2041" s="12"/>
      <c r="F2041" s="21"/>
      <c r="G2041" s="12"/>
      <c r="H2041" s="12"/>
      <c r="I2041" s="12"/>
      <c r="J2041" s="12"/>
      <c r="K2041" s="12"/>
      <c r="L2041" s="12"/>
      <c r="M2041" s="12"/>
      <c r="N2041" s="12"/>
      <c r="O2041" s="12"/>
      <c r="P2041" s="12"/>
    </row>
    <row r="2042" spans="3:16" x14ac:dyDescent="0.3">
      <c r="C2042" s="12"/>
      <c r="D2042" s="12"/>
      <c r="E2042" s="12"/>
      <c r="F2042" s="21"/>
      <c r="G2042" s="12"/>
      <c r="H2042" s="12"/>
      <c r="I2042" s="12"/>
      <c r="J2042" s="12"/>
      <c r="K2042" s="12"/>
      <c r="L2042" s="12"/>
      <c r="M2042" s="12"/>
      <c r="N2042" s="12"/>
      <c r="O2042" s="12"/>
      <c r="P2042" s="12"/>
    </row>
    <row r="2043" spans="3:16" x14ac:dyDescent="0.3">
      <c r="C2043" s="12"/>
      <c r="D2043" s="12"/>
      <c r="E2043" s="12"/>
      <c r="F2043" s="21"/>
      <c r="G2043" s="12"/>
      <c r="H2043" s="12"/>
      <c r="I2043" s="12"/>
      <c r="J2043" s="12"/>
      <c r="K2043" s="12"/>
      <c r="L2043" s="12"/>
      <c r="M2043" s="12"/>
      <c r="N2043" s="12"/>
      <c r="O2043" s="12"/>
      <c r="P2043" s="12"/>
    </row>
    <row r="2044" spans="3:16" x14ac:dyDescent="0.3">
      <c r="C2044" s="12"/>
      <c r="D2044" s="12"/>
      <c r="E2044" s="12"/>
      <c r="F2044" s="21"/>
      <c r="G2044" s="12"/>
      <c r="H2044" s="12"/>
      <c r="I2044" s="12"/>
      <c r="J2044" s="12"/>
      <c r="K2044" s="12"/>
      <c r="L2044" s="12"/>
      <c r="M2044" s="12"/>
      <c r="N2044" s="12"/>
      <c r="O2044" s="12"/>
      <c r="P2044" s="12"/>
    </row>
    <row r="2045" spans="3:16" x14ac:dyDescent="0.3">
      <c r="C2045" s="12"/>
      <c r="D2045" s="12"/>
      <c r="E2045" s="12"/>
      <c r="F2045" s="21"/>
      <c r="G2045" s="12"/>
      <c r="H2045" s="12"/>
      <c r="I2045" s="12"/>
      <c r="J2045" s="12"/>
      <c r="K2045" s="12"/>
      <c r="L2045" s="12"/>
      <c r="M2045" s="12"/>
      <c r="N2045" s="12"/>
      <c r="O2045" s="12"/>
      <c r="P2045" s="12"/>
    </row>
    <row r="2046" spans="3:16" x14ac:dyDescent="0.3">
      <c r="C2046" s="12"/>
      <c r="D2046" s="12"/>
      <c r="E2046" s="12"/>
      <c r="F2046" s="21"/>
      <c r="G2046" s="12"/>
      <c r="H2046" s="12"/>
      <c r="I2046" s="12"/>
      <c r="J2046" s="12"/>
      <c r="K2046" s="12"/>
      <c r="L2046" s="12"/>
      <c r="M2046" s="12"/>
      <c r="N2046" s="12"/>
      <c r="O2046" s="12"/>
      <c r="P2046" s="12"/>
    </row>
    <row r="2047" spans="3:16" x14ac:dyDescent="0.3">
      <c r="C2047" s="12"/>
      <c r="D2047" s="12"/>
      <c r="E2047" s="12"/>
      <c r="F2047" s="21"/>
      <c r="G2047" s="12"/>
      <c r="H2047" s="12"/>
      <c r="I2047" s="12"/>
      <c r="J2047" s="12"/>
      <c r="K2047" s="12"/>
      <c r="L2047" s="12"/>
      <c r="M2047" s="12"/>
      <c r="N2047" s="12"/>
      <c r="O2047" s="12"/>
      <c r="P2047" s="12"/>
    </row>
    <row r="2048" spans="3:16" x14ac:dyDescent="0.3">
      <c r="C2048" s="12"/>
      <c r="D2048" s="12"/>
      <c r="E2048" s="12"/>
      <c r="F2048" s="21"/>
      <c r="G2048" s="12"/>
      <c r="H2048" s="12"/>
      <c r="I2048" s="12"/>
      <c r="J2048" s="12"/>
      <c r="K2048" s="12"/>
      <c r="L2048" s="12"/>
      <c r="M2048" s="12"/>
      <c r="N2048" s="12"/>
      <c r="O2048" s="12"/>
      <c r="P2048" s="12"/>
    </row>
    <row r="2049" spans="3:16" x14ac:dyDescent="0.3">
      <c r="C2049" s="12"/>
      <c r="D2049" s="12"/>
      <c r="E2049" s="12"/>
      <c r="F2049" s="21"/>
      <c r="G2049" s="12"/>
      <c r="H2049" s="12"/>
      <c r="I2049" s="12"/>
      <c r="J2049" s="12"/>
      <c r="K2049" s="12"/>
      <c r="L2049" s="12"/>
      <c r="M2049" s="12"/>
      <c r="N2049" s="12"/>
      <c r="O2049" s="12"/>
      <c r="P2049" s="12"/>
    </row>
    <row r="2050" spans="3:16" x14ac:dyDescent="0.3">
      <c r="C2050" s="12"/>
      <c r="D2050" s="12"/>
      <c r="E2050" s="12"/>
      <c r="F2050" s="21"/>
      <c r="G2050" s="12"/>
      <c r="H2050" s="12"/>
      <c r="I2050" s="12"/>
      <c r="J2050" s="12"/>
      <c r="K2050" s="12"/>
      <c r="L2050" s="12"/>
      <c r="M2050" s="12"/>
      <c r="N2050" s="12"/>
      <c r="O2050" s="12"/>
      <c r="P2050" s="12"/>
    </row>
    <row r="2051" spans="3:16" x14ac:dyDescent="0.3">
      <c r="C2051" s="12"/>
      <c r="D2051" s="12"/>
      <c r="E2051" s="12"/>
      <c r="F2051" s="21"/>
      <c r="G2051" s="12"/>
      <c r="H2051" s="12"/>
      <c r="I2051" s="12"/>
      <c r="J2051" s="12"/>
      <c r="K2051" s="12"/>
      <c r="L2051" s="12"/>
      <c r="M2051" s="12"/>
      <c r="N2051" s="12"/>
      <c r="O2051" s="12"/>
      <c r="P2051" s="12"/>
    </row>
    <row r="2052" spans="3:16" x14ac:dyDescent="0.3">
      <c r="C2052" s="12"/>
      <c r="D2052" s="12"/>
      <c r="E2052" s="12"/>
      <c r="F2052" s="21"/>
      <c r="G2052" s="12"/>
      <c r="H2052" s="12"/>
      <c r="I2052" s="12"/>
      <c r="J2052" s="12"/>
      <c r="K2052" s="12"/>
      <c r="L2052" s="12"/>
      <c r="M2052" s="12"/>
      <c r="N2052" s="12"/>
      <c r="O2052" s="12"/>
      <c r="P2052" s="12"/>
    </row>
    <row r="2053" spans="3:16" x14ac:dyDescent="0.3">
      <c r="C2053" s="12"/>
      <c r="D2053" s="12"/>
      <c r="E2053" s="12"/>
      <c r="F2053" s="21"/>
      <c r="G2053" s="12"/>
      <c r="H2053" s="12"/>
      <c r="I2053" s="12"/>
      <c r="J2053" s="12"/>
      <c r="K2053" s="12"/>
      <c r="L2053" s="12"/>
      <c r="M2053" s="12"/>
      <c r="N2053" s="12"/>
      <c r="O2053" s="12"/>
      <c r="P2053" s="12"/>
    </row>
    <row r="2054" spans="3:16" x14ac:dyDescent="0.3">
      <c r="C2054" s="12"/>
      <c r="D2054" s="12"/>
      <c r="E2054" s="12"/>
      <c r="F2054" s="21"/>
      <c r="G2054" s="12"/>
      <c r="H2054" s="12"/>
      <c r="I2054" s="12"/>
      <c r="J2054" s="12"/>
      <c r="K2054" s="12"/>
      <c r="L2054" s="12"/>
      <c r="M2054" s="12"/>
      <c r="N2054" s="12"/>
      <c r="O2054" s="12"/>
      <c r="P2054" s="12"/>
    </row>
    <row r="2055" spans="3:16" x14ac:dyDescent="0.3">
      <c r="C2055" s="12"/>
      <c r="D2055" s="12"/>
      <c r="E2055" s="12"/>
      <c r="F2055" s="21"/>
      <c r="G2055" s="12"/>
      <c r="H2055" s="12"/>
      <c r="I2055" s="12"/>
      <c r="J2055" s="12"/>
      <c r="K2055" s="12"/>
      <c r="L2055" s="12"/>
      <c r="M2055" s="12"/>
      <c r="N2055" s="12"/>
      <c r="O2055" s="12"/>
      <c r="P2055" s="12"/>
    </row>
    <row r="2056" spans="3:16" x14ac:dyDescent="0.3">
      <c r="C2056" s="12"/>
      <c r="D2056" s="12"/>
      <c r="E2056" s="12"/>
      <c r="F2056" s="21"/>
      <c r="G2056" s="12"/>
      <c r="H2056" s="12"/>
      <c r="I2056" s="12"/>
      <c r="J2056" s="12"/>
      <c r="K2056" s="12"/>
      <c r="L2056" s="12"/>
      <c r="M2056" s="12"/>
      <c r="N2056" s="12"/>
      <c r="O2056" s="12"/>
      <c r="P2056" s="12"/>
    </row>
    <row r="2057" spans="3:16" x14ac:dyDescent="0.3">
      <c r="C2057" s="12"/>
      <c r="D2057" s="12"/>
      <c r="E2057" s="12"/>
      <c r="F2057" s="21"/>
      <c r="G2057" s="12"/>
      <c r="H2057" s="12"/>
      <c r="I2057" s="12"/>
      <c r="J2057" s="12"/>
      <c r="K2057" s="12"/>
      <c r="L2057" s="12"/>
      <c r="M2057" s="12"/>
      <c r="N2057" s="12"/>
      <c r="O2057" s="12"/>
      <c r="P2057" s="12"/>
    </row>
    <row r="2058" spans="3:16" x14ac:dyDescent="0.3">
      <c r="C2058" s="12"/>
      <c r="D2058" s="12"/>
      <c r="E2058" s="12"/>
      <c r="F2058" s="21"/>
      <c r="G2058" s="12"/>
      <c r="H2058" s="12"/>
      <c r="I2058" s="12"/>
      <c r="J2058" s="12"/>
      <c r="K2058" s="12"/>
      <c r="L2058" s="12"/>
      <c r="M2058" s="12"/>
      <c r="N2058" s="12"/>
      <c r="O2058" s="12"/>
      <c r="P2058" s="12"/>
    </row>
    <row r="2059" spans="3:16" x14ac:dyDescent="0.3">
      <c r="C2059" s="12"/>
      <c r="D2059" s="12"/>
      <c r="E2059" s="12"/>
      <c r="F2059" s="21"/>
      <c r="G2059" s="12"/>
      <c r="H2059" s="12"/>
      <c r="I2059" s="12"/>
      <c r="J2059" s="12"/>
      <c r="K2059" s="12"/>
      <c r="L2059" s="12"/>
      <c r="M2059" s="12"/>
      <c r="N2059" s="12"/>
      <c r="O2059" s="12"/>
      <c r="P2059" s="12"/>
    </row>
    <row r="2060" spans="3:16" x14ac:dyDescent="0.3">
      <c r="C2060" s="12"/>
      <c r="D2060" s="12"/>
      <c r="E2060" s="12"/>
      <c r="F2060" s="21"/>
      <c r="G2060" s="12"/>
      <c r="H2060" s="12"/>
      <c r="I2060" s="12"/>
      <c r="J2060" s="12"/>
      <c r="K2060" s="12"/>
      <c r="L2060" s="12"/>
      <c r="M2060" s="12"/>
      <c r="N2060" s="12"/>
      <c r="O2060" s="12"/>
      <c r="P2060" s="12"/>
    </row>
    <row r="2061" spans="3:16" x14ac:dyDescent="0.3">
      <c r="C2061" s="12"/>
      <c r="D2061" s="12"/>
      <c r="E2061" s="12"/>
      <c r="F2061" s="21"/>
      <c r="G2061" s="12"/>
      <c r="H2061" s="12"/>
      <c r="I2061" s="12"/>
      <c r="J2061" s="12"/>
      <c r="K2061" s="12"/>
      <c r="L2061" s="12"/>
      <c r="M2061" s="12"/>
      <c r="N2061" s="12"/>
      <c r="O2061" s="12"/>
      <c r="P2061" s="12"/>
    </row>
    <row r="2062" spans="3:16" x14ac:dyDescent="0.3">
      <c r="C2062" s="12"/>
      <c r="D2062" s="12"/>
      <c r="E2062" s="12"/>
      <c r="F2062" s="21"/>
      <c r="G2062" s="12"/>
      <c r="H2062" s="12"/>
      <c r="I2062" s="12"/>
      <c r="J2062" s="12"/>
      <c r="K2062" s="12"/>
      <c r="L2062" s="12"/>
      <c r="M2062" s="12"/>
      <c r="N2062" s="12"/>
      <c r="O2062" s="12"/>
      <c r="P2062" s="12"/>
    </row>
    <row r="2063" spans="3:16" x14ac:dyDescent="0.3">
      <c r="C2063" s="12"/>
      <c r="D2063" s="12"/>
      <c r="E2063" s="12"/>
      <c r="F2063" s="21"/>
      <c r="G2063" s="12"/>
      <c r="H2063" s="12"/>
      <c r="I2063" s="12"/>
      <c r="J2063" s="12"/>
      <c r="K2063" s="12"/>
      <c r="L2063" s="12"/>
      <c r="M2063" s="12"/>
      <c r="N2063" s="12"/>
      <c r="O2063" s="12"/>
      <c r="P2063" s="12"/>
    </row>
    <row r="2064" spans="3:16" x14ac:dyDescent="0.3">
      <c r="C2064" s="12"/>
      <c r="D2064" s="12"/>
      <c r="E2064" s="12"/>
      <c r="F2064" s="21"/>
      <c r="G2064" s="12"/>
      <c r="H2064" s="12"/>
      <c r="I2064" s="12"/>
      <c r="J2064" s="12"/>
      <c r="K2064" s="12"/>
      <c r="L2064" s="12"/>
      <c r="M2064" s="12"/>
      <c r="N2064" s="12"/>
      <c r="O2064" s="12"/>
      <c r="P2064" s="12"/>
    </row>
    <row r="2065" spans="3:16" x14ac:dyDescent="0.3">
      <c r="C2065" s="12"/>
      <c r="D2065" s="12"/>
      <c r="E2065" s="12"/>
      <c r="F2065" s="21"/>
      <c r="G2065" s="12"/>
      <c r="H2065" s="12"/>
      <c r="I2065" s="12"/>
      <c r="J2065" s="12"/>
      <c r="K2065" s="12"/>
      <c r="L2065" s="12"/>
      <c r="M2065" s="12"/>
      <c r="N2065" s="12"/>
      <c r="O2065" s="12"/>
      <c r="P2065" s="12"/>
    </row>
    <row r="2066" spans="3:16" x14ac:dyDescent="0.3">
      <c r="C2066" s="12"/>
      <c r="D2066" s="12"/>
      <c r="E2066" s="12"/>
      <c r="F2066" s="21"/>
      <c r="G2066" s="12"/>
      <c r="H2066" s="12"/>
      <c r="I2066" s="12"/>
      <c r="J2066" s="12"/>
      <c r="K2066" s="12"/>
      <c r="L2066" s="12"/>
      <c r="M2066" s="12"/>
      <c r="N2066" s="12"/>
      <c r="O2066" s="12"/>
      <c r="P2066" s="12"/>
    </row>
    <row r="2067" spans="3:16" x14ac:dyDescent="0.3">
      <c r="C2067" s="12"/>
      <c r="D2067" s="12"/>
      <c r="E2067" s="12"/>
      <c r="F2067" s="21"/>
      <c r="G2067" s="12"/>
      <c r="H2067" s="12"/>
      <c r="I2067" s="12"/>
      <c r="J2067" s="12"/>
      <c r="K2067" s="12"/>
      <c r="L2067" s="12"/>
      <c r="M2067" s="12"/>
      <c r="N2067" s="12"/>
      <c r="O2067" s="12"/>
      <c r="P2067" s="12"/>
    </row>
    <row r="2068" spans="3:16" x14ac:dyDescent="0.3">
      <c r="C2068" s="12"/>
      <c r="D2068" s="12"/>
      <c r="E2068" s="12"/>
      <c r="F2068" s="21"/>
      <c r="G2068" s="12"/>
      <c r="H2068" s="12"/>
      <c r="I2068" s="12"/>
      <c r="J2068" s="12"/>
      <c r="K2068" s="12"/>
      <c r="L2068" s="12"/>
      <c r="M2068" s="12"/>
      <c r="N2068" s="12"/>
      <c r="O2068" s="12"/>
      <c r="P2068" s="12"/>
    </row>
    <row r="2069" spans="3:16" x14ac:dyDescent="0.3">
      <c r="C2069" s="12"/>
      <c r="D2069" s="12"/>
      <c r="E2069" s="12"/>
      <c r="F2069" s="21"/>
      <c r="G2069" s="12"/>
      <c r="H2069" s="12"/>
      <c r="I2069" s="12"/>
      <c r="J2069" s="12"/>
      <c r="K2069" s="12"/>
      <c r="L2069" s="12"/>
      <c r="M2069" s="12"/>
      <c r="N2069" s="12"/>
      <c r="O2069" s="12"/>
      <c r="P2069" s="12"/>
    </row>
    <row r="2070" spans="3:16" x14ac:dyDescent="0.3">
      <c r="C2070" s="12"/>
      <c r="D2070" s="12"/>
      <c r="E2070" s="12"/>
      <c r="F2070" s="21"/>
      <c r="G2070" s="12"/>
      <c r="H2070" s="12"/>
      <c r="I2070" s="12"/>
      <c r="J2070" s="12"/>
      <c r="K2070" s="12"/>
      <c r="L2070" s="12"/>
      <c r="M2070" s="12"/>
      <c r="N2070" s="12"/>
      <c r="O2070" s="12"/>
      <c r="P2070" s="12"/>
    </row>
    <row r="2071" spans="3:16" x14ac:dyDescent="0.3">
      <c r="C2071" s="12"/>
      <c r="D2071" s="12"/>
      <c r="E2071" s="12"/>
      <c r="F2071" s="21"/>
      <c r="G2071" s="12"/>
      <c r="H2071" s="12"/>
      <c r="I2071" s="12"/>
      <c r="J2071" s="12"/>
      <c r="K2071" s="12"/>
      <c r="L2071" s="12"/>
      <c r="M2071" s="12"/>
      <c r="N2071" s="12"/>
      <c r="O2071" s="12"/>
      <c r="P2071" s="12"/>
    </row>
    <row r="2072" spans="3:16" x14ac:dyDescent="0.3">
      <c r="C2072" s="12"/>
      <c r="D2072" s="12"/>
      <c r="E2072" s="12"/>
      <c r="F2072" s="21"/>
      <c r="G2072" s="12"/>
      <c r="H2072" s="12"/>
      <c r="I2072" s="12"/>
      <c r="J2072" s="12"/>
      <c r="K2072" s="12"/>
      <c r="L2072" s="12"/>
      <c r="M2072" s="12"/>
      <c r="N2072" s="12"/>
      <c r="O2072" s="12"/>
      <c r="P2072" s="12"/>
    </row>
    <row r="2073" spans="3:16" x14ac:dyDescent="0.3">
      <c r="C2073" s="12"/>
      <c r="D2073" s="12"/>
      <c r="E2073" s="12"/>
      <c r="F2073" s="21"/>
      <c r="G2073" s="12"/>
      <c r="H2073" s="12"/>
      <c r="I2073" s="12"/>
      <c r="J2073" s="12"/>
      <c r="K2073" s="12"/>
      <c r="L2073" s="12"/>
      <c r="M2073" s="12"/>
      <c r="N2073" s="12"/>
      <c r="O2073" s="12"/>
      <c r="P2073" s="12"/>
    </row>
    <row r="2074" spans="3:16" x14ac:dyDescent="0.3">
      <c r="C2074" s="12"/>
      <c r="D2074" s="12"/>
      <c r="E2074" s="12"/>
      <c r="F2074" s="21"/>
      <c r="G2074" s="12"/>
      <c r="H2074" s="12"/>
      <c r="I2074" s="12"/>
      <c r="J2074" s="12"/>
      <c r="K2074" s="12"/>
      <c r="L2074" s="12"/>
      <c r="M2074" s="12"/>
      <c r="N2074" s="12"/>
      <c r="O2074" s="12"/>
      <c r="P2074" s="12"/>
    </row>
    <row r="2075" spans="3:16" x14ac:dyDescent="0.3">
      <c r="C2075" s="12"/>
      <c r="D2075" s="12"/>
      <c r="E2075" s="12"/>
      <c r="F2075" s="21"/>
      <c r="G2075" s="12"/>
      <c r="H2075" s="12"/>
      <c r="I2075" s="12"/>
      <c r="J2075" s="12"/>
      <c r="K2075" s="12"/>
      <c r="L2075" s="12"/>
      <c r="M2075" s="12"/>
      <c r="N2075" s="12"/>
      <c r="O2075" s="12"/>
      <c r="P2075" s="12"/>
    </row>
    <row r="2076" spans="3:16" x14ac:dyDescent="0.3">
      <c r="C2076" s="12"/>
      <c r="D2076" s="12"/>
      <c r="E2076" s="12"/>
      <c r="F2076" s="21"/>
      <c r="G2076" s="12"/>
      <c r="H2076" s="12"/>
      <c r="I2076" s="12"/>
      <c r="J2076" s="12"/>
      <c r="K2076" s="12"/>
      <c r="L2076" s="12"/>
      <c r="M2076" s="12"/>
      <c r="N2076" s="12"/>
      <c r="O2076" s="12"/>
      <c r="P2076" s="12"/>
    </row>
    <row r="2077" spans="3:16" x14ac:dyDescent="0.3">
      <c r="C2077" s="12"/>
      <c r="D2077" s="12"/>
      <c r="E2077" s="12"/>
      <c r="F2077" s="21"/>
      <c r="G2077" s="12"/>
      <c r="H2077" s="12"/>
      <c r="I2077" s="12"/>
      <c r="J2077" s="12"/>
      <c r="K2077" s="12"/>
      <c r="L2077" s="12"/>
      <c r="M2077" s="12"/>
      <c r="N2077" s="12"/>
      <c r="O2077" s="12"/>
      <c r="P2077" s="12"/>
    </row>
    <row r="2078" spans="3:16" x14ac:dyDescent="0.3">
      <c r="C2078" s="12"/>
      <c r="D2078" s="12"/>
      <c r="E2078" s="12"/>
      <c r="F2078" s="21"/>
      <c r="G2078" s="12"/>
      <c r="H2078" s="12"/>
      <c r="I2078" s="12"/>
      <c r="J2078" s="12"/>
      <c r="K2078" s="12"/>
      <c r="L2078" s="12"/>
      <c r="M2078" s="12"/>
      <c r="N2078" s="12"/>
      <c r="O2078" s="12"/>
      <c r="P2078" s="12"/>
    </row>
    <row r="2079" spans="3:16" x14ac:dyDescent="0.3">
      <c r="C2079" s="12"/>
      <c r="D2079" s="12"/>
      <c r="E2079" s="12"/>
      <c r="F2079" s="21"/>
      <c r="G2079" s="12"/>
      <c r="H2079" s="12"/>
      <c r="I2079" s="12"/>
      <c r="J2079" s="12"/>
      <c r="K2079" s="12"/>
      <c r="L2079" s="12"/>
      <c r="M2079" s="12"/>
      <c r="N2079" s="12"/>
      <c r="O2079" s="12"/>
      <c r="P2079" s="12"/>
    </row>
    <row r="2080" spans="3:16" x14ac:dyDescent="0.3">
      <c r="C2080" s="12"/>
      <c r="D2080" s="12"/>
      <c r="E2080" s="12"/>
      <c r="F2080" s="21"/>
      <c r="G2080" s="12"/>
      <c r="H2080" s="12"/>
      <c r="I2080" s="12"/>
      <c r="J2080" s="12"/>
      <c r="K2080" s="12"/>
      <c r="L2080" s="12"/>
      <c r="M2080" s="12"/>
      <c r="N2080" s="12"/>
      <c r="O2080" s="12"/>
      <c r="P2080" s="12"/>
    </row>
    <row r="2081" spans="3:16" x14ac:dyDescent="0.3">
      <c r="C2081" s="12"/>
      <c r="D2081" s="12"/>
      <c r="E2081" s="12"/>
      <c r="F2081" s="21"/>
      <c r="G2081" s="12"/>
      <c r="H2081" s="12"/>
      <c r="I2081" s="12"/>
      <c r="J2081" s="12"/>
      <c r="K2081" s="12"/>
      <c r="L2081" s="12"/>
      <c r="M2081" s="12"/>
      <c r="N2081" s="12"/>
      <c r="O2081" s="12"/>
      <c r="P2081" s="12"/>
    </row>
    <row r="2082" spans="3:16" x14ac:dyDescent="0.3">
      <c r="C2082" s="12"/>
      <c r="D2082" s="12"/>
      <c r="E2082" s="12"/>
      <c r="F2082" s="21"/>
      <c r="G2082" s="12"/>
      <c r="H2082" s="12"/>
      <c r="I2082" s="12"/>
      <c r="J2082" s="12"/>
      <c r="K2082" s="12"/>
      <c r="L2082" s="12"/>
      <c r="M2082" s="12"/>
      <c r="N2082" s="12"/>
      <c r="O2082" s="12"/>
      <c r="P2082" s="12"/>
    </row>
    <row r="2083" spans="3:16" x14ac:dyDescent="0.3">
      <c r="C2083" s="12"/>
      <c r="D2083" s="12"/>
      <c r="E2083" s="12"/>
      <c r="F2083" s="21"/>
      <c r="G2083" s="12"/>
      <c r="H2083" s="12"/>
      <c r="I2083" s="12"/>
      <c r="J2083" s="12"/>
      <c r="K2083" s="12"/>
      <c r="L2083" s="12"/>
      <c r="M2083" s="12"/>
      <c r="N2083" s="12"/>
      <c r="O2083" s="12"/>
      <c r="P2083" s="12"/>
    </row>
    <row r="2084" spans="3:16" x14ac:dyDescent="0.3">
      <c r="C2084" s="12"/>
      <c r="D2084" s="12"/>
      <c r="E2084" s="12"/>
      <c r="F2084" s="21"/>
      <c r="G2084" s="12"/>
      <c r="H2084" s="12"/>
      <c r="I2084" s="12"/>
      <c r="J2084" s="12"/>
      <c r="K2084" s="12"/>
      <c r="L2084" s="12"/>
      <c r="M2084" s="12"/>
      <c r="N2084" s="12"/>
      <c r="O2084" s="12"/>
      <c r="P2084" s="12"/>
    </row>
    <row r="2085" spans="3:16" x14ac:dyDescent="0.3">
      <c r="C2085" s="12"/>
      <c r="D2085" s="12"/>
      <c r="E2085" s="12"/>
      <c r="F2085" s="21"/>
      <c r="G2085" s="12"/>
      <c r="H2085" s="12"/>
      <c r="I2085" s="12"/>
      <c r="J2085" s="12"/>
      <c r="K2085" s="12"/>
      <c r="L2085" s="12"/>
      <c r="M2085" s="12"/>
      <c r="N2085" s="12"/>
      <c r="O2085" s="12"/>
      <c r="P2085" s="12"/>
    </row>
    <row r="2086" spans="3:16" x14ac:dyDescent="0.3">
      <c r="C2086" s="12"/>
      <c r="D2086" s="12"/>
      <c r="E2086" s="12"/>
      <c r="F2086" s="21"/>
      <c r="G2086" s="12"/>
      <c r="H2086" s="12"/>
      <c r="I2086" s="12"/>
      <c r="J2086" s="12"/>
      <c r="K2086" s="12"/>
      <c r="L2086" s="12"/>
      <c r="M2086" s="12"/>
      <c r="N2086" s="12"/>
      <c r="O2086" s="12"/>
      <c r="P2086" s="12"/>
    </row>
    <row r="2087" spans="3:16" x14ac:dyDescent="0.3">
      <c r="C2087" s="12"/>
      <c r="D2087" s="12"/>
      <c r="E2087" s="12"/>
      <c r="F2087" s="21"/>
      <c r="G2087" s="12"/>
      <c r="H2087" s="12"/>
      <c r="I2087" s="12"/>
      <c r="J2087" s="12"/>
      <c r="K2087" s="12"/>
      <c r="L2087" s="12"/>
      <c r="M2087" s="12"/>
      <c r="N2087" s="12"/>
      <c r="O2087" s="12"/>
      <c r="P2087" s="12"/>
    </row>
    <row r="2088" spans="3:16" x14ac:dyDescent="0.3">
      <c r="C2088" s="12"/>
      <c r="D2088" s="12"/>
      <c r="E2088" s="12"/>
      <c r="F2088" s="21"/>
      <c r="G2088" s="12"/>
      <c r="H2088" s="12"/>
      <c r="I2088" s="12"/>
      <c r="J2088" s="12"/>
      <c r="K2088" s="12"/>
      <c r="L2088" s="12"/>
      <c r="M2088" s="12"/>
      <c r="N2088" s="12"/>
      <c r="O2088" s="12"/>
      <c r="P2088" s="12"/>
    </row>
    <row r="2089" spans="3:16" x14ac:dyDescent="0.3">
      <c r="C2089" s="12"/>
      <c r="D2089" s="12"/>
      <c r="E2089" s="12"/>
      <c r="F2089" s="21"/>
      <c r="G2089" s="12"/>
      <c r="H2089" s="12"/>
      <c r="I2089" s="12"/>
      <c r="J2089" s="12"/>
      <c r="K2089" s="12"/>
      <c r="L2089" s="12"/>
      <c r="M2089" s="12"/>
      <c r="N2089" s="12"/>
      <c r="O2089" s="12"/>
      <c r="P2089" s="12"/>
    </row>
    <row r="2090" spans="3:16" x14ac:dyDescent="0.3">
      <c r="C2090" s="12"/>
      <c r="D2090" s="12"/>
      <c r="E2090" s="12"/>
      <c r="F2090" s="21"/>
      <c r="G2090" s="12"/>
      <c r="H2090" s="12"/>
      <c r="I2090" s="12"/>
      <c r="J2090" s="12"/>
      <c r="K2090" s="12"/>
      <c r="L2090" s="12"/>
      <c r="M2090" s="12"/>
      <c r="N2090" s="12"/>
      <c r="O2090" s="12"/>
      <c r="P2090" s="12"/>
    </row>
    <row r="2091" spans="3:16" x14ac:dyDescent="0.3">
      <c r="C2091" s="12"/>
      <c r="D2091" s="12"/>
      <c r="E2091" s="12"/>
      <c r="F2091" s="21"/>
      <c r="G2091" s="12"/>
      <c r="H2091" s="12"/>
      <c r="I2091" s="12"/>
      <c r="J2091" s="12"/>
      <c r="K2091" s="12"/>
      <c r="L2091" s="12"/>
      <c r="M2091" s="12"/>
      <c r="N2091" s="12"/>
      <c r="O2091" s="12"/>
      <c r="P2091" s="12"/>
    </row>
    <row r="2092" spans="3:16" x14ac:dyDescent="0.3">
      <c r="C2092" s="12"/>
      <c r="D2092" s="12"/>
      <c r="E2092" s="12"/>
      <c r="F2092" s="21"/>
      <c r="G2092" s="12"/>
      <c r="H2092" s="12"/>
      <c r="I2092" s="12"/>
      <c r="J2092" s="12"/>
      <c r="K2092" s="12"/>
      <c r="L2092" s="12"/>
      <c r="M2092" s="12"/>
      <c r="N2092" s="12"/>
      <c r="O2092" s="12"/>
      <c r="P2092" s="12"/>
    </row>
    <row r="2093" spans="3:16" x14ac:dyDescent="0.3">
      <c r="C2093" s="12"/>
      <c r="D2093" s="12"/>
      <c r="E2093" s="12"/>
      <c r="F2093" s="21"/>
      <c r="G2093" s="12"/>
      <c r="H2093" s="12"/>
      <c r="I2093" s="12"/>
      <c r="J2093" s="12"/>
      <c r="K2093" s="12"/>
      <c r="L2093" s="12"/>
      <c r="M2093" s="12"/>
      <c r="N2093" s="12"/>
      <c r="O2093" s="12"/>
      <c r="P2093" s="12"/>
    </row>
    <row r="2094" spans="3:16" x14ac:dyDescent="0.3">
      <c r="C2094" s="12"/>
      <c r="D2094" s="12"/>
      <c r="E2094" s="12"/>
      <c r="F2094" s="21"/>
      <c r="G2094" s="12"/>
      <c r="H2094" s="12"/>
      <c r="I2094" s="12"/>
      <c r="J2094" s="12"/>
      <c r="K2094" s="12"/>
      <c r="L2094" s="12"/>
      <c r="M2094" s="12"/>
      <c r="N2094" s="12"/>
      <c r="O2094" s="12"/>
      <c r="P2094" s="12"/>
    </row>
    <row r="2095" spans="3:16" x14ac:dyDescent="0.3">
      <c r="C2095" s="12"/>
      <c r="D2095" s="12"/>
      <c r="E2095" s="12"/>
      <c r="F2095" s="21"/>
      <c r="G2095" s="12"/>
      <c r="H2095" s="12"/>
      <c r="I2095" s="12"/>
      <c r="J2095" s="12"/>
      <c r="K2095" s="12"/>
      <c r="L2095" s="12"/>
      <c r="M2095" s="12"/>
      <c r="N2095" s="12"/>
      <c r="O2095" s="12"/>
      <c r="P2095" s="12"/>
    </row>
    <row r="2096" spans="3:16" x14ac:dyDescent="0.3">
      <c r="C2096" s="12"/>
      <c r="D2096" s="12"/>
      <c r="E2096" s="12"/>
      <c r="F2096" s="21"/>
      <c r="G2096" s="12"/>
      <c r="H2096" s="12"/>
      <c r="I2096" s="12"/>
      <c r="J2096" s="12"/>
      <c r="K2096" s="12"/>
      <c r="L2096" s="12"/>
      <c r="M2096" s="12"/>
      <c r="N2096" s="12"/>
      <c r="O2096" s="12"/>
      <c r="P2096" s="12"/>
    </row>
    <row r="2097" spans="3:16" x14ac:dyDescent="0.3">
      <c r="C2097" s="12"/>
      <c r="D2097" s="12"/>
      <c r="E2097" s="12"/>
      <c r="F2097" s="21"/>
      <c r="G2097" s="12"/>
      <c r="H2097" s="12"/>
      <c r="I2097" s="12"/>
      <c r="J2097" s="12"/>
      <c r="K2097" s="12"/>
      <c r="L2097" s="12"/>
      <c r="M2097" s="12"/>
      <c r="N2097" s="12"/>
      <c r="O2097" s="12"/>
      <c r="P2097" s="12"/>
    </row>
    <row r="2098" spans="3:16" x14ac:dyDescent="0.3">
      <c r="C2098" s="12"/>
      <c r="D2098" s="12"/>
      <c r="E2098" s="12"/>
      <c r="F2098" s="21"/>
      <c r="G2098" s="12"/>
      <c r="H2098" s="12"/>
      <c r="I2098" s="12"/>
      <c r="J2098" s="12"/>
      <c r="K2098" s="12"/>
      <c r="L2098" s="12"/>
      <c r="M2098" s="12"/>
      <c r="N2098" s="12"/>
      <c r="O2098" s="12"/>
      <c r="P2098" s="12"/>
    </row>
    <row r="2099" spans="3:16" x14ac:dyDescent="0.3">
      <c r="C2099" s="12"/>
      <c r="D2099" s="12"/>
      <c r="E2099" s="12"/>
      <c r="F2099" s="21"/>
      <c r="G2099" s="12"/>
      <c r="H2099" s="12"/>
      <c r="I2099" s="12"/>
      <c r="J2099" s="12"/>
      <c r="K2099" s="12"/>
      <c r="L2099" s="12"/>
      <c r="M2099" s="12"/>
      <c r="N2099" s="12"/>
      <c r="O2099" s="12"/>
      <c r="P2099" s="12"/>
    </row>
    <row r="2100" spans="3:16" x14ac:dyDescent="0.3">
      <c r="C2100" s="12"/>
      <c r="D2100" s="12"/>
      <c r="E2100" s="12"/>
      <c r="F2100" s="21"/>
      <c r="G2100" s="12"/>
      <c r="H2100" s="12"/>
      <c r="I2100" s="12"/>
      <c r="J2100" s="12"/>
      <c r="K2100" s="12"/>
      <c r="L2100" s="12"/>
      <c r="M2100" s="12"/>
      <c r="N2100" s="12"/>
      <c r="O2100" s="12"/>
      <c r="P2100" s="12"/>
    </row>
    <row r="2101" spans="3:16" x14ac:dyDescent="0.3">
      <c r="C2101" s="12"/>
      <c r="D2101" s="12"/>
      <c r="E2101" s="12"/>
      <c r="F2101" s="21"/>
      <c r="G2101" s="12"/>
      <c r="H2101" s="12"/>
      <c r="I2101" s="12"/>
      <c r="J2101" s="12"/>
      <c r="K2101" s="12"/>
      <c r="L2101" s="12"/>
      <c r="M2101" s="12"/>
      <c r="N2101" s="12"/>
      <c r="O2101" s="12"/>
      <c r="P2101" s="12"/>
    </row>
    <row r="2102" spans="3:16" x14ac:dyDescent="0.3">
      <c r="C2102" s="12"/>
      <c r="D2102" s="12"/>
      <c r="E2102" s="12"/>
      <c r="F2102" s="21"/>
      <c r="G2102" s="12"/>
      <c r="H2102" s="12"/>
      <c r="I2102" s="12"/>
      <c r="J2102" s="12"/>
      <c r="K2102" s="12"/>
      <c r="L2102" s="12"/>
      <c r="M2102" s="12"/>
      <c r="N2102" s="12"/>
      <c r="O2102" s="12"/>
      <c r="P2102" s="12"/>
    </row>
    <row r="2103" spans="3:16" x14ac:dyDescent="0.3">
      <c r="C2103" s="12"/>
      <c r="D2103" s="12"/>
      <c r="E2103" s="12"/>
      <c r="F2103" s="21"/>
      <c r="G2103" s="12"/>
      <c r="H2103" s="12"/>
      <c r="I2103" s="12"/>
      <c r="J2103" s="12"/>
      <c r="K2103" s="12"/>
      <c r="L2103" s="12"/>
      <c r="M2103" s="12"/>
      <c r="N2103" s="12"/>
      <c r="O2103" s="12"/>
      <c r="P2103" s="12"/>
    </row>
    <row r="2104" spans="3:16" x14ac:dyDescent="0.3">
      <c r="C2104" s="12"/>
      <c r="D2104" s="12"/>
      <c r="E2104" s="12"/>
      <c r="F2104" s="21"/>
      <c r="G2104" s="12"/>
      <c r="H2104" s="12"/>
      <c r="I2104" s="12"/>
      <c r="J2104" s="12"/>
      <c r="K2104" s="12"/>
      <c r="L2104" s="12"/>
      <c r="M2104" s="12"/>
      <c r="N2104" s="12"/>
      <c r="O2104" s="12"/>
      <c r="P2104" s="12"/>
    </row>
    <row r="2105" spans="3:16" x14ac:dyDescent="0.3">
      <c r="C2105" s="12"/>
      <c r="D2105" s="12"/>
      <c r="E2105" s="12"/>
      <c r="F2105" s="21"/>
      <c r="G2105" s="12"/>
      <c r="H2105" s="12"/>
      <c r="I2105" s="12"/>
      <c r="J2105" s="12"/>
      <c r="K2105" s="12"/>
      <c r="L2105" s="12"/>
      <c r="M2105" s="12"/>
      <c r="N2105" s="12"/>
      <c r="O2105" s="12"/>
      <c r="P2105" s="12"/>
    </row>
    <row r="2106" spans="3:16" x14ac:dyDescent="0.3">
      <c r="C2106" s="12"/>
      <c r="D2106" s="12"/>
      <c r="E2106" s="12"/>
      <c r="F2106" s="21"/>
      <c r="G2106" s="12"/>
      <c r="H2106" s="12"/>
      <c r="I2106" s="12"/>
      <c r="J2106" s="12"/>
      <c r="K2106" s="12"/>
      <c r="L2106" s="12"/>
      <c r="M2106" s="12"/>
      <c r="N2106" s="12"/>
      <c r="O2106" s="12"/>
      <c r="P2106" s="12"/>
    </row>
    <row r="2107" spans="3:16" x14ac:dyDescent="0.3">
      <c r="C2107" s="12"/>
      <c r="D2107" s="12"/>
      <c r="E2107" s="12"/>
      <c r="F2107" s="21"/>
      <c r="G2107" s="12"/>
      <c r="H2107" s="12"/>
      <c r="I2107" s="12"/>
      <c r="J2107" s="12"/>
      <c r="K2107" s="12"/>
      <c r="L2107" s="12"/>
      <c r="M2107" s="12"/>
      <c r="N2107" s="12"/>
      <c r="O2107" s="12"/>
      <c r="P2107" s="12"/>
    </row>
    <row r="2108" spans="3:16" x14ac:dyDescent="0.3">
      <c r="C2108" s="12"/>
      <c r="D2108" s="12"/>
      <c r="E2108" s="12"/>
      <c r="F2108" s="21"/>
      <c r="G2108" s="12"/>
      <c r="H2108" s="12"/>
      <c r="I2108" s="12"/>
      <c r="J2108" s="12"/>
      <c r="K2108" s="12"/>
      <c r="L2108" s="12"/>
      <c r="M2108" s="12"/>
      <c r="N2108" s="12"/>
      <c r="O2108" s="12"/>
      <c r="P2108" s="12"/>
    </row>
    <row r="2109" spans="3:16" x14ac:dyDescent="0.3">
      <c r="C2109" s="12"/>
      <c r="D2109" s="12"/>
      <c r="E2109" s="12"/>
      <c r="F2109" s="21"/>
      <c r="G2109" s="12"/>
      <c r="H2109" s="12"/>
      <c r="I2109" s="12"/>
      <c r="J2109" s="12"/>
      <c r="K2109" s="12"/>
      <c r="L2109" s="12"/>
      <c r="M2109" s="12"/>
      <c r="N2109" s="12"/>
      <c r="O2109" s="12"/>
      <c r="P2109" s="12"/>
    </row>
    <row r="2110" spans="3:16" x14ac:dyDescent="0.3">
      <c r="C2110" s="12"/>
      <c r="D2110" s="12"/>
      <c r="E2110" s="12"/>
      <c r="F2110" s="21"/>
      <c r="G2110" s="12"/>
      <c r="H2110" s="12"/>
      <c r="I2110" s="12"/>
      <c r="J2110" s="12"/>
      <c r="K2110" s="12"/>
      <c r="L2110" s="12"/>
      <c r="M2110" s="12"/>
      <c r="N2110" s="12"/>
      <c r="O2110" s="12"/>
      <c r="P2110" s="12"/>
    </row>
    <row r="2111" spans="3:16" x14ac:dyDescent="0.3">
      <c r="C2111" s="12"/>
      <c r="D2111" s="12"/>
      <c r="E2111" s="12"/>
      <c r="F2111" s="21"/>
      <c r="G2111" s="12"/>
      <c r="H2111" s="12"/>
      <c r="I2111" s="12"/>
      <c r="J2111" s="12"/>
      <c r="K2111" s="12"/>
      <c r="L2111" s="12"/>
      <c r="M2111" s="12"/>
      <c r="N2111" s="12"/>
      <c r="O2111" s="12"/>
      <c r="P2111" s="12"/>
    </row>
    <row r="2112" spans="3:16" x14ac:dyDescent="0.3">
      <c r="C2112" s="12"/>
      <c r="D2112" s="12"/>
      <c r="E2112" s="12"/>
      <c r="F2112" s="21"/>
      <c r="G2112" s="12"/>
      <c r="H2112" s="12"/>
      <c r="I2112" s="12"/>
      <c r="J2112" s="12"/>
      <c r="K2112" s="12"/>
      <c r="L2112" s="12"/>
      <c r="M2112" s="12"/>
      <c r="N2112" s="12"/>
      <c r="O2112" s="12"/>
      <c r="P2112" s="12"/>
    </row>
    <row r="2113" spans="3:16" x14ac:dyDescent="0.3">
      <c r="C2113" s="12"/>
      <c r="D2113" s="12"/>
      <c r="E2113" s="12"/>
      <c r="F2113" s="21"/>
      <c r="G2113" s="12"/>
      <c r="H2113" s="12"/>
      <c r="I2113" s="12"/>
      <c r="J2113" s="12"/>
      <c r="K2113" s="12"/>
      <c r="L2113" s="12"/>
      <c r="M2113" s="12"/>
      <c r="N2113" s="12"/>
      <c r="O2113" s="12"/>
      <c r="P2113" s="12"/>
    </row>
    <row r="2114" spans="3:16" x14ac:dyDescent="0.3">
      <c r="C2114" s="12"/>
      <c r="D2114" s="12"/>
      <c r="E2114" s="12"/>
      <c r="F2114" s="21"/>
      <c r="G2114" s="12"/>
      <c r="H2114" s="12"/>
      <c r="I2114" s="12"/>
      <c r="J2114" s="12"/>
      <c r="K2114" s="12"/>
      <c r="L2114" s="12"/>
      <c r="M2114" s="12"/>
      <c r="N2114" s="12"/>
      <c r="O2114" s="12"/>
      <c r="P2114" s="12"/>
    </row>
    <row r="2115" spans="3:16" x14ac:dyDescent="0.3">
      <c r="C2115" s="12"/>
      <c r="D2115" s="12"/>
      <c r="E2115" s="12"/>
      <c r="F2115" s="21"/>
      <c r="G2115" s="12"/>
      <c r="H2115" s="12"/>
      <c r="I2115" s="12"/>
      <c r="J2115" s="12"/>
      <c r="K2115" s="12"/>
      <c r="L2115" s="12"/>
      <c r="M2115" s="12"/>
      <c r="N2115" s="12"/>
      <c r="O2115" s="12"/>
      <c r="P2115" s="12"/>
    </row>
    <row r="2116" spans="3:16" x14ac:dyDescent="0.3">
      <c r="C2116" s="12"/>
      <c r="D2116" s="12"/>
      <c r="E2116" s="12"/>
      <c r="F2116" s="21"/>
      <c r="G2116" s="12"/>
      <c r="H2116" s="12"/>
      <c r="I2116" s="12"/>
      <c r="J2116" s="12"/>
      <c r="K2116" s="12"/>
      <c r="L2116" s="12"/>
      <c r="M2116" s="12"/>
      <c r="N2116" s="12"/>
      <c r="O2116" s="12"/>
      <c r="P2116" s="12"/>
    </row>
    <row r="2117" spans="3:16" x14ac:dyDescent="0.3">
      <c r="C2117" s="12"/>
      <c r="D2117" s="12"/>
      <c r="E2117" s="12"/>
      <c r="F2117" s="21"/>
      <c r="G2117" s="12"/>
      <c r="H2117" s="12"/>
      <c r="I2117" s="12"/>
      <c r="J2117" s="12"/>
      <c r="K2117" s="12"/>
      <c r="L2117" s="12"/>
      <c r="M2117" s="12"/>
      <c r="N2117" s="12"/>
      <c r="O2117" s="12"/>
      <c r="P2117" s="12"/>
    </row>
    <row r="2118" spans="3:16" x14ac:dyDescent="0.3">
      <c r="C2118" s="12"/>
      <c r="D2118" s="12"/>
      <c r="E2118" s="12"/>
      <c r="F2118" s="21"/>
      <c r="G2118" s="12"/>
      <c r="H2118" s="12"/>
      <c r="I2118" s="12"/>
      <c r="J2118" s="12"/>
      <c r="K2118" s="12"/>
      <c r="L2118" s="12"/>
      <c r="M2118" s="12"/>
      <c r="N2118" s="12"/>
      <c r="O2118" s="12"/>
      <c r="P2118" s="12"/>
    </row>
    <row r="2119" spans="3:16" x14ac:dyDescent="0.3">
      <c r="C2119" s="12"/>
      <c r="D2119" s="12"/>
      <c r="E2119" s="12"/>
      <c r="F2119" s="21"/>
      <c r="G2119" s="12"/>
      <c r="H2119" s="12"/>
      <c r="I2119" s="12"/>
      <c r="J2119" s="12"/>
      <c r="K2119" s="12"/>
      <c r="L2119" s="12"/>
      <c r="M2119" s="12"/>
      <c r="N2119" s="12"/>
      <c r="O2119" s="12"/>
      <c r="P2119" s="12"/>
    </row>
    <row r="2120" spans="3:16" x14ac:dyDescent="0.3">
      <c r="C2120" s="12"/>
      <c r="D2120" s="12"/>
      <c r="E2120" s="12"/>
      <c r="F2120" s="21"/>
      <c r="G2120" s="12"/>
      <c r="H2120" s="12"/>
      <c r="I2120" s="12"/>
      <c r="J2120" s="12"/>
      <c r="K2120" s="12"/>
      <c r="L2120" s="12"/>
      <c r="M2120" s="12"/>
      <c r="N2120" s="12"/>
      <c r="O2120" s="12"/>
      <c r="P2120" s="12"/>
    </row>
    <row r="2121" spans="3:16" x14ac:dyDescent="0.3">
      <c r="C2121" s="12"/>
      <c r="D2121" s="12"/>
      <c r="E2121" s="12"/>
      <c r="F2121" s="21"/>
      <c r="G2121" s="12"/>
      <c r="H2121" s="12"/>
      <c r="I2121" s="12"/>
      <c r="J2121" s="12"/>
      <c r="K2121" s="12"/>
      <c r="L2121" s="12"/>
      <c r="M2121" s="12"/>
      <c r="N2121" s="12"/>
      <c r="O2121" s="12"/>
      <c r="P2121" s="12"/>
    </row>
    <row r="2122" spans="3:16" x14ac:dyDescent="0.3">
      <c r="C2122" s="12"/>
      <c r="D2122" s="12"/>
      <c r="E2122" s="12"/>
      <c r="F2122" s="21"/>
      <c r="G2122" s="12"/>
      <c r="H2122" s="12"/>
      <c r="I2122" s="12"/>
      <c r="J2122" s="12"/>
      <c r="K2122" s="12"/>
      <c r="L2122" s="12"/>
      <c r="M2122" s="12"/>
      <c r="N2122" s="12"/>
      <c r="O2122" s="12"/>
      <c r="P2122" s="12"/>
    </row>
    <row r="2123" spans="3:16" x14ac:dyDescent="0.3">
      <c r="C2123" s="12"/>
      <c r="D2123" s="12"/>
      <c r="E2123" s="12"/>
      <c r="F2123" s="21"/>
      <c r="G2123" s="12"/>
      <c r="H2123" s="12"/>
      <c r="I2123" s="12"/>
      <c r="J2123" s="12"/>
      <c r="K2123" s="12"/>
      <c r="L2123" s="12"/>
      <c r="M2123" s="12"/>
      <c r="N2123" s="12"/>
      <c r="O2123" s="12"/>
      <c r="P2123" s="12"/>
    </row>
    <row r="2124" spans="3:16" x14ac:dyDescent="0.3">
      <c r="C2124" s="12"/>
      <c r="D2124" s="12"/>
      <c r="E2124" s="12"/>
      <c r="F2124" s="21"/>
      <c r="G2124" s="12"/>
      <c r="H2124" s="12"/>
      <c r="I2124" s="12"/>
      <c r="J2124" s="12"/>
      <c r="K2124" s="12"/>
      <c r="L2124" s="12"/>
      <c r="M2124" s="12"/>
      <c r="N2124" s="12"/>
      <c r="O2124" s="12"/>
      <c r="P2124" s="12"/>
    </row>
    <row r="2125" spans="3:16" x14ac:dyDescent="0.3">
      <c r="C2125" s="12"/>
      <c r="D2125" s="12"/>
      <c r="E2125" s="12"/>
      <c r="F2125" s="21"/>
      <c r="G2125" s="12"/>
      <c r="H2125" s="12"/>
      <c r="I2125" s="12"/>
      <c r="J2125" s="12"/>
      <c r="K2125" s="12"/>
      <c r="L2125" s="12"/>
      <c r="M2125" s="12"/>
      <c r="N2125" s="12"/>
      <c r="O2125" s="12"/>
      <c r="P2125" s="12"/>
    </row>
    <row r="2126" spans="3:16" x14ac:dyDescent="0.3">
      <c r="C2126" s="12"/>
      <c r="D2126" s="12"/>
      <c r="E2126" s="12"/>
      <c r="F2126" s="21"/>
      <c r="G2126" s="12"/>
      <c r="H2126" s="12"/>
      <c r="I2126" s="12"/>
      <c r="J2126" s="12"/>
      <c r="K2126" s="12"/>
      <c r="L2126" s="12"/>
      <c r="M2126" s="12"/>
      <c r="N2126" s="12"/>
      <c r="O2126" s="12"/>
      <c r="P2126" s="12"/>
    </row>
    <row r="2127" spans="3:16" x14ac:dyDescent="0.3">
      <c r="C2127" s="12"/>
      <c r="D2127" s="12"/>
      <c r="E2127" s="12"/>
      <c r="F2127" s="21"/>
      <c r="G2127" s="12"/>
      <c r="H2127" s="12"/>
      <c r="I2127" s="12"/>
      <c r="J2127" s="12"/>
      <c r="K2127" s="12"/>
      <c r="L2127" s="12"/>
      <c r="M2127" s="12"/>
      <c r="N2127" s="12"/>
      <c r="O2127" s="12"/>
      <c r="P2127" s="12"/>
    </row>
    <row r="2128" spans="3:16" x14ac:dyDescent="0.3">
      <c r="C2128" s="12"/>
      <c r="D2128" s="12"/>
      <c r="E2128" s="12"/>
      <c r="F2128" s="21"/>
      <c r="G2128" s="12"/>
      <c r="H2128" s="12"/>
      <c r="I2128" s="12"/>
      <c r="J2128" s="12"/>
      <c r="K2128" s="12"/>
      <c r="L2128" s="12"/>
      <c r="M2128" s="12"/>
      <c r="N2128" s="12"/>
      <c r="O2128" s="12"/>
      <c r="P2128" s="12"/>
    </row>
    <row r="2129" spans="3:16" x14ac:dyDescent="0.3">
      <c r="C2129" s="12"/>
      <c r="D2129" s="12"/>
      <c r="E2129" s="12"/>
      <c r="F2129" s="21"/>
      <c r="G2129" s="12"/>
      <c r="H2129" s="12"/>
      <c r="I2129" s="12"/>
      <c r="J2129" s="12"/>
      <c r="K2129" s="12"/>
      <c r="L2129" s="12"/>
      <c r="M2129" s="12"/>
      <c r="N2129" s="12"/>
      <c r="O2129" s="12"/>
      <c r="P2129" s="12"/>
    </row>
    <row r="2130" spans="3:16" x14ac:dyDescent="0.3">
      <c r="C2130" s="12"/>
      <c r="D2130" s="12"/>
      <c r="E2130" s="12"/>
      <c r="F2130" s="21"/>
      <c r="G2130" s="12"/>
      <c r="H2130" s="12"/>
      <c r="I2130" s="12"/>
      <c r="J2130" s="12"/>
      <c r="K2130" s="12"/>
      <c r="L2130" s="12"/>
      <c r="M2130" s="12"/>
      <c r="N2130" s="12"/>
      <c r="O2130" s="12"/>
      <c r="P2130" s="12"/>
    </row>
    <row r="2131" spans="3:16" x14ac:dyDescent="0.3">
      <c r="C2131" s="12"/>
      <c r="D2131" s="12"/>
      <c r="E2131" s="12"/>
      <c r="F2131" s="21"/>
      <c r="G2131" s="12"/>
      <c r="H2131" s="12"/>
      <c r="I2131" s="12"/>
      <c r="J2131" s="12"/>
      <c r="K2131" s="12"/>
      <c r="L2131" s="12"/>
      <c r="M2131" s="12"/>
      <c r="N2131" s="12"/>
      <c r="O2131" s="12"/>
      <c r="P2131" s="12"/>
    </row>
    <row r="2132" spans="3:16" x14ac:dyDescent="0.3">
      <c r="C2132" s="12"/>
      <c r="D2132" s="12"/>
      <c r="E2132" s="12"/>
      <c r="F2132" s="21"/>
      <c r="G2132" s="12"/>
      <c r="H2132" s="12"/>
      <c r="I2132" s="12"/>
      <c r="J2132" s="12"/>
      <c r="K2132" s="12"/>
      <c r="L2132" s="12"/>
      <c r="M2132" s="12"/>
      <c r="N2132" s="12"/>
      <c r="O2132" s="12"/>
      <c r="P2132" s="12"/>
    </row>
    <row r="2133" spans="3:16" x14ac:dyDescent="0.3">
      <c r="C2133" s="12"/>
      <c r="D2133" s="12"/>
      <c r="E2133" s="12"/>
      <c r="F2133" s="21"/>
      <c r="G2133" s="12"/>
      <c r="H2133" s="12"/>
      <c r="I2133" s="12"/>
      <c r="J2133" s="12"/>
      <c r="K2133" s="12"/>
      <c r="L2133" s="12"/>
      <c r="M2133" s="12"/>
      <c r="N2133" s="12"/>
      <c r="O2133" s="12"/>
      <c r="P2133" s="12"/>
    </row>
    <row r="2134" spans="3:16" x14ac:dyDescent="0.3">
      <c r="C2134" s="12"/>
      <c r="D2134" s="12"/>
      <c r="E2134" s="12"/>
      <c r="F2134" s="21"/>
      <c r="G2134" s="12"/>
      <c r="H2134" s="12"/>
      <c r="I2134" s="12"/>
      <c r="J2134" s="12"/>
      <c r="K2134" s="12"/>
      <c r="L2134" s="12"/>
      <c r="M2134" s="12"/>
      <c r="N2134" s="12"/>
      <c r="O2134" s="12"/>
      <c r="P2134" s="12"/>
    </row>
    <row r="2135" spans="3:16" x14ac:dyDescent="0.3">
      <c r="C2135" s="12"/>
      <c r="D2135" s="12"/>
      <c r="E2135" s="12"/>
      <c r="F2135" s="21"/>
      <c r="G2135" s="12"/>
      <c r="H2135" s="12"/>
      <c r="I2135" s="12"/>
      <c r="J2135" s="12"/>
      <c r="K2135" s="12"/>
      <c r="L2135" s="12"/>
      <c r="M2135" s="12"/>
      <c r="N2135" s="12"/>
      <c r="O2135" s="12"/>
      <c r="P2135" s="12"/>
    </row>
    <row r="2136" spans="3:16" x14ac:dyDescent="0.3">
      <c r="C2136" s="12"/>
      <c r="D2136" s="12"/>
      <c r="E2136" s="12"/>
      <c r="F2136" s="21"/>
      <c r="G2136" s="12"/>
      <c r="H2136" s="12"/>
      <c r="I2136" s="12"/>
      <c r="J2136" s="12"/>
      <c r="K2136" s="12"/>
      <c r="L2136" s="12"/>
      <c r="M2136" s="12"/>
      <c r="N2136" s="12"/>
      <c r="O2136" s="12"/>
      <c r="P2136" s="12"/>
    </row>
    <row r="2137" spans="3:16" x14ac:dyDescent="0.3">
      <c r="C2137" s="12"/>
      <c r="D2137" s="12"/>
      <c r="E2137" s="12"/>
      <c r="F2137" s="21"/>
      <c r="G2137" s="12"/>
      <c r="H2137" s="12"/>
      <c r="I2137" s="12"/>
      <c r="J2137" s="12"/>
      <c r="K2137" s="12"/>
      <c r="L2137" s="12"/>
      <c r="M2137" s="12"/>
      <c r="N2137" s="12"/>
      <c r="O2137" s="12"/>
      <c r="P2137" s="12"/>
    </row>
    <row r="2138" spans="3:16" x14ac:dyDescent="0.3">
      <c r="C2138" s="12"/>
      <c r="D2138" s="12"/>
      <c r="E2138" s="12"/>
      <c r="F2138" s="21"/>
      <c r="G2138" s="12"/>
      <c r="H2138" s="12"/>
      <c r="I2138" s="12"/>
      <c r="J2138" s="12"/>
      <c r="K2138" s="12"/>
      <c r="L2138" s="12"/>
      <c r="M2138" s="12"/>
      <c r="N2138" s="12"/>
      <c r="O2138" s="12"/>
      <c r="P2138" s="12"/>
    </row>
    <row r="2139" spans="3:16" x14ac:dyDescent="0.3">
      <c r="C2139" s="12"/>
      <c r="D2139" s="12"/>
      <c r="E2139" s="12"/>
      <c r="F2139" s="21"/>
      <c r="G2139" s="12"/>
      <c r="H2139" s="12"/>
      <c r="I2139" s="12"/>
      <c r="J2139" s="12"/>
      <c r="K2139" s="12"/>
      <c r="L2139" s="12"/>
      <c r="M2139" s="12"/>
      <c r="N2139" s="12"/>
      <c r="O2139" s="12"/>
      <c r="P2139" s="12"/>
    </row>
    <row r="2140" spans="3:16" x14ac:dyDescent="0.3">
      <c r="C2140" s="12"/>
      <c r="D2140" s="12"/>
      <c r="E2140" s="12"/>
      <c r="F2140" s="21"/>
      <c r="G2140" s="12"/>
      <c r="H2140" s="12"/>
      <c r="I2140" s="12"/>
      <c r="J2140" s="12"/>
      <c r="K2140" s="12"/>
      <c r="L2140" s="12"/>
      <c r="M2140" s="12"/>
      <c r="N2140" s="12"/>
      <c r="O2140" s="12"/>
      <c r="P2140" s="12"/>
    </row>
    <row r="2141" spans="3:16" x14ac:dyDescent="0.3">
      <c r="C2141" s="12"/>
      <c r="D2141" s="12"/>
      <c r="E2141" s="12"/>
      <c r="F2141" s="21"/>
      <c r="G2141" s="12"/>
      <c r="H2141" s="12"/>
      <c r="I2141" s="12"/>
      <c r="J2141" s="12"/>
      <c r="K2141" s="12"/>
      <c r="L2141" s="12"/>
      <c r="M2141" s="12"/>
      <c r="N2141" s="12"/>
      <c r="O2141" s="12"/>
      <c r="P2141" s="12"/>
    </row>
    <row r="2142" spans="3:16" x14ac:dyDescent="0.3">
      <c r="C2142" s="12"/>
      <c r="D2142" s="12"/>
      <c r="E2142" s="12"/>
      <c r="F2142" s="21"/>
      <c r="G2142" s="12"/>
      <c r="H2142" s="12"/>
      <c r="I2142" s="12"/>
      <c r="J2142" s="12"/>
      <c r="K2142" s="12"/>
      <c r="L2142" s="12"/>
      <c r="M2142" s="12"/>
      <c r="N2142" s="12"/>
      <c r="O2142" s="12"/>
      <c r="P2142" s="12"/>
    </row>
    <row r="2143" spans="3:16" x14ac:dyDescent="0.3">
      <c r="C2143" s="12"/>
      <c r="D2143" s="12"/>
      <c r="E2143" s="12"/>
      <c r="F2143" s="21"/>
      <c r="G2143" s="12"/>
      <c r="H2143" s="12"/>
      <c r="I2143" s="12"/>
      <c r="J2143" s="12"/>
      <c r="K2143" s="12"/>
      <c r="L2143" s="12"/>
      <c r="M2143" s="12"/>
      <c r="N2143" s="12"/>
      <c r="O2143" s="12"/>
      <c r="P2143" s="12"/>
    </row>
    <row r="2144" spans="3:16" x14ac:dyDescent="0.3">
      <c r="C2144" s="12"/>
      <c r="D2144" s="12"/>
      <c r="E2144" s="12"/>
      <c r="F2144" s="21"/>
      <c r="G2144" s="12"/>
      <c r="H2144" s="12"/>
      <c r="I2144" s="12"/>
      <c r="J2144" s="12"/>
      <c r="K2144" s="12"/>
      <c r="L2144" s="12"/>
      <c r="M2144" s="12"/>
      <c r="N2144" s="12"/>
      <c r="O2144" s="12"/>
      <c r="P2144" s="12"/>
    </row>
    <row r="2145" spans="3:16" x14ac:dyDescent="0.3">
      <c r="C2145" s="12"/>
      <c r="D2145" s="12"/>
      <c r="E2145" s="12"/>
      <c r="F2145" s="21"/>
      <c r="G2145" s="12"/>
      <c r="H2145" s="12"/>
      <c r="I2145" s="12"/>
      <c r="J2145" s="12"/>
      <c r="K2145" s="12"/>
      <c r="L2145" s="12"/>
      <c r="M2145" s="12"/>
      <c r="N2145" s="12"/>
      <c r="O2145" s="12"/>
      <c r="P2145" s="12"/>
    </row>
    <row r="2146" spans="3:16" x14ac:dyDescent="0.3">
      <c r="C2146" s="12"/>
      <c r="D2146" s="12"/>
      <c r="E2146" s="12"/>
      <c r="F2146" s="21"/>
      <c r="G2146" s="12"/>
      <c r="H2146" s="12"/>
      <c r="I2146" s="12"/>
      <c r="J2146" s="12"/>
      <c r="K2146" s="12"/>
      <c r="L2146" s="12"/>
      <c r="M2146" s="12"/>
      <c r="N2146" s="12"/>
      <c r="O2146" s="12"/>
      <c r="P2146" s="12"/>
    </row>
    <row r="2147" spans="3:16" x14ac:dyDescent="0.3">
      <c r="C2147" s="12"/>
      <c r="D2147" s="12"/>
      <c r="E2147" s="12"/>
      <c r="F2147" s="21"/>
      <c r="G2147" s="12"/>
      <c r="H2147" s="12"/>
      <c r="I2147" s="12"/>
      <c r="J2147" s="12"/>
      <c r="K2147" s="12"/>
      <c r="L2147" s="12"/>
      <c r="M2147" s="12"/>
      <c r="N2147" s="12"/>
      <c r="O2147" s="12"/>
      <c r="P2147" s="12"/>
    </row>
    <row r="2148" spans="3:16" x14ac:dyDescent="0.3">
      <c r="C2148" s="12"/>
      <c r="D2148" s="12"/>
      <c r="E2148" s="12"/>
      <c r="F2148" s="21"/>
      <c r="G2148" s="12"/>
      <c r="H2148" s="12"/>
      <c r="I2148" s="12"/>
      <c r="J2148" s="12"/>
      <c r="K2148" s="12"/>
      <c r="L2148" s="12"/>
      <c r="M2148" s="12"/>
      <c r="N2148" s="12"/>
      <c r="O2148" s="12"/>
      <c r="P2148" s="12"/>
    </row>
    <row r="2149" spans="3:16" x14ac:dyDescent="0.3">
      <c r="C2149" s="12"/>
      <c r="D2149" s="12"/>
      <c r="E2149" s="12"/>
      <c r="F2149" s="21"/>
      <c r="G2149" s="12"/>
      <c r="H2149" s="12"/>
      <c r="I2149" s="12"/>
      <c r="J2149" s="12"/>
      <c r="K2149" s="12"/>
      <c r="L2149" s="12"/>
      <c r="M2149" s="12"/>
      <c r="N2149" s="12"/>
      <c r="O2149" s="12"/>
      <c r="P2149" s="12"/>
    </row>
    <row r="2150" spans="3:16" x14ac:dyDescent="0.3">
      <c r="C2150" s="12"/>
      <c r="D2150" s="12"/>
      <c r="E2150" s="12"/>
      <c r="F2150" s="21"/>
      <c r="G2150" s="12"/>
      <c r="H2150" s="12"/>
      <c r="I2150" s="12"/>
      <c r="J2150" s="12"/>
      <c r="K2150" s="12"/>
      <c r="L2150" s="12"/>
      <c r="M2150" s="12"/>
      <c r="N2150" s="12"/>
      <c r="O2150" s="12"/>
      <c r="P2150" s="12"/>
    </row>
    <row r="2151" spans="3:16" x14ac:dyDescent="0.3">
      <c r="C2151" s="12"/>
      <c r="D2151" s="12"/>
      <c r="E2151" s="12"/>
      <c r="F2151" s="21"/>
      <c r="G2151" s="12"/>
      <c r="H2151" s="12"/>
      <c r="I2151" s="12"/>
      <c r="J2151" s="12"/>
      <c r="K2151" s="12"/>
      <c r="L2151" s="12"/>
      <c r="M2151" s="12"/>
      <c r="N2151" s="12"/>
      <c r="O2151" s="12"/>
      <c r="P2151" s="12"/>
    </row>
    <row r="2152" spans="3:16" x14ac:dyDescent="0.3">
      <c r="C2152" s="12"/>
      <c r="D2152" s="12"/>
      <c r="E2152" s="12"/>
      <c r="F2152" s="21"/>
      <c r="G2152" s="12"/>
      <c r="H2152" s="12"/>
      <c r="I2152" s="12"/>
      <c r="J2152" s="12"/>
      <c r="K2152" s="12"/>
      <c r="L2152" s="12"/>
      <c r="M2152" s="12"/>
      <c r="N2152" s="12"/>
      <c r="O2152" s="12"/>
      <c r="P2152" s="12"/>
    </row>
    <row r="2153" spans="3:16" x14ac:dyDescent="0.3">
      <c r="C2153" s="12"/>
      <c r="D2153" s="12"/>
      <c r="E2153" s="12"/>
      <c r="F2153" s="21"/>
      <c r="G2153" s="12"/>
      <c r="H2153" s="12"/>
      <c r="I2153" s="12"/>
      <c r="J2153" s="12"/>
      <c r="K2153" s="12"/>
      <c r="L2153" s="12"/>
      <c r="M2153" s="12"/>
      <c r="N2153" s="12"/>
      <c r="O2153" s="12"/>
      <c r="P2153" s="12"/>
    </row>
    <row r="2154" spans="3:16" x14ac:dyDescent="0.3">
      <c r="C2154" s="12"/>
      <c r="D2154" s="12"/>
      <c r="E2154" s="12"/>
      <c r="F2154" s="21"/>
      <c r="G2154" s="12"/>
      <c r="H2154" s="12"/>
      <c r="I2154" s="12"/>
      <c r="J2154" s="12"/>
      <c r="K2154" s="12"/>
      <c r="L2154" s="12"/>
      <c r="M2154" s="12"/>
      <c r="N2154" s="12"/>
      <c r="O2154" s="12"/>
      <c r="P2154" s="12"/>
    </row>
    <row r="2155" spans="3:16" x14ac:dyDescent="0.3">
      <c r="C2155" s="12"/>
      <c r="D2155" s="12"/>
      <c r="E2155" s="12"/>
      <c r="F2155" s="21"/>
      <c r="G2155" s="12"/>
      <c r="H2155" s="12"/>
      <c r="I2155" s="12"/>
      <c r="J2155" s="12"/>
      <c r="K2155" s="12"/>
      <c r="L2155" s="12"/>
      <c r="M2155" s="12"/>
      <c r="N2155" s="12"/>
      <c r="O2155" s="12"/>
      <c r="P2155" s="12"/>
    </row>
    <row r="2156" spans="3:16" x14ac:dyDescent="0.3">
      <c r="C2156" s="12"/>
      <c r="D2156" s="12"/>
      <c r="E2156" s="12"/>
      <c r="F2156" s="21"/>
      <c r="G2156" s="12"/>
      <c r="H2156" s="12"/>
      <c r="I2156" s="12"/>
      <c r="J2156" s="12"/>
      <c r="K2156" s="12"/>
      <c r="L2156" s="12"/>
      <c r="M2156" s="12"/>
      <c r="N2156" s="12"/>
      <c r="O2156" s="12"/>
      <c r="P2156" s="12"/>
    </row>
    <row r="2157" spans="3:16" x14ac:dyDescent="0.3">
      <c r="C2157" s="12"/>
      <c r="D2157" s="12"/>
      <c r="E2157" s="12"/>
      <c r="F2157" s="21"/>
      <c r="G2157" s="12"/>
      <c r="H2157" s="12"/>
      <c r="I2157" s="12"/>
      <c r="J2157" s="12"/>
      <c r="K2157" s="12"/>
      <c r="L2157" s="12"/>
      <c r="M2157" s="12"/>
      <c r="N2157" s="12"/>
      <c r="O2157" s="12"/>
      <c r="P2157" s="12"/>
    </row>
    <row r="2158" spans="3:16" x14ac:dyDescent="0.3">
      <c r="C2158" s="12"/>
      <c r="D2158" s="12"/>
      <c r="E2158" s="12"/>
      <c r="F2158" s="21"/>
      <c r="G2158" s="12"/>
      <c r="H2158" s="12"/>
      <c r="I2158" s="12"/>
      <c r="J2158" s="12"/>
      <c r="K2158" s="12"/>
      <c r="L2158" s="12"/>
      <c r="M2158" s="12"/>
      <c r="N2158" s="12"/>
      <c r="O2158" s="12"/>
      <c r="P2158" s="12"/>
    </row>
    <row r="2159" spans="3:16" x14ac:dyDescent="0.3">
      <c r="C2159" s="12"/>
      <c r="D2159" s="12"/>
      <c r="E2159" s="12"/>
      <c r="F2159" s="21"/>
      <c r="G2159" s="12"/>
      <c r="H2159" s="12"/>
      <c r="I2159" s="12"/>
      <c r="J2159" s="12"/>
      <c r="K2159" s="12"/>
      <c r="L2159" s="12"/>
      <c r="M2159" s="12"/>
      <c r="N2159" s="12"/>
      <c r="O2159" s="12"/>
      <c r="P2159" s="12"/>
    </row>
    <row r="2160" spans="3:16" x14ac:dyDescent="0.3">
      <c r="C2160" s="12"/>
      <c r="D2160" s="12"/>
      <c r="E2160" s="12"/>
      <c r="F2160" s="21"/>
      <c r="G2160" s="12"/>
      <c r="H2160" s="12"/>
      <c r="I2160" s="12"/>
      <c r="J2160" s="12"/>
      <c r="K2160" s="12"/>
      <c r="L2160" s="12"/>
      <c r="M2160" s="12"/>
      <c r="N2160" s="12"/>
      <c r="O2160" s="12"/>
      <c r="P2160" s="12"/>
    </row>
    <row r="2161" spans="3:16" x14ac:dyDescent="0.3">
      <c r="C2161" s="12"/>
      <c r="D2161" s="12"/>
      <c r="E2161" s="12"/>
      <c r="F2161" s="21"/>
      <c r="G2161" s="12"/>
      <c r="H2161" s="12"/>
      <c r="I2161" s="12"/>
      <c r="J2161" s="12"/>
      <c r="K2161" s="12"/>
      <c r="L2161" s="12"/>
      <c r="M2161" s="12"/>
      <c r="N2161" s="12"/>
      <c r="O2161" s="12"/>
      <c r="P2161" s="12"/>
    </row>
    <row r="2162" spans="3:16" x14ac:dyDescent="0.3">
      <c r="C2162" s="12"/>
      <c r="D2162" s="12"/>
      <c r="E2162" s="12"/>
      <c r="F2162" s="21"/>
      <c r="G2162" s="12"/>
      <c r="H2162" s="12"/>
      <c r="I2162" s="12"/>
      <c r="J2162" s="12"/>
      <c r="K2162" s="12"/>
      <c r="L2162" s="12"/>
      <c r="M2162" s="12"/>
      <c r="N2162" s="12"/>
      <c r="O2162" s="12"/>
      <c r="P2162" s="12"/>
    </row>
    <row r="2163" spans="3:16" x14ac:dyDescent="0.3">
      <c r="C2163" s="12"/>
      <c r="D2163" s="12"/>
      <c r="E2163" s="12"/>
      <c r="F2163" s="21"/>
      <c r="G2163" s="12"/>
      <c r="H2163" s="12"/>
      <c r="I2163" s="12"/>
      <c r="J2163" s="12"/>
      <c r="K2163" s="12"/>
      <c r="L2163" s="12"/>
      <c r="M2163" s="12"/>
      <c r="N2163" s="12"/>
      <c r="O2163" s="12"/>
      <c r="P2163" s="12"/>
    </row>
    <row r="2164" spans="3:16" x14ac:dyDescent="0.3">
      <c r="C2164" s="12"/>
      <c r="D2164" s="12"/>
      <c r="E2164" s="12"/>
      <c r="F2164" s="21"/>
      <c r="G2164" s="12"/>
      <c r="H2164" s="12"/>
      <c r="I2164" s="12"/>
      <c r="J2164" s="12"/>
      <c r="K2164" s="12"/>
      <c r="L2164" s="12"/>
      <c r="M2164" s="12"/>
      <c r="N2164" s="12"/>
      <c r="O2164" s="12"/>
      <c r="P2164" s="12"/>
    </row>
    <row r="2165" spans="3:16" x14ac:dyDescent="0.3">
      <c r="C2165" s="12"/>
      <c r="D2165" s="12"/>
      <c r="E2165" s="12"/>
      <c r="F2165" s="21"/>
      <c r="G2165" s="12"/>
      <c r="H2165" s="12"/>
      <c r="I2165" s="12"/>
      <c r="J2165" s="12"/>
      <c r="K2165" s="12"/>
      <c r="L2165" s="12"/>
      <c r="M2165" s="12"/>
      <c r="N2165" s="12"/>
      <c r="O2165" s="12"/>
      <c r="P2165" s="12"/>
    </row>
    <row r="2166" spans="3:16" x14ac:dyDescent="0.3">
      <c r="C2166" s="12"/>
      <c r="D2166" s="12"/>
      <c r="E2166" s="12"/>
      <c r="F2166" s="21"/>
      <c r="G2166" s="12"/>
      <c r="H2166" s="12"/>
      <c r="I2166" s="12"/>
      <c r="J2166" s="12"/>
      <c r="K2166" s="12"/>
      <c r="L2166" s="12"/>
      <c r="M2166" s="12"/>
      <c r="N2166" s="12"/>
      <c r="O2166" s="12"/>
      <c r="P2166" s="12"/>
    </row>
    <row r="2167" spans="3:16" x14ac:dyDescent="0.3">
      <c r="C2167" s="12"/>
      <c r="D2167" s="12"/>
      <c r="E2167" s="12"/>
      <c r="F2167" s="21"/>
      <c r="G2167" s="12"/>
      <c r="H2167" s="12"/>
      <c r="I2167" s="12"/>
      <c r="J2167" s="12"/>
      <c r="K2167" s="12"/>
      <c r="L2167" s="12"/>
      <c r="M2167" s="12"/>
      <c r="N2167" s="12"/>
      <c r="O2167" s="12"/>
      <c r="P2167" s="12"/>
    </row>
    <row r="2168" spans="3:16" x14ac:dyDescent="0.3">
      <c r="C2168" s="12"/>
      <c r="D2168" s="12"/>
      <c r="E2168" s="12"/>
      <c r="F2168" s="21"/>
      <c r="G2168" s="12"/>
      <c r="H2168" s="12"/>
      <c r="I2168" s="12"/>
      <c r="J2168" s="12"/>
      <c r="K2168" s="12"/>
      <c r="L2168" s="12"/>
      <c r="M2168" s="12"/>
      <c r="N2168" s="12"/>
      <c r="O2168" s="12"/>
      <c r="P2168" s="12"/>
    </row>
    <row r="2169" spans="3:16" x14ac:dyDescent="0.3">
      <c r="C2169" s="12"/>
      <c r="D2169" s="12"/>
      <c r="E2169" s="12"/>
      <c r="F2169" s="21"/>
      <c r="G2169" s="12"/>
      <c r="H2169" s="12"/>
      <c r="I2169" s="12"/>
      <c r="J2169" s="12"/>
      <c r="K2169" s="12"/>
      <c r="L2169" s="12"/>
      <c r="M2169" s="12"/>
      <c r="N2169" s="12"/>
      <c r="O2169" s="12"/>
      <c r="P2169" s="12"/>
    </row>
    <row r="2170" spans="3:16" x14ac:dyDescent="0.3">
      <c r="C2170" s="12"/>
      <c r="D2170" s="12"/>
      <c r="E2170" s="12"/>
      <c r="F2170" s="21"/>
      <c r="G2170" s="12"/>
      <c r="H2170" s="12"/>
      <c r="I2170" s="12"/>
      <c r="J2170" s="12"/>
      <c r="K2170" s="12"/>
      <c r="L2170" s="12"/>
      <c r="M2170" s="12"/>
      <c r="N2170" s="12"/>
      <c r="O2170" s="12"/>
      <c r="P2170" s="12"/>
    </row>
    <row r="2171" spans="3:16" x14ac:dyDescent="0.3">
      <c r="C2171" s="12"/>
      <c r="D2171" s="12"/>
      <c r="E2171" s="12"/>
      <c r="F2171" s="21"/>
      <c r="G2171" s="12"/>
      <c r="H2171" s="12"/>
      <c r="I2171" s="12"/>
      <c r="J2171" s="12"/>
      <c r="K2171" s="12"/>
      <c r="L2171" s="12"/>
      <c r="M2171" s="12"/>
      <c r="N2171" s="12"/>
      <c r="O2171" s="12"/>
      <c r="P2171" s="12"/>
    </row>
    <row r="2172" spans="3:16" x14ac:dyDescent="0.3">
      <c r="C2172" s="12"/>
      <c r="D2172" s="12"/>
      <c r="E2172" s="12"/>
      <c r="F2172" s="21"/>
      <c r="G2172" s="12"/>
      <c r="H2172" s="12"/>
      <c r="I2172" s="12"/>
      <c r="J2172" s="12"/>
      <c r="K2172" s="12"/>
      <c r="L2172" s="12"/>
      <c r="M2172" s="12"/>
      <c r="N2172" s="12"/>
      <c r="O2172" s="12"/>
      <c r="P2172" s="12"/>
    </row>
    <row r="2173" spans="3:16" x14ac:dyDescent="0.3">
      <c r="C2173" s="12"/>
      <c r="D2173" s="12"/>
      <c r="E2173" s="12"/>
      <c r="F2173" s="21"/>
      <c r="G2173" s="12"/>
      <c r="H2173" s="12"/>
      <c r="I2173" s="12"/>
      <c r="J2173" s="12"/>
      <c r="K2173" s="12"/>
      <c r="L2173" s="12"/>
      <c r="M2173" s="12"/>
      <c r="N2173" s="12"/>
      <c r="O2173" s="12"/>
      <c r="P2173" s="12"/>
    </row>
    <row r="2174" spans="3:16" x14ac:dyDescent="0.3">
      <c r="C2174" s="12"/>
      <c r="D2174" s="12"/>
      <c r="E2174" s="12"/>
      <c r="F2174" s="21"/>
      <c r="G2174" s="12"/>
      <c r="H2174" s="12"/>
      <c r="I2174" s="12"/>
      <c r="J2174" s="12"/>
      <c r="K2174" s="12"/>
      <c r="L2174" s="12"/>
      <c r="M2174" s="12"/>
      <c r="N2174" s="12"/>
      <c r="O2174" s="12"/>
      <c r="P2174" s="12"/>
    </row>
    <row r="2175" spans="3:16" x14ac:dyDescent="0.3">
      <c r="C2175" s="12"/>
      <c r="D2175" s="12"/>
      <c r="E2175" s="12"/>
      <c r="F2175" s="21"/>
      <c r="G2175" s="12"/>
      <c r="H2175" s="12"/>
      <c r="I2175" s="12"/>
      <c r="J2175" s="12"/>
      <c r="K2175" s="12"/>
      <c r="L2175" s="12"/>
      <c r="M2175" s="12"/>
      <c r="N2175" s="12"/>
      <c r="O2175" s="12"/>
      <c r="P2175" s="12"/>
    </row>
    <row r="2176" spans="3:16" x14ac:dyDescent="0.3">
      <c r="C2176" s="12"/>
      <c r="D2176" s="12"/>
      <c r="E2176" s="12"/>
      <c r="F2176" s="21"/>
      <c r="G2176" s="12"/>
      <c r="H2176" s="12"/>
      <c r="I2176" s="12"/>
      <c r="J2176" s="12"/>
      <c r="K2176" s="12"/>
      <c r="L2176" s="12"/>
      <c r="M2176" s="12"/>
      <c r="N2176" s="12"/>
      <c r="O2176" s="12"/>
      <c r="P2176" s="12"/>
    </row>
    <row r="2177" spans="3:16" x14ac:dyDescent="0.3">
      <c r="C2177" s="12"/>
      <c r="D2177" s="12"/>
      <c r="E2177" s="12"/>
      <c r="F2177" s="21"/>
      <c r="G2177" s="12"/>
      <c r="H2177" s="12"/>
      <c r="I2177" s="12"/>
      <c r="J2177" s="12"/>
      <c r="K2177" s="12"/>
      <c r="L2177" s="12"/>
      <c r="M2177" s="12"/>
      <c r="N2177" s="12"/>
      <c r="O2177" s="12"/>
      <c r="P2177" s="12"/>
    </row>
    <row r="2178" spans="3:16" x14ac:dyDescent="0.3">
      <c r="C2178" s="12"/>
      <c r="D2178" s="12"/>
      <c r="E2178" s="12"/>
      <c r="F2178" s="21"/>
      <c r="G2178" s="12"/>
      <c r="H2178" s="12"/>
      <c r="I2178" s="12"/>
      <c r="J2178" s="12"/>
      <c r="K2178" s="12"/>
      <c r="L2178" s="12"/>
      <c r="M2178" s="12"/>
      <c r="N2178" s="12"/>
      <c r="O2178" s="12"/>
      <c r="P2178" s="12"/>
    </row>
  </sheetData>
  <sheetProtection algorithmName="SHA-512" hashValue="R1xerR5HYjtdRX3d2l4MUs6EH769padZlPCbVLT8gPQVPZLYRZmBAAEGVtOWy26zY+vb5VC8eKqPckLHTJDAXQ==" saltValue="vwZlFooYyMvX6phc6n9FeA==" spinCount="100000" sheet="1" objects="1" scenarios="1"/>
  <protectedRanges>
    <protectedRange sqref="E11:G15" name="Rango1"/>
  </protectedRanges>
  <mergeCells count="7">
    <mergeCell ref="D17:O21"/>
    <mergeCell ref="D3:O7"/>
    <mergeCell ref="C1:P1"/>
    <mergeCell ref="E9:E10"/>
    <mergeCell ref="F9:F10"/>
    <mergeCell ref="G9:G10"/>
    <mergeCell ref="H9:H10"/>
  </mergeCells>
  <phoneticPr fontId="3" type="noConversion"/>
  <conditionalFormatting sqref="G11:G15">
    <cfRule type="expression" dxfId="1204" priority="25" stopIfTrue="1">
      <formula>AND(OR(ISTEXT(E11),ISTEXT(F11)),ISBLANK(G11),G11="")</formula>
    </cfRule>
  </conditionalFormatting>
  <conditionalFormatting sqref="F11:F15">
    <cfRule type="expression" dxfId="1203" priority="26" stopIfTrue="1">
      <formula>AND(ISTEXT(E11),ISNONTEXT(F11))</formula>
    </cfRule>
  </conditionalFormatting>
  <conditionalFormatting sqref="E11:E15">
    <cfRule type="expression" dxfId="1202" priority="22" stopIfTrue="1">
      <formula>E11=""</formula>
    </cfRule>
  </conditionalFormatting>
  <dataValidations count="3">
    <dataValidation type="list" allowBlank="1" showInputMessage="1" showErrorMessage="1" sqref="D11:D15">
      <formula1>$E$11:$E$15</formula1>
    </dataValidation>
    <dataValidation type="whole" operator="greaterThan" allowBlank="1" showInputMessage="1" showErrorMessage="1" sqref="G11:G15">
      <formula1>0</formula1>
    </dataValidation>
    <dataValidation type="list" allowBlank="1" showInputMessage="1" showErrorMessage="1" sqref="F11:F15">
      <formula1>Tipo_ER</formula1>
    </dataValidation>
  </dataValidations>
  <hyperlinks>
    <hyperlink ref="A4" location="'2. Hoja de trabajo. Consumos'!A1" display="2. Hoja de trabajo. Consumos"/>
    <hyperlink ref="A5" location="'3. Instalaciones fijas'!A1" display="3. Instalaciones fijas"/>
    <hyperlink ref="A7" location="'5. Emisiones Fugitivas'!A1" display="5. Emisiones fugitivas"/>
    <hyperlink ref="A8" location="'6. Emisiones de proceso'!A1" display="6. Emisiones de proceso"/>
    <hyperlink ref="A9" location="'7. Información adicional'!A1" display="7. Información adicional"/>
    <hyperlink ref="A13" location="'11. Revisiones calculadora'!A1" display="11. Revisiones de la calculadora"/>
    <hyperlink ref="A3" location="'1.Datos generales organización '!A1" display="1. Datos de la organización"/>
    <hyperlink ref="A6" location="'4. Vehículos y maquinaria'!A1" display="4. Vehículos y maquinaria"/>
    <hyperlink ref="A11" location="'9. Informe final. Resultados'!A1" display="9. Informe final: Resultados"/>
    <hyperlink ref="A10" location="'8.Electricidad y otras energías'!A1" display="8. Indirectas por energía comprada"/>
    <hyperlink ref="A12" location="'10. Factores de emisión'!A1" display="10. Factores de emisión"/>
  </hyperlinks>
  <pageMargins left="0.75" right="0.75" top="1" bottom="1" header="0" footer="0"/>
  <pageSetup paperSize="256" scale="48"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L296"/>
  <sheetViews>
    <sheetView showRowColHeaders="0" zoomScaleNormal="100" workbookViewId="0">
      <pane xSplit="2" ySplit="1" topLeftCell="C2" activePane="bottomRight" state="frozen"/>
      <selection activeCell="H40" sqref="H40:N40"/>
      <selection pane="topRight" activeCell="H40" sqref="H40:N40"/>
      <selection pane="bottomLeft" activeCell="H40" sqref="H40:N40"/>
      <selection pane="bottomRight"/>
    </sheetView>
  </sheetViews>
  <sheetFormatPr baseColWidth="10" defaultColWidth="11.42578125" defaultRowHeight="16.5" x14ac:dyDescent="0.3"/>
  <cols>
    <col min="1" max="1" width="27.140625" style="13" customWidth="1"/>
    <col min="2" max="2" width="0.5703125" style="11" customWidth="1"/>
    <col min="3" max="3" width="1.5703125" style="29" customWidth="1"/>
    <col min="4" max="4" width="1.42578125" style="58" customWidth="1"/>
    <col min="5" max="5" width="26.28515625" style="58" customWidth="1"/>
    <col min="6" max="6" width="51.42578125" style="58" customWidth="1"/>
    <col min="7" max="7" width="25" style="58" customWidth="1"/>
    <col min="8" max="8" width="16.28515625" style="58" customWidth="1"/>
    <col min="9" max="9" width="16.42578125" style="58" customWidth="1"/>
    <col min="10" max="10" width="17.7109375" style="58" customWidth="1"/>
    <col min="11" max="11" width="6.5703125" style="58" customWidth="1"/>
    <col min="12" max="12" width="2.7109375" style="58" customWidth="1"/>
    <col min="13" max="13" width="2" style="58" customWidth="1"/>
    <col min="14" max="14" width="11.42578125" style="58" customWidth="1"/>
    <col min="15" max="15" width="6.7109375" style="58" bestFit="1" customWidth="1"/>
    <col min="16" max="16" width="7.140625" style="58" bestFit="1" customWidth="1"/>
    <col min="17" max="20" width="10.7109375" style="58" customWidth="1"/>
    <col min="21" max="21" width="11.42578125" style="58" bestFit="1" customWidth="1"/>
    <col min="22" max="47" width="11.42578125" style="58" customWidth="1"/>
    <col min="48" max="16384" width="11.42578125" style="58"/>
  </cols>
  <sheetData>
    <row r="1" spans="1:22" s="12" customFormat="1" ht="36" customHeight="1" x14ac:dyDescent="0.3">
      <c r="A1" s="10"/>
      <c r="B1" s="11"/>
      <c r="C1" s="966" t="s">
        <v>1411</v>
      </c>
      <c r="D1" s="966"/>
      <c r="E1" s="966"/>
      <c r="F1" s="966"/>
      <c r="G1" s="966"/>
      <c r="H1" s="966"/>
      <c r="I1" s="966"/>
      <c r="J1" s="966"/>
      <c r="K1" s="966"/>
      <c r="L1" s="966"/>
      <c r="M1" s="966"/>
      <c r="P1" s="203">
        <f>'1.Datos generales organización '!G3</f>
        <v>0</v>
      </c>
    </row>
    <row r="2" spans="1:22" s="14" customFormat="1" ht="36" customHeight="1" x14ac:dyDescent="0.25">
      <c r="A2" s="7"/>
      <c r="B2" s="5"/>
      <c r="C2" s="29"/>
      <c r="G2" s="32"/>
      <c r="H2" s="32"/>
      <c r="I2" s="32"/>
      <c r="J2" s="32"/>
      <c r="K2" s="32"/>
      <c r="L2" s="32"/>
      <c r="M2" s="15"/>
      <c r="N2" s="16"/>
      <c r="O2" s="16"/>
      <c r="P2" s="15"/>
      <c r="Q2" s="15"/>
    </row>
    <row r="3" spans="1:22" s="14" customFormat="1" ht="15" customHeight="1" x14ac:dyDescent="0.25">
      <c r="A3" s="17" t="s">
        <v>50</v>
      </c>
      <c r="B3" s="81"/>
      <c r="C3" s="29"/>
      <c r="E3" s="993" t="s">
        <v>804</v>
      </c>
      <c r="F3" s="993"/>
      <c r="G3" s="993"/>
      <c r="H3" s="993"/>
      <c r="I3" s="993"/>
      <c r="J3" s="993"/>
      <c r="K3" s="993"/>
      <c r="L3" s="296"/>
      <c r="M3" s="296"/>
      <c r="N3" s="296"/>
      <c r="O3" s="296"/>
      <c r="P3" s="296"/>
      <c r="Q3" s="296"/>
      <c r="R3" s="296"/>
      <c r="S3" s="296"/>
      <c r="T3" s="231"/>
      <c r="U3" s="231"/>
      <c r="V3" s="220"/>
    </row>
    <row r="4" spans="1:22" s="14" customFormat="1" ht="15" customHeight="1" x14ac:dyDescent="0.25">
      <c r="A4" s="17" t="s">
        <v>1180</v>
      </c>
      <c r="B4" s="81"/>
      <c r="C4" s="29"/>
      <c r="E4" s="286"/>
      <c r="F4" s="286"/>
      <c r="G4" s="286"/>
      <c r="H4" s="286"/>
      <c r="I4" s="286"/>
      <c r="J4" s="286"/>
      <c r="K4" s="286"/>
      <c r="L4" s="286"/>
      <c r="M4" s="286"/>
      <c r="N4" s="286"/>
      <c r="O4" s="231"/>
      <c r="P4" s="231"/>
      <c r="Q4" s="231"/>
      <c r="R4" s="231"/>
      <c r="S4" s="231"/>
      <c r="T4" s="231"/>
      <c r="U4" s="231"/>
      <c r="V4" s="220"/>
    </row>
    <row r="5" spans="1:22" s="14" customFormat="1" ht="15" customHeight="1" x14ac:dyDescent="0.25">
      <c r="A5" s="17" t="s">
        <v>1181</v>
      </c>
      <c r="B5" s="81"/>
      <c r="C5" s="29"/>
      <c r="E5" s="980" t="s">
        <v>805</v>
      </c>
      <c r="F5" s="980"/>
      <c r="G5" s="980"/>
      <c r="H5" s="980"/>
      <c r="I5" s="980"/>
      <c r="J5" s="980"/>
      <c r="K5" s="980"/>
      <c r="L5" s="286"/>
      <c r="M5" s="286"/>
      <c r="N5" s="286"/>
      <c r="O5" s="231"/>
      <c r="P5" s="231"/>
      <c r="Q5" s="231"/>
      <c r="R5" s="231"/>
      <c r="S5" s="231"/>
      <c r="T5" s="231"/>
      <c r="U5" s="231"/>
      <c r="V5" s="220"/>
    </row>
    <row r="6" spans="1:22" s="14" customFormat="1" ht="15" customHeight="1" x14ac:dyDescent="0.25">
      <c r="A6" s="17" t="s">
        <v>1182</v>
      </c>
      <c r="B6" s="81"/>
      <c r="C6" s="29"/>
      <c r="E6" s="286"/>
      <c r="F6" s="286"/>
      <c r="G6" s="286"/>
      <c r="H6" s="286"/>
      <c r="I6" s="286"/>
      <c r="J6" s="286"/>
      <c r="K6" s="286"/>
      <c r="L6" s="286"/>
      <c r="M6" s="286"/>
      <c r="N6" s="286"/>
      <c r="O6" s="286"/>
      <c r="P6" s="286"/>
      <c r="Q6" s="286"/>
      <c r="R6" s="286"/>
      <c r="S6" s="286"/>
      <c r="T6" s="231"/>
      <c r="U6" s="231"/>
      <c r="V6" s="220"/>
    </row>
    <row r="7" spans="1:22" s="14" customFormat="1" ht="15" customHeight="1" x14ac:dyDescent="0.25">
      <c r="A7" s="17" t="s">
        <v>1183</v>
      </c>
      <c r="B7" s="81"/>
      <c r="C7" s="29"/>
      <c r="E7" s="290" t="s">
        <v>807</v>
      </c>
      <c r="F7" s="231"/>
      <c r="G7" s="231"/>
      <c r="H7" s="231"/>
      <c r="I7" s="231"/>
      <c r="J7" s="231"/>
      <c r="K7" s="231"/>
      <c r="L7" s="244"/>
      <c r="M7" s="231"/>
      <c r="N7" s="231"/>
      <c r="O7" s="231"/>
      <c r="P7" s="231"/>
      <c r="Q7" s="231"/>
      <c r="R7" s="231"/>
      <c r="S7" s="231"/>
      <c r="T7" s="231"/>
      <c r="U7" s="231"/>
      <c r="V7" s="220"/>
    </row>
    <row r="8" spans="1:22" s="14" customFormat="1" ht="15" customHeight="1" x14ac:dyDescent="0.25">
      <c r="A8" s="17" t="s">
        <v>1184</v>
      </c>
      <c r="B8" s="81"/>
      <c r="C8" s="29"/>
      <c r="E8" s="693" t="s">
        <v>811</v>
      </c>
      <c r="F8" s="291"/>
      <c r="G8" s="291"/>
      <c r="H8" s="291"/>
      <c r="I8" s="291"/>
      <c r="J8" s="291"/>
      <c r="K8" s="291"/>
      <c r="L8" s="286"/>
      <c r="M8" s="286"/>
      <c r="N8" s="286"/>
      <c r="O8" s="286"/>
      <c r="P8" s="286"/>
      <c r="Q8" s="286"/>
      <c r="R8" s="286"/>
      <c r="S8" s="286"/>
      <c r="T8" s="231"/>
      <c r="U8" s="231"/>
      <c r="V8" s="220"/>
    </row>
    <row r="9" spans="1:22" s="14" customFormat="1" ht="15" customHeight="1" x14ac:dyDescent="0.25">
      <c r="A9" s="17" t="s">
        <v>1185</v>
      </c>
      <c r="B9" s="81"/>
      <c r="C9" s="29"/>
      <c r="E9" s="693" t="s">
        <v>813</v>
      </c>
      <c r="F9" s="291"/>
      <c r="G9" s="291"/>
      <c r="H9" s="291"/>
      <c r="I9" s="291"/>
      <c r="J9" s="291"/>
      <c r="K9" s="291"/>
      <c r="L9" s="286"/>
      <c r="M9" s="286"/>
      <c r="N9" s="286"/>
      <c r="O9" s="286"/>
      <c r="P9" s="286"/>
      <c r="Q9" s="286"/>
      <c r="R9" s="286"/>
      <c r="S9" s="286"/>
      <c r="T9" s="231"/>
      <c r="U9" s="231"/>
      <c r="V9" s="220"/>
    </row>
    <row r="10" spans="1:22" s="14" customFormat="1" ht="15" customHeight="1" x14ac:dyDescent="0.25">
      <c r="A10" s="4" t="s">
        <v>1390</v>
      </c>
      <c r="B10" s="81"/>
      <c r="C10" s="29"/>
      <c r="E10" s="693" t="s">
        <v>812</v>
      </c>
      <c r="F10" s="291"/>
      <c r="G10" s="291"/>
      <c r="H10" s="291"/>
      <c r="I10" s="291"/>
      <c r="J10" s="291"/>
      <c r="K10" s="291"/>
      <c r="L10" s="286"/>
      <c r="M10" s="286"/>
      <c r="N10" s="286"/>
      <c r="O10" s="286"/>
      <c r="P10" s="286"/>
      <c r="Q10" s="286"/>
      <c r="R10" s="286"/>
      <c r="S10" s="286"/>
      <c r="T10" s="231"/>
      <c r="U10" s="231"/>
      <c r="V10" s="220"/>
    </row>
    <row r="11" spans="1:22" s="14" customFormat="1" ht="15" customHeight="1" x14ac:dyDescent="0.25">
      <c r="A11" s="17" t="s">
        <v>1186</v>
      </c>
      <c r="B11" s="81"/>
      <c r="C11" s="29"/>
      <c r="E11" s="693" t="s">
        <v>1413</v>
      </c>
      <c r="F11" s="291"/>
      <c r="G11" s="291"/>
      <c r="H11" s="291"/>
      <c r="I11" s="291"/>
      <c r="J11" s="291"/>
      <c r="K11" s="291"/>
      <c r="L11" s="286"/>
      <c r="M11" s="286"/>
      <c r="N11" s="286"/>
      <c r="O11" s="286"/>
      <c r="P11" s="286"/>
      <c r="Q11" s="286"/>
      <c r="R11" s="286"/>
      <c r="S11" s="286"/>
      <c r="T11" s="231"/>
      <c r="U11" s="231"/>
      <c r="V11" s="220"/>
    </row>
    <row r="12" spans="1:22" s="14" customFormat="1" ht="15" customHeight="1" x14ac:dyDescent="0.25">
      <c r="A12" s="17" t="s">
        <v>1187</v>
      </c>
      <c r="B12" s="81"/>
      <c r="C12" s="29"/>
      <c r="E12" s="290" t="s">
        <v>808</v>
      </c>
      <c r="F12" s="296"/>
      <c r="G12" s="296"/>
      <c r="H12" s="296"/>
      <c r="I12" s="296"/>
      <c r="J12" s="296"/>
      <c r="K12" s="296"/>
      <c r="L12" s="296"/>
      <c r="M12" s="296"/>
      <c r="N12" s="296"/>
      <c r="O12" s="296"/>
      <c r="P12" s="245"/>
      <c r="Q12" s="245"/>
      <c r="R12" s="245"/>
      <c r="S12" s="245"/>
      <c r="T12" s="221"/>
      <c r="U12" s="245"/>
    </row>
    <row r="13" spans="1:22" s="14" customFormat="1" ht="15" customHeight="1" x14ac:dyDescent="0.25">
      <c r="A13" s="17" t="s">
        <v>1188</v>
      </c>
      <c r="B13" s="81"/>
      <c r="C13" s="29"/>
      <c r="E13" s="693" t="s">
        <v>810</v>
      </c>
      <c r="F13" s="291"/>
      <c r="G13" s="291"/>
      <c r="H13" s="291"/>
      <c r="I13" s="291"/>
      <c r="J13" s="291"/>
      <c r="K13" s="291"/>
      <c r="L13" s="286"/>
      <c r="M13" s="286"/>
      <c r="N13" s="286"/>
      <c r="O13" s="286"/>
      <c r="P13" s="286"/>
      <c r="Q13" s="286"/>
      <c r="R13" s="286"/>
      <c r="S13" s="286"/>
      <c r="T13" s="231"/>
      <c r="U13" s="231"/>
      <c r="V13" s="220"/>
    </row>
    <row r="14" spans="1:22" s="14" customFormat="1" ht="15" customHeight="1" x14ac:dyDescent="0.25">
      <c r="A14" s="70"/>
      <c r="B14" s="81"/>
      <c r="C14" s="29"/>
      <c r="E14" s="290" t="s">
        <v>806</v>
      </c>
      <c r="F14" s="296"/>
      <c r="G14" s="296"/>
      <c r="H14" s="296"/>
      <c r="I14" s="296"/>
      <c r="J14" s="296"/>
      <c r="K14" s="296"/>
      <c r="L14" s="296"/>
      <c r="M14" s="296"/>
      <c r="N14" s="296"/>
      <c r="O14" s="296"/>
      <c r="P14" s="245"/>
      <c r="Q14" s="245"/>
      <c r="R14" s="245"/>
      <c r="S14" s="245"/>
      <c r="T14" s="221"/>
      <c r="U14" s="245"/>
    </row>
    <row r="15" spans="1:22" s="14" customFormat="1" ht="15" customHeight="1" x14ac:dyDescent="0.25">
      <c r="A15" s="70"/>
      <c r="B15" s="81"/>
      <c r="C15" s="29"/>
      <c r="E15" s="693" t="s">
        <v>814</v>
      </c>
      <c r="F15" s="292"/>
      <c r="G15" s="292"/>
      <c r="H15" s="292"/>
      <c r="I15" s="292"/>
      <c r="J15" s="292"/>
      <c r="K15" s="292"/>
      <c r="L15" s="292"/>
      <c r="M15" s="292"/>
      <c r="N15" s="292"/>
      <c r="O15" s="296"/>
      <c r="P15" s="245"/>
      <c r="Q15" s="245"/>
      <c r="R15" s="245"/>
      <c r="S15" s="245"/>
      <c r="T15" s="221"/>
      <c r="U15" s="245"/>
    </row>
    <row r="16" spans="1:22" s="14" customFormat="1" ht="15" customHeight="1" x14ac:dyDescent="0.25">
      <c r="A16" s="7"/>
      <c r="B16" s="6"/>
      <c r="C16" s="29"/>
      <c r="D16" s="241"/>
      <c r="F16" s="241"/>
      <c r="G16" s="241"/>
      <c r="H16" s="241"/>
      <c r="I16" s="241"/>
      <c r="J16" s="241"/>
      <c r="K16" s="241"/>
      <c r="L16" s="241"/>
      <c r="N16" s="16"/>
      <c r="O16" s="16"/>
      <c r="P16" s="15"/>
      <c r="Q16" s="15"/>
    </row>
    <row r="17" spans="1:17" s="14" customFormat="1" ht="15" customHeight="1" x14ac:dyDescent="0.25">
      <c r="A17" s="7"/>
      <c r="B17" s="6"/>
      <c r="C17" s="29"/>
      <c r="D17" s="293" t="s">
        <v>802</v>
      </c>
      <c r="E17" s="303"/>
      <c r="F17" s="303"/>
      <c r="G17" s="303"/>
      <c r="H17" s="303"/>
      <c r="I17" s="303"/>
      <c r="J17" s="303"/>
      <c r="K17" s="303"/>
      <c r="L17" s="31"/>
      <c r="M17" s="31"/>
      <c r="N17" s="16"/>
      <c r="O17" s="16"/>
      <c r="P17" s="15"/>
      <c r="Q17" s="15"/>
    </row>
    <row r="18" spans="1:17" s="32" customFormat="1" ht="15" customHeight="1" x14ac:dyDescent="0.25">
      <c r="A18" s="7"/>
      <c r="B18" s="6"/>
      <c r="C18" s="29"/>
      <c r="D18" s="207"/>
    </row>
    <row r="19" spans="1:17" s="32" customFormat="1" ht="15" customHeight="1" x14ac:dyDescent="0.25">
      <c r="A19" s="7"/>
      <c r="B19" s="11"/>
      <c r="C19" s="29"/>
      <c r="D19" s="305"/>
      <c r="E19" s="980" t="s">
        <v>815</v>
      </c>
      <c r="F19" s="980"/>
      <c r="G19" s="980"/>
      <c r="H19" s="980"/>
      <c r="I19" s="980"/>
      <c r="J19" s="980"/>
      <c r="K19" s="980"/>
      <c r="L19" s="241"/>
      <c r="M19" s="77"/>
    </row>
    <row r="20" spans="1:17" s="32" customFormat="1" ht="15" customHeight="1" x14ac:dyDescent="0.25">
      <c r="A20" s="7"/>
      <c r="B20" s="11"/>
      <c r="C20" s="29"/>
      <c r="D20" s="305"/>
      <c r="E20" s="980"/>
      <c r="F20" s="980"/>
      <c r="G20" s="980"/>
      <c r="H20" s="980"/>
      <c r="I20" s="980"/>
      <c r="J20" s="980"/>
      <c r="K20" s="980"/>
      <c r="L20" s="241"/>
      <c r="M20" s="77"/>
    </row>
    <row r="21" spans="1:17" s="32" customFormat="1" ht="15" customHeight="1" x14ac:dyDescent="0.25">
      <c r="A21" s="7"/>
      <c r="B21" s="11"/>
      <c r="C21" s="29"/>
      <c r="D21" s="305"/>
      <c r="E21" s="305"/>
      <c r="F21" s="305"/>
      <c r="G21" s="305"/>
      <c r="H21" s="305"/>
      <c r="I21" s="305"/>
      <c r="J21" s="305"/>
      <c r="K21" s="305"/>
      <c r="L21" s="283"/>
      <c r="M21" s="75"/>
    </row>
    <row r="22" spans="1:17" s="12" customFormat="1" ht="15" customHeight="1" x14ac:dyDescent="0.3">
      <c r="A22" s="7"/>
      <c r="B22" s="11"/>
      <c r="C22" s="29"/>
      <c r="D22" s="305"/>
      <c r="E22" s="993" t="s">
        <v>1179</v>
      </c>
      <c r="F22" s="993"/>
      <c r="G22" s="993"/>
      <c r="H22" s="993"/>
      <c r="I22" s="993"/>
      <c r="J22" s="993"/>
      <c r="K22" s="993"/>
      <c r="L22" s="241"/>
      <c r="M22" s="31"/>
    </row>
    <row r="23" spans="1:17" s="12" customFormat="1" x14ac:dyDescent="0.3">
      <c r="A23" s="7"/>
      <c r="B23" s="11"/>
      <c r="C23" s="29"/>
      <c r="D23" s="305"/>
      <c r="E23" s="993"/>
      <c r="F23" s="993"/>
      <c r="G23" s="993"/>
      <c r="H23" s="993"/>
      <c r="I23" s="993"/>
      <c r="J23" s="993"/>
      <c r="K23" s="993"/>
      <c r="L23" s="241"/>
      <c r="M23" s="31"/>
    </row>
    <row r="24" spans="1:17" s="12" customFormat="1" ht="15" customHeight="1" x14ac:dyDescent="0.3">
      <c r="A24" s="7"/>
      <c r="B24" s="11"/>
      <c r="C24" s="29"/>
      <c r="D24" s="305"/>
      <c r="E24" s="305"/>
      <c r="F24" s="305"/>
      <c r="G24" s="305"/>
      <c r="H24" s="305"/>
      <c r="I24" s="305"/>
      <c r="J24" s="305"/>
      <c r="K24" s="305"/>
      <c r="L24" s="241"/>
      <c r="M24" s="31"/>
    </row>
    <row r="25" spans="1:17" s="12" customFormat="1" ht="15" customHeight="1" x14ac:dyDescent="0.35">
      <c r="A25" s="7"/>
      <c r="B25" s="11"/>
      <c r="C25" s="29"/>
      <c r="D25" s="59"/>
      <c r="E25" s="1091" t="s">
        <v>991</v>
      </c>
      <c r="F25" s="1021" t="s">
        <v>1162</v>
      </c>
      <c r="G25" s="1093" t="s">
        <v>1163</v>
      </c>
      <c r="H25" s="1042" t="s">
        <v>1024</v>
      </c>
      <c r="I25" s="1042" t="str">
        <f>IF('1.Datos generales organización '!$G$3&lt;2021,"Factor Mix eléc.(3) kg CO2/kWh","Factor Mix eléc.(3) kg CO2e/kWh")</f>
        <v>Factor Mix eléc.(3) kg CO2/kWh</v>
      </c>
      <c r="J25" s="1095" t="str">
        <f>IF('1.Datos generales organización '!$G$3&lt;2021,"Emisiones (4) kg CO2","Emisiones (4)            kg CO2e")</f>
        <v>Emisiones (4) kg CO2</v>
      </c>
      <c r="K25" s="304"/>
      <c r="Q25" s="141"/>
    </row>
    <row r="26" spans="1:17" s="12" customFormat="1" ht="15" customHeight="1" x14ac:dyDescent="0.3">
      <c r="A26" s="7"/>
      <c r="B26" s="11"/>
      <c r="C26" s="29"/>
      <c r="E26" s="1092"/>
      <c r="F26" s="1022"/>
      <c r="G26" s="1094"/>
      <c r="H26" s="1044"/>
      <c r="I26" s="1044"/>
      <c r="J26" s="1096"/>
      <c r="K26" s="304"/>
    </row>
    <row r="27" spans="1:17" s="12" customFormat="1" ht="15" customHeight="1" x14ac:dyDescent="0.3">
      <c r="A27" s="7"/>
      <c r="B27" s="11"/>
      <c r="C27" s="29"/>
      <c r="E27" s="152"/>
      <c r="F27" s="821"/>
      <c r="G27" s="267"/>
      <c r="H27" s="60"/>
      <c r="I27" s="832" t="str">
        <f ca="1">Datos!G844</f>
        <v/>
      </c>
      <c r="J27" s="701" t="str">
        <f ca="1">Datos!H844</f>
        <v/>
      </c>
      <c r="K27" s="304"/>
    </row>
    <row r="28" spans="1:17" s="12" customFormat="1" ht="15" customHeight="1" x14ac:dyDescent="0.3">
      <c r="A28" s="7"/>
      <c r="B28" s="11"/>
      <c r="C28" s="29"/>
      <c r="E28" s="152"/>
      <c r="F28" s="821"/>
      <c r="G28" s="267"/>
      <c r="H28" s="60"/>
      <c r="I28" s="832" t="str">
        <f ca="1">Datos!G845</f>
        <v/>
      </c>
      <c r="J28" s="701" t="str">
        <f ca="1">Datos!H845</f>
        <v/>
      </c>
      <c r="K28" s="304"/>
      <c r="L28" s="32"/>
    </row>
    <row r="29" spans="1:17" s="12" customFormat="1" ht="15" customHeight="1" x14ac:dyDescent="0.3">
      <c r="A29" s="7"/>
      <c r="B29" s="11"/>
      <c r="C29" s="29"/>
      <c r="E29" s="152"/>
      <c r="F29" s="821"/>
      <c r="G29" s="267"/>
      <c r="H29" s="61"/>
      <c r="I29" s="832" t="str">
        <f ca="1">Datos!G846</f>
        <v/>
      </c>
      <c r="J29" s="701" t="str">
        <f ca="1">Datos!H846</f>
        <v/>
      </c>
      <c r="K29" s="304"/>
      <c r="L29" s="32"/>
    </row>
    <row r="30" spans="1:17" s="12" customFormat="1" ht="15" customHeight="1" x14ac:dyDescent="0.3">
      <c r="A30" s="19"/>
      <c r="B30" s="11"/>
      <c r="C30" s="29"/>
      <c r="E30" s="152"/>
      <c r="F30" s="821"/>
      <c r="G30" s="267"/>
      <c r="H30" s="61"/>
      <c r="I30" s="832" t="str">
        <f ca="1">Datos!G847</f>
        <v/>
      </c>
      <c r="J30" s="701" t="str">
        <f ca="1">Datos!H847</f>
        <v/>
      </c>
      <c r="K30" s="304"/>
      <c r="L30" s="32"/>
    </row>
    <row r="31" spans="1:17" s="12" customFormat="1" ht="15" customHeight="1" x14ac:dyDescent="0.3">
      <c r="A31" s="19"/>
      <c r="B31" s="11"/>
      <c r="C31" s="29"/>
      <c r="E31" s="152"/>
      <c r="F31" s="821"/>
      <c r="G31" s="267"/>
      <c r="H31" s="61"/>
      <c r="I31" s="832" t="str">
        <f ca="1">Datos!G848</f>
        <v/>
      </c>
      <c r="J31" s="701" t="str">
        <f ca="1">Datos!H848</f>
        <v/>
      </c>
      <c r="K31" s="304"/>
      <c r="L31" s="32"/>
    </row>
    <row r="32" spans="1:17" s="12" customFormat="1" ht="15" customHeight="1" x14ac:dyDescent="0.3">
      <c r="A32" s="19"/>
      <c r="B32" s="11"/>
      <c r="C32" s="29"/>
      <c r="E32" s="152"/>
      <c r="F32" s="821"/>
      <c r="G32" s="267"/>
      <c r="H32" s="61"/>
      <c r="I32" s="832" t="str">
        <f ca="1">Datos!G849</f>
        <v/>
      </c>
      <c r="J32" s="701" t="str">
        <f ca="1">Datos!H849</f>
        <v/>
      </c>
      <c r="K32" s="304"/>
      <c r="L32" s="32"/>
    </row>
    <row r="33" spans="1:12" s="12" customFormat="1" ht="15" customHeight="1" x14ac:dyDescent="0.3">
      <c r="A33" s="19"/>
      <c r="B33" s="11"/>
      <c r="C33" s="29"/>
      <c r="E33" s="152"/>
      <c r="F33" s="821"/>
      <c r="G33" s="267"/>
      <c r="H33" s="61"/>
      <c r="I33" s="832" t="str">
        <f ca="1">Datos!G850</f>
        <v/>
      </c>
      <c r="J33" s="701" t="str">
        <f ca="1">Datos!H850</f>
        <v/>
      </c>
      <c r="K33" s="304"/>
      <c r="L33" s="32"/>
    </row>
    <row r="34" spans="1:12" s="12" customFormat="1" ht="15" customHeight="1" x14ac:dyDescent="0.3">
      <c r="A34" s="19"/>
      <c r="B34" s="11"/>
      <c r="C34" s="29"/>
      <c r="E34" s="152"/>
      <c r="F34" s="821"/>
      <c r="G34" s="267"/>
      <c r="H34" s="61"/>
      <c r="I34" s="832" t="str">
        <f ca="1">Datos!G851</f>
        <v/>
      </c>
      <c r="J34" s="701" t="str">
        <f ca="1">Datos!H851</f>
        <v/>
      </c>
      <c r="K34" s="304"/>
      <c r="L34" s="32"/>
    </row>
    <row r="35" spans="1:12" s="12" customFormat="1" ht="15" customHeight="1" x14ac:dyDescent="0.3">
      <c r="A35" s="19"/>
      <c r="B35" s="11"/>
      <c r="C35" s="29"/>
      <c r="E35" s="152"/>
      <c r="F35" s="821"/>
      <c r="G35" s="267"/>
      <c r="H35" s="61"/>
      <c r="I35" s="832" t="str">
        <f ca="1">Datos!G852</f>
        <v/>
      </c>
      <c r="J35" s="701" t="str">
        <f ca="1">Datos!H852</f>
        <v/>
      </c>
      <c r="K35" s="304"/>
      <c r="L35" s="32"/>
    </row>
    <row r="36" spans="1:12" s="12" customFormat="1" ht="15" customHeight="1" x14ac:dyDescent="0.3">
      <c r="A36" s="19"/>
      <c r="B36" s="11"/>
      <c r="C36" s="29"/>
      <c r="E36" s="152"/>
      <c r="F36" s="821"/>
      <c r="G36" s="267"/>
      <c r="H36" s="61"/>
      <c r="I36" s="832" t="str">
        <f ca="1">Datos!G853</f>
        <v/>
      </c>
      <c r="J36" s="701" t="str">
        <f ca="1">Datos!H853</f>
        <v/>
      </c>
      <c r="K36" s="304"/>
      <c r="L36" s="32"/>
    </row>
    <row r="37" spans="1:12" s="12" customFormat="1" ht="15" customHeight="1" x14ac:dyDescent="0.3">
      <c r="A37" s="19"/>
      <c r="B37" s="11"/>
      <c r="C37" s="29"/>
      <c r="E37" s="152"/>
      <c r="F37" s="821"/>
      <c r="G37" s="267"/>
      <c r="H37" s="61"/>
      <c r="I37" s="832" t="str">
        <f ca="1">Datos!G854</f>
        <v/>
      </c>
      <c r="J37" s="701" t="str">
        <f ca="1">Datos!H854</f>
        <v/>
      </c>
      <c r="K37" s="304"/>
      <c r="L37" s="32"/>
    </row>
    <row r="38" spans="1:12" s="12" customFormat="1" ht="15" customHeight="1" x14ac:dyDescent="0.3">
      <c r="A38" s="19"/>
      <c r="B38" s="11"/>
      <c r="C38" s="29"/>
      <c r="E38" s="152"/>
      <c r="F38" s="821"/>
      <c r="G38" s="267"/>
      <c r="H38" s="61"/>
      <c r="I38" s="832" t="str">
        <f ca="1">Datos!G855</f>
        <v/>
      </c>
      <c r="J38" s="701" t="str">
        <f ca="1">Datos!H855</f>
        <v/>
      </c>
      <c r="K38" s="304"/>
      <c r="L38" s="32"/>
    </row>
    <row r="39" spans="1:12" s="12" customFormat="1" ht="15" customHeight="1" x14ac:dyDescent="0.3">
      <c r="A39" s="19"/>
      <c r="B39" s="11"/>
      <c r="C39" s="29"/>
      <c r="E39" s="152"/>
      <c r="F39" s="821"/>
      <c r="G39" s="267"/>
      <c r="H39" s="61"/>
      <c r="I39" s="832" t="str">
        <f ca="1">Datos!G856</f>
        <v/>
      </c>
      <c r="J39" s="701" t="str">
        <f ca="1">Datos!H856</f>
        <v/>
      </c>
      <c r="K39" s="304"/>
      <c r="L39" s="32"/>
    </row>
    <row r="40" spans="1:12" s="12" customFormat="1" ht="15" customHeight="1" x14ac:dyDescent="0.3">
      <c r="A40" s="19"/>
      <c r="B40" s="11"/>
      <c r="C40" s="29"/>
      <c r="E40" s="152"/>
      <c r="F40" s="821"/>
      <c r="G40" s="267"/>
      <c r="H40" s="61"/>
      <c r="I40" s="832" t="str">
        <f ca="1">Datos!G857</f>
        <v/>
      </c>
      <c r="J40" s="701" t="str">
        <f ca="1">Datos!H857</f>
        <v/>
      </c>
      <c r="K40" s="304"/>
      <c r="L40" s="32"/>
    </row>
    <row r="41" spans="1:12" s="12" customFormat="1" ht="15" customHeight="1" x14ac:dyDescent="0.3">
      <c r="A41" s="19"/>
      <c r="B41" s="11"/>
      <c r="C41" s="29"/>
      <c r="E41" s="152"/>
      <c r="F41" s="821"/>
      <c r="G41" s="267"/>
      <c r="H41" s="61"/>
      <c r="I41" s="832" t="str">
        <f ca="1">Datos!G858</f>
        <v/>
      </c>
      <c r="J41" s="701" t="str">
        <f ca="1">Datos!H858</f>
        <v/>
      </c>
      <c r="K41" s="304"/>
      <c r="L41" s="32"/>
    </row>
    <row r="42" spans="1:12" s="12" customFormat="1" ht="15" customHeight="1" x14ac:dyDescent="0.3">
      <c r="A42" s="19"/>
      <c r="B42" s="11"/>
      <c r="C42" s="29"/>
      <c r="E42" s="152"/>
      <c r="F42" s="821"/>
      <c r="G42" s="267"/>
      <c r="H42" s="61"/>
      <c r="I42" s="832" t="str">
        <f ca="1">Datos!G859</f>
        <v/>
      </c>
      <c r="J42" s="701" t="str">
        <f ca="1">Datos!H859</f>
        <v/>
      </c>
      <c r="K42" s="304"/>
      <c r="L42" s="32"/>
    </row>
    <row r="43" spans="1:12" s="12" customFormat="1" ht="15" customHeight="1" x14ac:dyDescent="0.3">
      <c r="A43" s="19"/>
      <c r="B43" s="11"/>
      <c r="C43" s="29"/>
      <c r="E43" s="152"/>
      <c r="F43" s="821"/>
      <c r="G43" s="267"/>
      <c r="H43" s="61"/>
      <c r="I43" s="832" t="str">
        <f ca="1">Datos!G860</f>
        <v/>
      </c>
      <c r="J43" s="701" t="str">
        <f ca="1">Datos!H860</f>
        <v/>
      </c>
      <c r="K43" s="304"/>
      <c r="L43" s="32"/>
    </row>
    <row r="44" spans="1:12" s="12" customFormat="1" ht="15" customHeight="1" x14ac:dyDescent="0.3">
      <c r="A44" s="19"/>
      <c r="B44" s="11"/>
      <c r="C44" s="29"/>
      <c r="E44" s="152"/>
      <c r="F44" s="821"/>
      <c r="G44" s="267"/>
      <c r="H44" s="61"/>
      <c r="I44" s="832" t="str">
        <f ca="1">Datos!G861</f>
        <v/>
      </c>
      <c r="J44" s="701" t="str">
        <f ca="1">Datos!H861</f>
        <v/>
      </c>
      <c r="K44" s="304"/>
      <c r="L44" s="32"/>
    </row>
    <row r="45" spans="1:12" s="12" customFormat="1" ht="15" customHeight="1" x14ac:dyDescent="0.3">
      <c r="A45" s="19"/>
      <c r="B45" s="11"/>
      <c r="C45" s="29"/>
      <c r="E45" s="152"/>
      <c r="F45" s="821"/>
      <c r="G45" s="267"/>
      <c r="H45" s="61"/>
      <c r="I45" s="832" t="str">
        <f ca="1">Datos!G862</f>
        <v/>
      </c>
      <c r="J45" s="701" t="str">
        <f ca="1">Datos!H862</f>
        <v/>
      </c>
      <c r="K45" s="304"/>
      <c r="L45" s="32"/>
    </row>
    <row r="46" spans="1:12" s="12" customFormat="1" ht="15" customHeight="1" x14ac:dyDescent="0.3">
      <c r="A46" s="19"/>
      <c r="B46" s="11"/>
      <c r="C46" s="29"/>
      <c r="E46" s="152"/>
      <c r="F46" s="821"/>
      <c r="G46" s="267"/>
      <c r="H46" s="61"/>
      <c r="I46" s="832" t="str">
        <f ca="1">Datos!G863</f>
        <v/>
      </c>
      <c r="J46" s="701" t="str">
        <f ca="1">Datos!H863</f>
        <v/>
      </c>
      <c r="K46" s="304"/>
      <c r="L46" s="32"/>
    </row>
    <row r="47" spans="1:12" s="12" customFormat="1" ht="15" customHeight="1" x14ac:dyDescent="0.3">
      <c r="A47" s="19"/>
      <c r="B47" s="11"/>
      <c r="C47" s="29"/>
      <c r="E47" s="152"/>
      <c r="F47" s="821"/>
      <c r="G47" s="267"/>
      <c r="H47" s="61"/>
      <c r="I47" s="832" t="str">
        <f ca="1">Datos!G864</f>
        <v/>
      </c>
      <c r="J47" s="701" t="str">
        <f ca="1">Datos!H864</f>
        <v/>
      </c>
      <c r="K47" s="304"/>
      <c r="L47" s="32"/>
    </row>
    <row r="48" spans="1:12" s="12" customFormat="1" ht="15" customHeight="1" x14ac:dyDescent="0.3">
      <c r="A48" s="19"/>
      <c r="B48" s="11"/>
      <c r="C48" s="29"/>
      <c r="E48" s="152"/>
      <c r="F48" s="821"/>
      <c r="G48" s="267"/>
      <c r="H48" s="61"/>
      <c r="I48" s="832" t="str">
        <f ca="1">Datos!G865</f>
        <v/>
      </c>
      <c r="J48" s="701" t="str">
        <f ca="1">Datos!H865</f>
        <v/>
      </c>
      <c r="K48" s="304"/>
      <c r="L48" s="32"/>
    </row>
    <row r="49" spans="1:57" s="12" customFormat="1" ht="15" customHeight="1" x14ac:dyDescent="0.3">
      <c r="A49" s="19"/>
      <c r="B49" s="11"/>
      <c r="C49" s="29"/>
      <c r="J49" s="703">
        <f ca="1">SUM(J27:J48)</f>
        <v>0</v>
      </c>
      <c r="K49" s="304"/>
      <c r="L49" s="32"/>
    </row>
    <row r="50" spans="1:57" s="12" customFormat="1" ht="15" customHeight="1" x14ac:dyDescent="0.3">
      <c r="A50" s="19"/>
      <c r="B50" s="11"/>
      <c r="C50" s="29"/>
      <c r="K50" s="304"/>
      <c r="L50" s="32"/>
    </row>
    <row r="51" spans="1:57" s="12" customFormat="1" ht="17.25" customHeight="1" x14ac:dyDescent="0.3">
      <c r="A51" s="19"/>
      <c r="B51" s="11"/>
      <c r="C51" s="29"/>
      <c r="E51" s="1039" t="s">
        <v>1439</v>
      </c>
      <c r="F51" s="1039"/>
      <c r="G51" s="1039"/>
      <c r="H51" s="1039"/>
      <c r="I51" s="1039"/>
      <c r="J51" s="1039"/>
      <c r="K51" s="1039"/>
      <c r="L51" s="32"/>
    </row>
    <row r="52" spans="1:57" s="12" customFormat="1" ht="17.25" customHeight="1" x14ac:dyDescent="0.3">
      <c r="A52" s="19"/>
      <c r="B52" s="11"/>
      <c r="C52" s="29"/>
      <c r="E52" s="1039"/>
      <c r="F52" s="1039"/>
      <c r="G52" s="1039"/>
      <c r="H52" s="1039"/>
      <c r="I52" s="1039"/>
      <c r="J52" s="1039"/>
      <c r="K52" s="1039"/>
      <c r="L52" s="32"/>
    </row>
    <row r="53" spans="1:57" s="12" customFormat="1" ht="22.5" customHeight="1" x14ac:dyDescent="0.3">
      <c r="A53" s="19"/>
      <c r="B53" s="11"/>
      <c r="C53" s="29"/>
      <c r="E53" s="1039"/>
      <c r="F53" s="1039"/>
      <c r="G53" s="1039"/>
      <c r="H53" s="1039"/>
      <c r="I53" s="1039"/>
      <c r="J53" s="1039"/>
      <c r="K53" s="1039"/>
    </row>
    <row r="54" spans="1:57" s="12" customFormat="1" ht="17.25" customHeight="1" x14ac:dyDescent="0.3">
      <c r="A54" s="19"/>
      <c r="B54" s="11"/>
      <c r="C54" s="29"/>
      <c r="E54" s="1039" t="s">
        <v>1205</v>
      </c>
      <c r="F54" s="1039"/>
      <c r="G54" s="1039"/>
      <c r="H54" s="1039"/>
      <c r="I54" s="1039"/>
      <c r="J54" s="1039"/>
      <c r="K54" s="1039"/>
    </row>
    <row r="55" spans="1:57" s="12" customFormat="1" x14ac:dyDescent="0.3">
      <c r="A55" s="19"/>
      <c r="B55" s="11"/>
      <c r="C55" s="29"/>
      <c r="E55" s="1039"/>
      <c r="F55" s="1039"/>
      <c r="G55" s="1039"/>
      <c r="H55" s="1039"/>
      <c r="I55" s="1039"/>
      <c r="J55" s="1039"/>
      <c r="K55" s="1039"/>
    </row>
    <row r="56" spans="1:57" s="12" customFormat="1" ht="17.25" customHeight="1" x14ac:dyDescent="0.3">
      <c r="A56" s="19"/>
      <c r="B56" s="11"/>
      <c r="C56" s="29"/>
      <c r="E56" s="1040" t="s">
        <v>1422</v>
      </c>
      <c r="F56" s="1040"/>
      <c r="G56" s="1040"/>
      <c r="H56" s="1040"/>
      <c r="I56" s="1040"/>
      <c r="J56" s="1040"/>
      <c r="K56" s="1040"/>
    </row>
    <row r="57" spans="1:57" s="12" customFormat="1" ht="17.25" customHeight="1" x14ac:dyDescent="0.3">
      <c r="A57" s="19"/>
      <c r="B57" s="11"/>
      <c r="C57" s="29"/>
      <c r="E57" s="1040"/>
      <c r="F57" s="1040"/>
      <c r="G57" s="1040"/>
      <c r="H57" s="1040"/>
      <c r="I57" s="1040"/>
      <c r="J57" s="1040"/>
      <c r="K57" s="1040"/>
    </row>
    <row r="58" spans="1:57" s="12" customFormat="1" ht="17.25" customHeight="1" x14ac:dyDescent="0.3">
      <c r="A58" s="19"/>
      <c r="B58" s="11"/>
      <c r="C58" s="29"/>
      <c r="E58" s="1090" t="s">
        <v>1423</v>
      </c>
      <c r="F58" s="1090"/>
      <c r="G58" s="1090"/>
      <c r="H58" s="1090"/>
      <c r="I58" s="1090"/>
      <c r="J58" s="1090"/>
      <c r="K58" s="1090"/>
    </row>
    <row r="59" spans="1:57" s="12" customFormat="1" ht="17.25" customHeight="1" x14ac:dyDescent="0.3">
      <c r="A59" s="19"/>
      <c r="B59" s="11"/>
      <c r="C59" s="29"/>
      <c r="E59" s="1090"/>
      <c r="F59" s="1090"/>
      <c r="G59" s="1090"/>
      <c r="H59" s="1090"/>
      <c r="I59" s="1090"/>
      <c r="J59" s="1090"/>
      <c r="K59" s="1090"/>
    </row>
    <row r="60" spans="1:57" s="12" customFormat="1" ht="17.25" customHeight="1" x14ac:dyDescent="0.3">
      <c r="A60" s="13"/>
      <c r="B60" s="11"/>
      <c r="C60" s="29"/>
      <c r="D60" s="592"/>
      <c r="E60" s="757" t="s">
        <v>1424</v>
      </c>
      <c r="F60" s="756"/>
      <c r="G60" s="756"/>
      <c r="H60" s="756"/>
      <c r="I60" s="756"/>
      <c r="J60" s="756"/>
      <c r="K60" s="756"/>
      <c r="L60" s="58"/>
      <c r="M60" s="58"/>
      <c r="AW60" s="58"/>
      <c r="AX60" s="58"/>
      <c r="AY60" s="58"/>
      <c r="AZ60" s="58"/>
      <c r="BA60" s="58"/>
      <c r="BB60" s="58"/>
      <c r="BC60" s="58"/>
      <c r="BD60" s="58"/>
      <c r="BE60" s="58"/>
    </row>
    <row r="61" spans="1:57" s="12" customFormat="1" ht="17.25" customHeight="1" x14ac:dyDescent="0.3">
      <c r="A61" s="13"/>
      <c r="B61" s="11"/>
      <c r="C61" s="29"/>
      <c r="D61" s="691"/>
      <c r="E61" s="756"/>
      <c r="F61" s="756"/>
      <c r="G61" s="756"/>
      <c r="H61" s="756"/>
      <c r="I61" s="756"/>
      <c r="J61" s="756"/>
      <c r="K61" s="756"/>
      <c r="L61" s="58"/>
      <c r="M61" s="58"/>
      <c r="AW61" s="58"/>
      <c r="AX61" s="58"/>
      <c r="AY61" s="58"/>
      <c r="AZ61" s="58"/>
      <c r="BA61" s="58"/>
      <c r="BB61" s="58"/>
      <c r="BC61" s="58"/>
      <c r="BD61" s="58"/>
      <c r="BE61" s="58"/>
    </row>
    <row r="62" spans="1:57" s="12" customFormat="1" ht="15" customHeight="1" x14ac:dyDescent="0.3">
      <c r="A62" s="19"/>
      <c r="B62" s="11"/>
      <c r="C62" s="29"/>
    </row>
    <row r="63" spans="1:57" s="14" customFormat="1" ht="15" customHeight="1" x14ac:dyDescent="0.25">
      <c r="A63" s="19"/>
      <c r="B63" s="6"/>
      <c r="C63" s="29"/>
      <c r="D63" s="293" t="s">
        <v>809</v>
      </c>
      <c r="E63" s="303"/>
      <c r="F63" s="303"/>
      <c r="G63" s="303"/>
      <c r="H63" s="303"/>
      <c r="I63" s="303"/>
      <c r="J63" s="303"/>
      <c r="K63" s="303"/>
      <c r="L63" s="31"/>
      <c r="M63" s="31"/>
      <c r="N63" s="16"/>
      <c r="O63" s="16"/>
      <c r="P63" s="15"/>
      <c r="Q63" s="15"/>
    </row>
    <row r="64" spans="1:57" s="32" customFormat="1" ht="15" customHeight="1" x14ac:dyDescent="0.25">
      <c r="A64" s="7"/>
      <c r="B64" s="6"/>
      <c r="C64" s="29"/>
      <c r="D64" s="207"/>
      <c r="E64" s="624"/>
    </row>
    <row r="65" spans="1:13" s="12" customFormat="1" ht="15" customHeight="1" x14ac:dyDescent="0.3">
      <c r="A65" s="19"/>
      <c r="B65" s="11"/>
      <c r="C65" s="29"/>
      <c r="E65" s="993" t="s">
        <v>818</v>
      </c>
      <c r="F65" s="993"/>
      <c r="G65" s="993"/>
      <c r="H65" s="993"/>
      <c r="I65" s="993"/>
      <c r="J65" s="993"/>
      <c r="K65" s="993"/>
      <c r="L65" s="201"/>
      <c r="M65" s="31"/>
    </row>
    <row r="66" spans="1:13" s="12" customFormat="1" ht="17.25" customHeight="1" x14ac:dyDescent="0.3">
      <c r="A66" s="19"/>
      <c r="B66" s="11"/>
      <c r="C66" s="29"/>
      <c r="D66" s="241"/>
      <c r="E66" s="993"/>
      <c r="F66" s="993"/>
      <c r="G66" s="993"/>
      <c r="H66" s="993"/>
      <c r="I66" s="993"/>
      <c r="J66" s="993"/>
      <c r="K66" s="993"/>
      <c r="L66" s="201"/>
      <c r="M66" s="31"/>
    </row>
    <row r="67" spans="1:13" s="12" customFormat="1" ht="15" customHeight="1" x14ac:dyDescent="0.3">
      <c r="A67" s="19"/>
      <c r="B67" s="11"/>
      <c r="C67" s="29"/>
      <c r="D67" s="1105" t="s">
        <v>816</v>
      </c>
      <c r="E67" s="1105"/>
      <c r="F67" s="1105"/>
      <c r="G67" s="1105"/>
      <c r="H67" s="1105"/>
      <c r="I67" s="1105"/>
      <c r="J67" s="1105"/>
      <c r="K67" s="1105"/>
    </row>
    <row r="68" spans="1:13" s="12" customFormat="1" ht="17.25" customHeight="1" x14ac:dyDescent="0.3">
      <c r="A68" s="19"/>
      <c r="B68" s="11"/>
      <c r="C68" s="29"/>
      <c r="D68" s="1105"/>
      <c r="E68" s="1105"/>
      <c r="F68" s="1105"/>
      <c r="G68" s="1105"/>
      <c r="H68" s="1105"/>
      <c r="I68" s="1105"/>
      <c r="J68" s="1105"/>
      <c r="K68" s="1105"/>
    </row>
    <row r="69" spans="1:13" s="12" customFormat="1" ht="17.25" customHeight="1" x14ac:dyDescent="0.3">
      <c r="A69" s="19"/>
      <c r="B69" s="11"/>
      <c r="C69" s="29"/>
      <c r="D69" s="1105" t="s">
        <v>817</v>
      </c>
      <c r="E69" s="1105"/>
      <c r="F69" s="1105"/>
      <c r="G69" s="1105"/>
      <c r="H69" s="1105"/>
      <c r="I69" s="1105"/>
      <c r="J69" s="1105"/>
      <c r="K69" s="1105"/>
    </row>
    <row r="70" spans="1:13" s="12" customFormat="1" ht="15" customHeight="1" x14ac:dyDescent="0.3">
      <c r="A70" s="19"/>
      <c r="B70" s="11"/>
      <c r="C70" s="29"/>
      <c r="D70" s="1105"/>
      <c r="E70" s="1105"/>
      <c r="F70" s="1105"/>
      <c r="G70" s="1105"/>
      <c r="H70" s="1105"/>
      <c r="I70" s="1105"/>
      <c r="J70" s="1105"/>
      <c r="K70" s="1105"/>
    </row>
    <row r="71" spans="1:13" s="12" customFormat="1" ht="15" customHeight="1" x14ac:dyDescent="0.3">
      <c r="A71" s="19"/>
      <c r="B71" s="11"/>
      <c r="C71" s="29"/>
      <c r="E71" s="295"/>
      <c r="F71" s="295"/>
      <c r="G71" s="295"/>
      <c r="H71" s="295"/>
      <c r="I71" s="295"/>
      <c r="J71" s="295"/>
      <c r="K71" s="295"/>
    </row>
    <row r="72" spans="1:13" s="12" customFormat="1" ht="15" customHeight="1" x14ac:dyDescent="0.3">
      <c r="A72" s="19"/>
      <c r="B72" s="11"/>
      <c r="C72" s="29"/>
      <c r="E72" s="1091" t="s">
        <v>991</v>
      </c>
      <c r="F72" s="1021" t="s">
        <v>1164</v>
      </c>
      <c r="G72" s="1099" t="s">
        <v>1163</v>
      </c>
      <c r="H72" s="1021" t="s">
        <v>408</v>
      </c>
      <c r="I72" s="1042" t="str">
        <f>IF('1.Datos generales organización '!$G$3&lt;2021,"Factor Mix eléc.(3) kg CO2/kWh","Factor Mix eléc.(3) kg CO2e/kWh")</f>
        <v>Factor Mix eléc.(3) kg CO2/kWh</v>
      </c>
      <c r="J72" s="1095" t="str">
        <f>IF('1.Datos generales organización '!$G$3&lt;2021,"Emisiones (4) kg CO2","Emisiones (4)            kg CO2e")</f>
        <v>Emisiones (4) kg CO2</v>
      </c>
    </row>
    <row r="73" spans="1:13" s="12" customFormat="1" ht="15" customHeight="1" x14ac:dyDescent="0.3">
      <c r="A73" s="19"/>
      <c r="B73" s="11"/>
      <c r="C73" s="29"/>
      <c r="E73" s="1092"/>
      <c r="F73" s="1022"/>
      <c r="G73" s="1100"/>
      <c r="H73" s="1022"/>
      <c r="I73" s="1044"/>
      <c r="J73" s="1096"/>
    </row>
    <row r="74" spans="1:13" s="12" customFormat="1" ht="15" customHeight="1" x14ac:dyDescent="0.3">
      <c r="A74" s="19"/>
      <c r="B74" s="11"/>
      <c r="C74" s="29"/>
      <c r="E74" s="152"/>
      <c r="F74" s="821"/>
      <c r="G74" s="267"/>
      <c r="H74" s="60"/>
      <c r="I74" s="832" t="str">
        <f ca="1">Datos!G1110</f>
        <v/>
      </c>
      <c r="J74" s="702" t="str">
        <f ca="1">Datos!H1110</f>
        <v/>
      </c>
    </row>
    <row r="75" spans="1:13" s="12" customFormat="1" ht="15" customHeight="1" x14ac:dyDescent="0.3">
      <c r="A75" s="19"/>
      <c r="B75" s="11"/>
      <c r="C75" s="29"/>
      <c r="E75" s="152"/>
      <c r="F75" s="821"/>
      <c r="G75" s="267"/>
      <c r="H75" s="60"/>
      <c r="I75" s="832" t="str">
        <f ca="1">Datos!G1111</f>
        <v/>
      </c>
      <c r="J75" s="701" t="str">
        <f ca="1">Datos!H1111</f>
        <v/>
      </c>
    </row>
    <row r="76" spans="1:13" s="12" customFormat="1" ht="15" customHeight="1" x14ac:dyDescent="0.3">
      <c r="A76" s="20"/>
      <c r="B76" s="11"/>
      <c r="C76" s="29"/>
      <c r="E76" s="152"/>
      <c r="F76" s="821"/>
      <c r="G76" s="267"/>
      <c r="H76" s="61"/>
      <c r="I76" s="832" t="str">
        <f ca="1">Datos!G1112</f>
        <v/>
      </c>
      <c r="J76" s="701" t="str">
        <f ca="1">Datos!H1112</f>
        <v/>
      </c>
    </row>
    <row r="77" spans="1:13" s="12" customFormat="1" ht="15" customHeight="1" x14ac:dyDescent="0.3">
      <c r="A77" s="20"/>
      <c r="B77" s="11"/>
      <c r="C77" s="29"/>
      <c r="E77" s="152"/>
      <c r="F77" s="821"/>
      <c r="G77" s="267"/>
      <c r="H77" s="61"/>
      <c r="I77" s="832" t="str">
        <f ca="1">Datos!G1113</f>
        <v/>
      </c>
      <c r="J77" s="701" t="str">
        <f ca="1">Datos!H1113</f>
        <v/>
      </c>
    </row>
    <row r="78" spans="1:13" s="12" customFormat="1" ht="15" customHeight="1" x14ac:dyDescent="0.3">
      <c r="A78" s="20"/>
      <c r="B78" s="11"/>
      <c r="C78" s="29"/>
      <c r="E78" s="152"/>
      <c r="F78" s="821"/>
      <c r="G78" s="267"/>
      <c r="H78" s="61"/>
      <c r="I78" s="832" t="str">
        <f ca="1">Datos!G1114</f>
        <v/>
      </c>
      <c r="J78" s="701" t="str">
        <f ca="1">Datos!H1114</f>
        <v/>
      </c>
    </row>
    <row r="79" spans="1:13" s="12" customFormat="1" ht="15" customHeight="1" x14ac:dyDescent="0.3">
      <c r="A79" s="13"/>
      <c r="B79" s="11"/>
      <c r="C79" s="29"/>
      <c r="E79" s="152"/>
      <c r="F79" s="821"/>
      <c r="G79" s="267"/>
      <c r="H79" s="61"/>
      <c r="I79" s="832" t="str">
        <f ca="1">Datos!G1115</f>
        <v/>
      </c>
      <c r="J79" s="701" t="str">
        <f ca="1">Datos!H1115</f>
        <v/>
      </c>
    </row>
    <row r="80" spans="1:13" s="12" customFormat="1" ht="15" customHeight="1" x14ac:dyDescent="0.3">
      <c r="A80" s="22"/>
      <c r="B80" s="23"/>
      <c r="C80" s="14"/>
      <c r="E80" s="152"/>
      <c r="F80" s="821"/>
      <c r="G80" s="267"/>
      <c r="H80" s="61"/>
      <c r="I80" s="832" t="str">
        <f ca="1">Datos!G1116</f>
        <v/>
      </c>
      <c r="J80" s="701" t="str">
        <f ca="1">Datos!H1116</f>
        <v/>
      </c>
    </row>
    <row r="81" spans="1:57" s="12" customFormat="1" ht="15" customHeight="1" x14ac:dyDescent="0.3">
      <c r="A81" s="22"/>
      <c r="B81" s="23"/>
      <c r="C81" s="14"/>
      <c r="E81" s="152"/>
      <c r="F81" s="821"/>
      <c r="G81" s="267"/>
      <c r="H81" s="61"/>
      <c r="I81" s="832" t="str">
        <f ca="1">Datos!G1117</f>
        <v/>
      </c>
      <c r="J81" s="701" t="str">
        <f ca="1">Datos!H1117</f>
        <v/>
      </c>
    </row>
    <row r="82" spans="1:57" s="12" customFormat="1" ht="15" customHeight="1" x14ac:dyDescent="0.3">
      <c r="A82" s="22"/>
      <c r="B82" s="23"/>
      <c r="C82" s="14"/>
      <c r="E82" s="152"/>
      <c r="F82" s="821"/>
      <c r="G82" s="267"/>
      <c r="H82" s="61"/>
      <c r="I82" s="832" t="str">
        <f ca="1">Datos!G1118</f>
        <v/>
      </c>
      <c r="J82" s="701" t="str">
        <f ca="1">Datos!H1118</f>
        <v/>
      </c>
    </row>
    <row r="83" spans="1:57" s="12" customFormat="1" ht="15" customHeight="1" x14ac:dyDescent="0.3">
      <c r="A83" s="22"/>
      <c r="B83" s="23"/>
      <c r="C83" s="14"/>
      <c r="E83" s="152"/>
      <c r="F83" s="821"/>
      <c r="G83" s="267"/>
      <c r="H83" s="61"/>
      <c r="I83" s="832" t="str">
        <f ca="1">Datos!G1119</f>
        <v/>
      </c>
      <c r="J83" s="701" t="str">
        <f ca="1">Datos!H1119</f>
        <v/>
      </c>
    </row>
    <row r="84" spans="1:57" s="12" customFormat="1" ht="14.25" customHeight="1" x14ac:dyDescent="0.3">
      <c r="A84" s="19"/>
      <c r="B84" s="11"/>
      <c r="C84" s="29"/>
      <c r="J84" s="703">
        <f ca="1">SUM(J74:J83)</f>
        <v>0</v>
      </c>
    </row>
    <row r="85" spans="1:57" s="12" customFormat="1" ht="14.25" customHeight="1" x14ac:dyDescent="0.3">
      <c r="A85" s="13"/>
      <c r="B85" s="11"/>
      <c r="C85" s="29"/>
      <c r="J85" s="48"/>
      <c r="K85" s="48"/>
    </row>
    <row r="86" spans="1:57" s="12" customFormat="1" ht="14.25" customHeight="1" x14ac:dyDescent="0.3">
      <c r="A86" s="19"/>
      <c r="B86" s="11"/>
      <c r="C86" s="29"/>
      <c r="E86" s="1041" t="s">
        <v>1178</v>
      </c>
      <c r="F86" s="1041"/>
      <c r="G86" s="1041"/>
      <c r="H86" s="1041"/>
      <c r="I86" s="1041"/>
      <c r="J86" s="1041"/>
      <c r="K86" s="1041"/>
      <c r="L86" s="32"/>
    </row>
    <row r="87" spans="1:57" s="12" customFormat="1" ht="14.25" customHeight="1" x14ac:dyDescent="0.3">
      <c r="A87" s="19"/>
      <c r="B87" s="11"/>
      <c r="C87" s="29"/>
      <c r="E87" s="1041"/>
      <c r="F87" s="1041"/>
      <c r="G87" s="1041"/>
      <c r="H87" s="1041"/>
      <c r="I87" s="1041"/>
      <c r="J87" s="1041"/>
      <c r="K87" s="1041"/>
    </row>
    <row r="88" spans="1:57" s="12" customFormat="1" ht="17.25" customHeight="1" x14ac:dyDescent="0.3">
      <c r="A88" s="19"/>
      <c r="B88" s="11"/>
      <c r="C88" s="29"/>
      <c r="E88" s="1039" t="s">
        <v>1205</v>
      </c>
      <c r="F88" s="1039"/>
      <c r="G88" s="1039"/>
      <c r="H88" s="1039"/>
      <c r="I88" s="1039"/>
      <c r="J88" s="1039"/>
      <c r="K88" s="1039"/>
    </row>
    <row r="89" spans="1:57" s="12" customFormat="1" x14ac:dyDescent="0.3">
      <c r="A89" s="19"/>
      <c r="B89" s="11"/>
      <c r="C89" s="29"/>
      <c r="E89" s="1039"/>
      <c r="F89" s="1039"/>
      <c r="G89" s="1039"/>
      <c r="H89" s="1039"/>
      <c r="I89" s="1039"/>
      <c r="J89" s="1039"/>
      <c r="K89" s="1039"/>
    </row>
    <row r="90" spans="1:57" s="12" customFormat="1" ht="17.25" customHeight="1" x14ac:dyDescent="0.3">
      <c r="A90" s="19"/>
      <c r="B90" s="11"/>
      <c r="C90" s="29"/>
      <c r="E90" s="1040" t="s">
        <v>1422</v>
      </c>
      <c r="F90" s="1040"/>
      <c r="G90" s="1040"/>
      <c r="H90" s="1040"/>
      <c r="I90" s="1040"/>
      <c r="J90" s="1040"/>
      <c r="K90" s="1040"/>
    </row>
    <row r="91" spans="1:57" s="12" customFormat="1" ht="17.25" customHeight="1" x14ac:dyDescent="0.3">
      <c r="A91" s="19"/>
      <c r="B91" s="11"/>
      <c r="C91" s="29"/>
      <c r="E91" s="1040"/>
      <c r="F91" s="1040"/>
      <c r="G91" s="1040"/>
      <c r="H91" s="1040"/>
      <c r="I91" s="1040"/>
      <c r="J91" s="1040"/>
      <c r="K91" s="1040"/>
    </row>
    <row r="92" spans="1:57" s="12" customFormat="1" ht="17.25" customHeight="1" x14ac:dyDescent="0.3">
      <c r="A92" s="19"/>
      <c r="B92" s="11"/>
      <c r="C92" s="29"/>
      <c r="E92" s="1090" t="s">
        <v>1423</v>
      </c>
      <c r="F92" s="1090"/>
      <c r="G92" s="1090"/>
      <c r="H92" s="1090"/>
      <c r="I92" s="1090"/>
      <c r="J92" s="1090"/>
      <c r="K92" s="1090"/>
    </row>
    <row r="93" spans="1:57" s="12" customFormat="1" ht="17.25" customHeight="1" x14ac:dyDescent="0.3">
      <c r="A93" s="19"/>
      <c r="B93" s="11"/>
      <c r="C93" s="29"/>
      <c r="E93" s="1090"/>
      <c r="F93" s="1090"/>
      <c r="G93" s="1090"/>
      <c r="H93" s="1090"/>
      <c r="I93" s="1090"/>
      <c r="J93" s="1090"/>
      <c r="K93" s="1090"/>
    </row>
    <row r="94" spans="1:57" s="12" customFormat="1" ht="17.25" customHeight="1" x14ac:dyDescent="0.3">
      <c r="A94" s="13"/>
      <c r="B94" s="11"/>
      <c r="C94" s="29"/>
      <c r="D94" s="691"/>
      <c r="E94" s="757" t="s">
        <v>1424</v>
      </c>
      <c r="F94" s="756"/>
      <c r="G94" s="756"/>
      <c r="H94" s="756"/>
      <c r="I94" s="756"/>
      <c r="J94" s="756"/>
      <c r="K94" s="756"/>
      <c r="L94" s="58"/>
      <c r="M94" s="58"/>
      <c r="AW94" s="58"/>
      <c r="AX94" s="58"/>
      <c r="AY94" s="58"/>
      <c r="AZ94" s="58"/>
      <c r="BA94" s="58"/>
      <c r="BB94" s="58"/>
      <c r="BC94" s="58"/>
      <c r="BD94" s="58"/>
      <c r="BE94" s="58"/>
    </row>
    <row r="95" spans="1:57" s="12" customFormat="1" ht="14.25" customHeight="1" x14ac:dyDescent="0.3">
      <c r="A95" s="13"/>
      <c r="B95" s="11"/>
      <c r="C95" s="29"/>
      <c r="D95" s="592"/>
      <c r="E95" s="1104"/>
      <c r="F95" s="1104"/>
      <c r="G95" s="1104"/>
      <c r="H95" s="1104"/>
      <c r="I95" s="1104"/>
      <c r="J95" s="1104"/>
      <c r="K95" s="1104"/>
      <c r="L95" s="58"/>
      <c r="M95" s="58"/>
      <c r="AW95" s="58"/>
      <c r="AX95" s="58"/>
      <c r="AY95" s="58"/>
      <c r="AZ95" s="58"/>
      <c r="BA95" s="58"/>
      <c r="BB95" s="58"/>
      <c r="BC95" s="58"/>
      <c r="BD95" s="58"/>
      <c r="BE95" s="58"/>
    </row>
    <row r="96" spans="1:57" s="14" customFormat="1" ht="15" customHeight="1" x14ac:dyDescent="0.25">
      <c r="A96" s="19"/>
      <c r="B96" s="6"/>
      <c r="C96" s="29"/>
      <c r="D96" s="293" t="s">
        <v>803</v>
      </c>
      <c r="E96" s="303"/>
      <c r="F96" s="303"/>
      <c r="G96" s="303"/>
      <c r="H96" s="303"/>
      <c r="I96" s="303"/>
      <c r="J96" s="303"/>
      <c r="K96" s="303"/>
      <c r="L96" s="31"/>
      <c r="M96" s="31"/>
      <c r="N96" s="16"/>
      <c r="O96" s="16"/>
      <c r="P96" s="15"/>
      <c r="Q96" s="15"/>
    </row>
    <row r="97" spans="1:57" s="12" customFormat="1" ht="15" customHeight="1" x14ac:dyDescent="0.3">
      <c r="A97" s="13"/>
      <c r="B97" s="11"/>
      <c r="C97" s="29"/>
      <c r="G97" s="58"/>
      <c r="H97" s="58"/>
      <c r="I97" s="58"/>
      <c r="J97" s="58"/>
      <c r="K97" s="58"/>
      <c r="L97" s="58"/>
      <c r="M97" s="58"/>
      <c r="AW97" s="58"/>
      <c r="AX97" s="58"/>
      <c r="AY97" s="58"/>
      <c r="AZ97" s="58"/>
      <c r="BA97" s="58"/>
      <c r="BB97" s="58"/>
      <c r="BC97" s="58"/>
      <c r="BD97" s="58"/>
      <c r="BE97" s="58"/>
    </row>
    <row r="98" spans="1:57" s="12" customFormat="1" ht="15" customHeight="1" x14ac:dyDescent="0.3">
      <c r="A98" s="13"/>
      <c r="B98" s="11"/>
      <c r="C98" s="29"/>
      <c r="D98" s="296"/>
      <c r="E98" s="1103" t="s">
        <v>1177</v>
      </c>
      <c r="F98" s="1103"/>
      <c r="G98" s="1103"/>
      <c r="H98" s="1103"/>
      <c r="I98" s="1103"/>
      <c r="J98" s="1103"/>
      <c r="K98" s="1103"/>
      <c r="L98" s="58"/>
      <c r="M98" s="58"/>
      <c r="AW98" s="58"/>
      <c r="AX98" s="58"/>
      <c r="AY98" s="58"/>
      <c r="AZ98" s="58"/>
      <c r="BA98" s="58"/>
      <c r="BB98" s="58"/>
      <c r="BC98" s="58"/>
      <c r="BD98" s="58"/>
      <c r="BE98" s="58"/>
    </row>
    <row r="99" spans="1:57" s="12" customFormat="1" ht="15" customHeight="1" x14ac:dyDescent="0.3">
      <c r="A99" s="13"/>
      <c r="B99" s="11"/>
      <c r="C99" s="29"/>
      <c r="D99" s="691"/>
      <c r="E99" s="1103"/>
      <c r="F99" s="1103"/>
      <c r="G99" s="1103"/>
      <c r="H99" s="1103"/>
      <c r="I99" s="1103"/>
      <c r="J99" s="1103"/>
      <c r="K99" s="1103"/>
      <c r="L99" s="58"/>
      <c r="M99" s="58"/>
      <c r="AW99" s="58"/>
      <c r="AX99" s="58"/>
      <c r="AY99" s="58"/>
      <c r="AZ99" s="58"/>
      <c r="BA99" s="58"/>
      <c r="BB99" s="58"/>
      <c r="BC99" s="58"/>
      <c r="BD99" s="58"/>
      <c r="BE99" s="58"/>
    </row>
    <row r="100" spans="1:57" ht="15" customHeight="1" x14ac:dyDescent="0.3">
      <c r="D100" s="29"/>
      <c r="E100" s="29"/>
      <c r="F100" s="3" t="s">
        <v>726</v>
      </c>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row>
    <row r="101" spans="1:57" ht="15" customHeight="1" x14ac:dyDescent="0.3">
      <c r="E101" s="1097" t="s">
        <v>991</v>
      </c>
      <c r="F101" s="1099" t="s">
        <v>819</v>
      </c>
      <c r="G101" s="1021" t="s">
        <v>731</v>
      </c>
      <c r="H101" s="1099" t="s">
        <v>1165</v>
      </c>
      <c r="I101" s="1101" t="s">
        <v>1025</v>
      </c>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row>
    <row r="102" spans="1:57" ht="15" customHeight="1" x14ac:dyDescent="0.3">
      <c r="E102" s="1098"/>
      <c r="F102" s="1100"/>
      <c r="G102" s="1022"/>
      <c r="H102" s="1100"/>
      <c r="I102" s="110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row>
    <row r="103" spans="1:57" ht="15" customHeight="1" x14ac:dyDescent="0.3">
      <c r="E103" s="152"/>
      <c r="F103" s="821"/>
      <c r="G103" s="60"/>
      <c r="H103" s="833"/>
      <c r="I103" s="701" t="str">
        <f>Datos!G1134</f>
        <v/>
      </c>
      <c r="J103" s="27"/>
      <c r="K103" s="27"/>
      <c r="L103" s="27"/>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row>
    <row r="104" spans="1:57" ht="15" customHeight="1" x14ac:dyDescent="0.3">
      <c r="E104" s="152"/>
      <c r="F104" s="821"/>
      <c r="G104" s="60"/>
      <c r="H104" s="833"/>
      <c r="I104" s="701" t="str">
        <f>Datos!G1135</f>
        <v/>
      </c>
      <c r="J104" s="27"/>
      <c r="K104" s="27"/>
      <c r="L104" s="27"/>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row>
    <row r="105" spans="1:57" ht="15" customHeight="1" x14ac:dyDescent="0.3">
      <c r="E105" s="152"/>
      <c r="F105" s="821"/>
      <c r="G105" s="60"/>
      <c r="H105" s="833"/>
      <c r="I105" s="701" t="str">
        <f>Datos!G1136</f>
        <v/>
      </c>
      <c r="J105" s="27"/>
      <c r="K105" s="27"/>
      <c r="L105" s="27"/>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row>
    <row r="106" spans="1:57" ht="15" customHeight="1" x14ac:dyDescent="0.3">
      <c r="E106" s="152"/>
      <c r="F106" s="821"/>
      <c r="G106" s="60"/>
      <c r="H106" s="833"/>
      <c r="I106" s="701" t="str">
        <f>Datos!G1137</f>
        <v/>
      </c>
      <c r="J106" s="27"/>
      <c r="K106" s="27"/>
      <c r="L106" s="27"/>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row>
    <row r="107" spans="1:57" ht="15" customHeight="1" x14ac:dyDescent="0.3">
      <c r="E107" s="152"/>
      <c r="F107" s="821"/>
      <c r="G107" s="60"/>
      <c r="H107" s="833"/>
      <c r="I107" s="701" t="str">
        <f>Datos!G1138</f>
        <v/>
      </c>
      <c r="J107" s="27"/>
      <c r="K107" s="27"/>
      <c r="L107" s="27"/>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row>
    <row r="108" spans="1:57" ht="15" customHeight="1" x14ac:dyDescent="0.3">
      <c r="E108" s="152"/>
      <c r="F108" s="821"/>
      <c r="G108" s="60"/>
      <c r="H108" s="833"/>
      <c r="I108" s="701" t="str">
        <f>Datos!G1139</f>
        <v/>
      </c>
      <c r="J108" s="27"/>
      <c r="K108" s="27"/>
      <c r="L108" s="27"/>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row>
    <row r="109" spans="1:57" ht="15" customHeight="1" x14ac:dyDescent="0.3">
      <c r="E109" s="152"/>
      <c r="F109" s="821"/>
      <c r="G109" s="60"/>
      <c r="H109" s="833"/>
      <c r="I109" s="701" t="str">
        <f>Datos!G1140</f>
        <v/>
      </c>
      <c r="J109" s="27"/>
      <c r="K109" s="27"/>
      <c r="L109" s="27"/>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row>
    <row r="110" spans="1:57" ht="15" customHeight="1" x14ac:dyDescent="0.3">
      <c r="E110" s="152"/>
      <c r="F110" s="821"/>
      <c r="G110" s="60"/>
      <c r="H110" s="833"/>
      <c r="I110" s="701" t="str">
        <f>Datos!G1141</f>
        <v/>
      </c>
      <c r="J110" s="27"/>
      <c r="K110" s="27"/>
      <c r="L110" s="27"/>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row>
    <row r="111" spans="1:57" ht="15" customHeight="1" x14ac:dyDescent="0.3">
      <c r="E111" s="152"/>
      <c r="F111" s="821"/>
      <c r="G111" s="60"/>
      <c r="H111" s="833"/>
      <c r="I111" s="701" t="str">
        <f>Datos!G1142</f>
        <v/>
      </c>
      <c r="J111" s="27"/>
      <c r="K111" s="27"/>
      <c r="L111" s="27"/>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row>
    <row r="112" spans="1:57" ht="15" customHeight="1" x14ac:dyDescent="0.3">
      <c r="E112" s="152"/>
      <c r="F112" s="821"/>
      <c r="G112" s="60"/>
      <c r="H112" s="833"/>
      <c r="I112" s="701" t="str">
        <f>Datos!G1143</f>
        <v/>
      </c>
      <c r="J112" s="27"/>
      <c r="K112" s="27"/>
      <c r="L112" s="27"/>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row>
    <row r="113" spans="6:48" ht="15" customHeight="1" x14ac:dyDescent="0.3">
      <c r="F113" s="27"/>
      <c r="G113" s="27"/>
      <c r="H113" s="27"/>
      <c r="I113" s="703">
        <f>SUM(I103:I112)</f>
        <v>0</v>
      </c>
      <c r="J113" s="27"/>
      <c r="K113" s="27"/>
      <c r="L113" s="27"/>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row>
    <row r="114" spans="6:48" ht="15" customHeight="1" x14ac:dyDescent="0.3">
      <c r="F114" s="27"/>
      <c r="G114" s="27"/>
      <c r="H114" s="27"/>
      <c r="I114" s="27"/>
      <c r="J114" s="27"/>
      <c r="K114" s="27"/>
      <c r="L114" s="27"/>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row>
    <row r="115" spans="6:48" ht="15" customHeight="1" x14ac:dyDescent="0.3">
      <c r="F115" s="27"/>
      <c r="G115" s="27"/>
      <c r="H115" s="27"/>
      <c r="I115" s="27"/>
      <c r="J115" s="27"/>
      <c r="K115" s="27"/>
      <c r="L115" s="27"/>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row>
    <row r="116" spans="6:48" ht="15" customHeight="1" x14ac:dyDescent="0.3">
      <c r="F116" s="27"/>
      <c r="G116" s="27"/>
      <c r="H116" s="27"/>
      <c r="I116" s="27"/>
      <c r="J116" s="27"/>
      <c r="K116" s="27"/>
      <c r="L116" s="27"/>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row>
    <row r="117" spans="6:48" ht="15" customHeight="1" x14ac:dyDescent="0.3">
      <c r="F117" s="27"/>
      <c r="G117" s="27"/>
      <c r="H117" s="27"/>
      <c r="I117" s="27"/>
      <c r="J117" s="27"/>
      <c r="K117" s="27"/>
      <c r="L117" s="27"/>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row>
    <row r="118" spans="6:48" ht="15" customHeight="1" x14ac:dyDescent="0.3">
      <c r="F118" s="27"/>
      <c r="G118" s="27"/>
      <c r="H118" s="27"/>
      <c r="I118" s="27"/>
      <c r="J118" s="27"/>
      <c r="K118" s="27"/>
      <c r="L118" s="27"/>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row>
    <row r="119" spans="6:48" ht="15" customHeight="1" x14ac:dyDescent="0.3">
      <c r="F119" s="27"/>
      <c r="G119" s="27"/>
      <c r="H119" s="27"/>
      <c r="I119" s="27"/>
      <c r="J119" s="27"/>
      <c r="K119" s="27"/>
      <c r="L119" s="27"/>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row>
    <row r="120" spans="6:48" ht="15" customHeight="1" x14ac:dyDescent="0.3">
      <c r="F120" s="27"/>
      <c r="G120" s="27"/>
      <c r="H120" s="27"/>
      <c r="I120" s="27"/>
      <c r="J120" s="27"/>
      <c r="K120" s="27"/>
      <c r="L120" s="27"/>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row>
    <row r="121" spans="6:48" ht="15" customHeight="1" x14ac:dyDescent="0.3">
      <c r="F121" s="27"/>
      <c r="G121" s="27"/>
      <c r="H121" s="27"/>
      <c r="I121" s="27"/>
      <c r="J121" s="27"/>
      <c r="K121" s="27"/>
      <c r="L121" s="27"/>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row>
    <row r="122" spans="6:48" ht="15" customHeight="1" x14ac:dyDescent="0.3">
      <c r="F122" s="27"/>
      <c r="G122" s="27"/>
      <c r="H122" s="27"/>
      <c r="I122" s="27"/>
      <c r="J122" s="27"/>
      <c r="K122" s="27"/>
      <c r="L122" s="27"/>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row>
    <row r="123" spans="6:48" ht="15" customHeight="1" x14ac:dyDescent="0.3">
      <c r="F123" s="27"/>
      <c r="G123" s="27"/>
      <c r="H123" s="27"/>
      <c r="I123" s="27"/>
      <c r="J123" s="27"/>
      <c r="K123" s="27"/>
      <c r="L123" s="27"/>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row>
    <row r="124" spans="6:48" ht="15" customHeight="1" x14ac:dyDescent="0.3">
      <c r="F124" s="27"/>
      <c r="G124" s="27"/>
      <c r="H124" s="27"/>
      <c r="I124" s="27"/>
      <c r="J124" s="27"/>
      <c r="K124" s="27"/>
      <c r="L124" s="27"/>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row>
    <row r="125" spans="6:48" ht="15" customHeight="1" x14ac:dyDescent="0.3">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row>
    <row r="126" spans="6:48" ht="15" customHeight="1" x14ac:dyDescent="0.3">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row>
    <row r="127" spans="6:48" ht="15" customHeight="1" x14ac:dyDescent="0.3">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row>
    <row r="128" spans="6:48" ht="15" customHeight="1" x14ac:dyDescent="0.3">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row>
    <row r="129" spans="15:142" ht="15" customHeight="1" x14ac:dyDescent="0.3">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row>
    <row r="130" spans="15:142" ht="15" customHeight="1" x14ac:dyDescent="0.3">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row>
    <row r="131" spans="15:142" ht="15" customHeight="1" x14ac:dyDescent="0.3">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row>
    <row r="132" spans="15:142" ht="15" customHeight="1" x14ac:dyDescent="0.3">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row>
    <row r="133" spans="15:142" ht="15" customHeight="1" x14ac:dyDescent="0.3">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row>
    <row r="134" spans="15:142" ht="15" customHeight="1" x14ac:dyDescent="0.3">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row>
    <row r="135" spans="15:142" ht="15" customHeight="1" x14ac:dyDescent="0.3">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row>
    <row r="136" spans="15:142" ht="15" customHeight="1" x14ac:dyDescent="0.3">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DW136" s="12"/>
      <c r="DX136" s="12"/>
      <c r="DY136" s="12"/>
      <c r="DZ136" s="12"/>
      <c r="EA136" s="12"/>
      <c r="EB136" s="12"/>
      <c r="EC136" s="12"/>
      <c r="ED136" s="12"/>
      <c r="EE136" s="12"/>
      <c r="EF136" s="12"/>
      <c r="EG136" s="12"/>
      <c r="EH136" s="12"/>
      <c r="EI136" s="12"/>
      <c r="EJ136" s="12"/>
      <c r="EK136" s="12"/>
      <c r="EL136" s="12"/>
    </row>
    <row r="137" spans="15:142" ht="15" customHeight="1" x14ac:dyDescent="0.3">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row>
    <row r="138" spans="15:142" ht="15" customHeight="1" x14ac:dyDescent="0.3">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row>
    <row r="139" spans="15:142" ht="15" customHeight="1" x14ac:dyDescent="0.3">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row>
    <row r="140" spans="15:142" ht="15" customHeight="1" x14ac:dyDescent="0.3">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row>
    <row r="141" spans="15:142" ht="15" customHeight="1" x14ac:dyDescent="0.3">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row>
    <row r="142" spans="15:142" ht="15" customHeight="1" x14ac:dyDescent="0.3">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row>
    <row r="143" spans="15:142" ht="15" customHeight="1" x14ac:dyDescent="0.3">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row>
    <row r="144" spans="15:142" ht="15" customHeight="1" x14ac:dyDescent="0.3">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row>
    <row r="145" spans="15:142" ht="15" customHeight="1" x14ac:dyDescent="0.3">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row>
    <row r="146" spans="15:142" ht="15" customHeight="1" x14ac:dyDescent="0.3">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row>
    <row r="147" spans="15:142" ht="15" customHeight="1" x14ac:dyDescent="0.3">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DW147" s="27"/>
      <c r="DX147" s="27"/>
      <c r="DY147" s="27"/>
      <c r="DZ147" s="27"/>
      <c r="EA147" s="27"/>
      <c r="EB147" s="27"/>
      <c r="EC147" s="27"/>
      <c r="ED147" s="27"/>
      <c r="EE147" s="27"/>
      <c r="EF147" s="27"/>
      <c r="EG147" s="27"/>
      <c r="EH147" s="27"/>
      <c r="EI147" s="27"/>
      <c r="EJ147" s="27"/>
      <c r="EK147" s="27"/>
      <c r="EL147" s="27"/>
    </row>
    <row r="148" spans="15:142" ht="15" customHeight="1" x14ac:dyDescent="0.3">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DW148" s="27"/>
      <c r="DX148" s="27"/>
      <c r="DY148" s="27"/>
      <c r="DZ148" s="27"/>
      <c r="EA148" s="27"/>
      <c r="EB148" s="27"/>
      <c r="EC148" s="27"/>
      <c r="ED148" s="27"/>
      <c r="EE148" s="27"/>
      <c r="EF148" s="27"/>
      <c r="EG148" s="27"/>
      <c r="EH148" s="27"/>
      <c r="EI148" s="27"/>
      <c r="EJ148" s="27"/>
      <c r="EK148" s="27"/>
      <c r="EL148" s="27"/>
    </row>
    <row r="149" spans="15:142" ht="15" customHeight="1" x14ac:dyDescent="0.3">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DW149" s="27"/>
      <c r="DX149" s="27"/>
      <c r="DY149" s="27"/>
      <c r="DZ149" s="27"/>
      <c r="EA149" s="27"/>
      <c r="EB149" s="27"/>
      <c r="EC149" s="27"/>
      <c r="ED149" s="27"/>
      <c r="EE149" s="27"/>
      <c r="EF149" s="27"/>
      <c r="EG149" s="27"/>
      <c r="EH149" s="27"/>
      <c r="EI149" s="27"/>
      <c r="EJ149" s="27"/>
      <c r="EK149" s="27"/>
      <c r="EL149" s="27"/>
    </row>
    <row r="150" spans="15:142" ht="15" customHeight="1" x14ac:dyDescent="0.3">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DW150" s="27"/>
      <c r="DX150" s="27"/>
      <c r="DY150" s="27"/>
      <c r="DZ150" s="27"/>
      <c r="EA150" s="27"/>
      <c r="EB150" s="27"/>
      <c r="EC150" s="27"/>
      <c r="ED150" s="27"/>
      <c r="EE150" s="27"/>
      <c r="EF150" s="27"/>
      <c r="EG150" s="27"/>
      <c r="EH150" s="27"/>
      <c r="EI150" s="27"/>
      <c r="EJ150" s="27"/>
      <c r="EK150" s="27"/>
      <c r="EL150" s="27"/>
    </row>
    <row r="151" spans="15:142" ht="15" customHeight="1" x14ac:dyDescent="0.3">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DW151" s="27"/>
      <c r="DX151" s="27"/>
      <c r="DY151" s="27"/>
      <c r="DZ151" s="27"/>
      <c r="EA151" s="27"/>
      <c r="EB151" s="27"/>
      <c r="EC151" s="27"/>
      <c r="ED151" s="27"/>
      <c r="EE151" s="27"/>
      <c r="EF151" s="27"/>
      <c r="EG151" s="27"/>
      <c r="EH151" s="27"/>
      <c r="EI151" s="27"/>
      <c r="EJ151" s="27"/>
      <c r="EK151" s="27"/>
      <c r="EL151" s="27"/>
    </row>
    <row r="152" spans="15:142" ht="15" customHeight="1" x14ac:dyDescent="0.3">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DW152" s="27"/>
      <c r="DX152" s="27"/>
      <c r="DY152" s="27"/>
      <c r="DZ152" s="27"/>
      <c r="EA152" s="27"/>
      <c r="EB152" s="27"/>
      <c r="EC152" s="27"/>
      <c r="ED152" s="27"/>
      <c r="EE152" s="27"/>
      <c r="EF152" s="27"/>
      <c r="EG152" s="27"/>
      <c r="EH152" s="27"/>
      <c r="EI152" s="27"/>
      <c r="EJ152" s="27"/>
      <c r="EK152" s="27"/>
      <c r="EL152" s="27"/>
    </row>
    <row r="153" spans="15:142" ht="15" customHeight="1" x14ac:dyDescent="0.3">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row>
    <row r="154" spans="15:142" ht="15" customHeight="1" x14ac:dyDescent="0.3">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row>
    <row r="155" spans="15:142" ht="15" customHeight="1" x14ac:dyDescent="0.3">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row>
    <row r="156" spans="15:142" ht="15" customHeight="1" x14ac:dyDescent="0.3">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row>
    <row r="157" spans="15:142" ht="15" customHeight="1" x14ac:dyDescent="0.3">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row>
    <row r="158" spans="15:142" ht="15" customHeight="1" x14ac:dyDescent="0.3">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row>
    <row r="159" spans="15:142" ht="15" customHeight="1" x14ac:dyDescent="0.3">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row>
    <row r="160" spans="15:142" ht="15" customHeight="1" x14ac:dyDescent="0.3">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row>
    <row r="161" spans="15:48" ht="15" customHeight="1" x14ac:dyDescent="0.3">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row>
    <row r="162" spans="15:48" ht="15" customHeight="1" x14ac:dyDescent="0.3">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row>
    <row r="163" spans="15:48" ht="15" customHeight="1" x14ac:dyDescent="0.3">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row>
    <row r="164" spans="15:48" ht="15" customHeight="1" x14ac:dyDescent="0.3">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row>
    <row r="165" spans="15:48" ht="15" customHeight="1" x14ac:dyDescent="0.3">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row>
    <row r="166" spans="15:48" ht="15" customHeight="1" x14ac:dyDescent="0.3">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row>
    <row r="167" spans="15:48" ht="15" customHeight="1" x14ac:dyDescent="0.3">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row>
    <row r="168" spans="15:48" ht="15" customHeight="1" x14ac:dyDescent="0.3">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row>
    <row r="169" spans="15:48" ht="15" customHeight="1" x14ac:dyDescent="0.3">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row>
    <row r="170" spans="15:48" ht="15" customHeight="1" x14ac:dyDescent="0.3">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row>
    <row r="171" spans="15:48" ht="15" customHeight="1" x14ac:dyDescent="0.3">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row>
    <row r="172" spans="15:48" ht="15" customHeight="1" x14ac:dyDescent="0.3">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row>
    <row r="173" spans="15:48" ht="15" customHeight="1" x14ac:dyDescent="0.3">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row>
    <row r="174" spans="15:48" ht="15" customHeight="1" x14ac:dyDescent="0.3">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row>
    <row r="175" spans="15:48" ht="15" customHeight="1" x14ac:dyDescent="0.3">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row>
    <row r="176" spans="15:48" ht="15" customHeight="1" x14ac:dyDescent="0.3">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row>
    <row r="177" spans="15:48" ht="15" customHeight="1" x14ac:dyDescent="0.3">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row>
    <row r="178" spans="15:48" x14ac:dyDescent="0.3">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row>
    <row r="179" spans="15:48" x14ac:dyDescent="0.3">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row>
    <row r="180" spans="15:48" x14ac:dyDescent="0.3">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row>
    <row r="181" spans="15:48" x14ac:dyDescent="0.3">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row>
    <row r="182" spans="15:48" x14ac:dyDescent="0.3">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row>
    <row r="183" spans="15:48" x14ac:dyDescent="0.3">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row>
    <row r="184" spans="15:48" x14ac:dyDescent="0.3">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row>
    <row r="185" spans="15:48" x14ac:dyDescent="0.3">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row>
    <row r="186" spans="15:48" x14ac:dyDescent="0.3">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row>
    <row r="187" spans="15:48" x14ac:dyDescent="0.3">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row>
    <row r="188" spans="15:48" x14ac:dyDescent="0.3">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row>
    <row r="189" spans="15:48" x14ac:dyDescent="0.3">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row>
    <row r="190" spans="15:48" x14ac:dyDescent="0.3">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row>
    <row r="191" spans="15:48" x14ac:dyDescent="0.3">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row>
    <row r="192" spans="15:48" x14ac:dyDescent="0.3">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row>
    <row r="193" spans="15:48" x14ac:dyDescent="0.3">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row>
    <row r="194" spans="15:48" x14ac:dyDescent="0.3">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row>
    <row r="195" spans="15:48" x14ac:dyDescent="0.3">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row>
    <row r="196" spans="15:48" x14ac:dyDescent="0.3">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row>
    <row r="197" spans="15:48" x14ac:dyDescent="0.3">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row>
    <row r="198" spans="15:48" x14ac:dyDescent="0.3">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row>
    <row r="199" spans="15:48" x14ac:dyDescent="0.3">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row>
    <row r="200" spans="15:48" x14ac:dyDescent="0.3">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row>
    <row r="201" spans="15:48" x14ac:dyDescent="0.3">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2"/>
      <c r="AN201" s="12"/>
      <c r="AO201" s="12"/>
      <c r="AP201" s="12"/>
      <c r="AQ201" s="12"/>
      <c r="AR201" s="12"/>
      <c r="AS201" s="12"/>
      <c r="AT201" s="12"/>
      <c r="AU201" s="12"/>
      <c r="AV201" s="12"/>
    </row>
    <row r="202" spans="15:48" x14ac:dyDescent="0.3">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c r="AQ202" s="12"/>
      <c r="AR202" s="12"/>
      <c r="AS202" s="12"/>
      <c r="AT202" s="12"/>
      <c r="AU202" s="12"/>
      <c r="AV202" s="12"/>
    </row>
    <row r="203" spans="15:48" x14ac:dyDescent="0.3">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c r="AQ203" s="12"/>
      <c r="AR203" s="12"/>
      <c r="AS203" s="12"/>
      <c r="AT203" s="12"/>
      <c r="AU203" s="12"/>
      <c r="AV203" s="12"/>
    </row>
    <row r="204" spans="15:48" x14ac:dyDescent="0.3">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204" s="12"/>
      <c r="AN204" s="12"/>
      <c r="AO204" s="12"/>
      <c r="AP204" s="12"/>
      <c r="AQ204" s="12"/>
      <c r="AR204" s="12"/>
      <c r="AS204" s="12"/>
      <c r="AT204" s="12"/>
      <c r="AU204" s="12"/>
      <c r="AV204" s="12"/>
    </row>
    <row r="205" spans="15:48" x14ac:dyDescent="0.3">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c r="AQ205" s="12"/>
      <c r="AR205" s="12"/>
      <c r="AS205" s="12"/>
      <c r="AT205" s="12"/>
      <c r="AU205" s="12"/>
      <c r="AV205" s="12"/>
    </row>
    <row r="206" spans="15:48" x14ac:dyDescent="0.3">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row>
    <row r="207" spans="15:48" x14ac:dyDescent="0.3">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207" s="12"/>
      <c r="AN207" s="12"/>
      <c r="AO207" s="12"/>
      <c r="AP207" s="12"/>
      <c r="AQ207" s="12"/>
      <c r="AR207" s="12"/>
      <c r="AS207" s="12"/>
      <c r="AT207" s="12"/>
      <c r="AU207" s="12"/>
      <c r="AV207" s="12"/>
    </row>
    <row r="208" spans="15:48" x14ac:dyDescent="0.3">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row>
    <row r="209" spans="15:48" x14ac:dyDescent="0.3">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209" s="12"/>
      <c r="AN209" s="12"/>
      <c r="AO209" s="12"/>
      <c r="AP209" s="12"/>
      <c r="AQ209" s="12"/>
      <c r="AR209" s="12"/>
      <c r="AS209" s="12"/>
      <c r="AT209" s="12"/>
      <c r="AU209" s="12"/>
      <c r="AV209" s="12"/>
    </row>
    <row r="210" spans="15:48" x14ac:dyDescent="0.3">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c r="AQ210" s="12"/>
      <c r="AR210" s="12"/>
      <c r="AS210" s="12"/>
      <c r="AT210" s="12"/>
      <c r="AU210" s="12"/>
      <c r="AV210" s="12"/>
    </row>
    <row r="211" spans="15:48" x14ac:dyDescent="0.3">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c r="AM211" s="12"/>
      <c r="AN211" s="12"/>
      <c r="AO211" s="12"/>
      <c r="AP211" s="12"/>
      <c r="AQ211" s="12"/>
      <c r="AR211" s="12"/>
      <c r="AS211" s="12"/>
      <c r="AT211" s="12"/>
      <c r="AU211" s="12"/>
      <c r="AV211" s="12"/>
    </row>
    <row r="212" spans="15:48" x14ac:dyDescent="0.3">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c r="AM212" s="12"/>
      <c r="AN212" s="12"/>
      <c r="AO212" s="12"/>
      <c r="AP212" s="12"/>
      <c r="AQ212" s="12"/>
      <c r="AR212" s="12"/>
      <c r="AS212" s="12"/>
      <c r="AT212" s="12"/>
      <c r="AU212" s="12"/>
      <c r="AV212" s="12"/>
    </row>
    <row r="213" spans="15:48" x14ac:dyDescent="0.3">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213" s="12"/>
      <c r="AN213" s="12"/>
      <c r="AO213" s="12"/>
      <c r="AP213" s="12"/>
      <c r="AQ213" s="12"/>
      <c r="AR213" s="12"/>
      <c r="AS213" s="12"/>
      <c r="AT213" s="12"/>
      <c r="AU213" s="12"/>
      <c r="AV213" s="12"/>
    </row>
    <row r="214" spans="15:48" x14ac:dyDescent="0.3">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214" s="12"/>
      <c r="AN214" s="12"/>
      <c r="AO214" s="12"/>
      <c r="AP214" s="12"/>
      <c r="AQ214" s="12"/>
      <c r="AR214" s="12"/>
      <c r="AS214" s="12"/>
      <c r="AT214" s="12"/>
      <c r="AU214" s="12"/>
      <c r="AV214" s="12"/>
    </row>
    <row r="215" spans="15:48" x14ac:dyDescent="0.3">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215" s="12"/>
      <c r="AN215" s="12"/>
      <c r="AO215" s="12"/>
      <c r="AP215" s="12"/>
      <c r="AQ215" s="12"/>
      <c r="AR215" s="12"/>
      <c r="AS215" s="12"/>
      <c r="AT215" s="12"/>
      <c r="AU215" s="12"/>
      <c r="AV215" s="12"/>
    </row>
    <row r="216" spans="15:48" x14ac:dyDescent="0.3">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216" s="12"/>
      <c r="AN216" s="12"/>
      <c r="AO216" s="12"/>
      <c r="AP216" s="12"/>
      <c r="AQ216" s="12"/>
      <c r="AR216" s="12"/>
      <c r="AS216" s="12"/>
      <c r="AT216" s="12"/>
      <c r="AU216" s="12"/>
      <c r="AV216" s="12"/>
    </row>
    <row r="217" spans="15:48" x14ac:dyDescent="0.3">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c r="AM217" s="12"/>
      <c r="AN217" s="12"/>
      <c r="AO217" s="12"/>
      <c r="AP217" s="12"/>
      <c r="AQ217" s="12"/>
      <c r="AR217" s="12"/>
      <c r="AS217" s="12"/>
      <c r="AT217" s="12"/>
      <c r="AU217" s="12"/>
      <c r="AV217" s="12"/>
    </row>
    <row r="218" spans="15:48" x14ac:dyDescent="0.3">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218" s="12"/>
      <c r="AN218" s="12"/>
      <c r="AO218" s="12"/>
      <c r="AP218" s="12"/>
      <c r="AQ218" s="12"/>
      <c r="AR218" s="12"/>
      <c r="AS218" s="12"/>
      <c r="AT218" s="12"/>
      <c r="AU218" s="12"/>
      <c r="AV218" s="12"/>
    </row>
    <row r="219" spans="15:48" x14ac:dyDescent="0.3">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219" s="12"/>
      <c r="AN219" s="12"/>
      <c r="AO219" s="12"/>
      <c r="AP219" s="12"/>
      <c r="AQ219" s="12"/>
      <c r="AR219" s="12"/>
      <c r="AS219" s="12"/>
      <c r="AT219" s="12"/>
      <c r="AU219" s="12"/>
      <c r="AV219" s="12"/>
    </row>
    <row r="220" spans="15:48" x14ac:dyDescent="0.3">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220" s="12"/>
      <c r="AN220" s="12"/>
      <c r="AO220" s="12"/>
      <c r="AP220" s="12"/>
      <c r="AQ220" s="12"/>
      <c r="AR220" s="12"/>
      <c r="AS220" s="12"/>
      <c r="AT220" s="12"/>
      <c r="AU220" s="12"/>
      <c r="AV220" s="12"/>
    </row>
    <row r="221" spans="15:48" x14ac:dyDescent="0.3">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c r="AL221" s="12"/>
      <c r="AM221" s="12"/>
      <c r="AN221" s="12"/>
      <c r="AO221" s="12"/>
      <c r="AP221" s="12"/>
      <c r="AQ221" s="12"/>
      <c r="AR221" s="12"/>
      <c r="AS221" s="12"/>
      <c r="AT221" s="12"/>
      <c r="AU221" s="12"/>
      <c r="AV221" s="12"/>
    </row>
    <row r="222" spans="15:48" x14ac:dyDescent="0.3">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222" s="12"/>
      <c r="AN222" s="12"/>
      <c r="AO222" s="12"/>
      <c r="AP222" s="12"/>
      <c r="AQ222" s="12"/>
      <c r="AR222" s="12"/>
      <c r="AS222" s="12"/>
      <c r="AT222" s="12"/>
      <c r="AU222" s="12"/>
      <c r="AV222" s="12"/>
    </row>
    <row r="223" spans="15:48" x14ac:dyDescent="0.3">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223" s="12"/>
      <c r="AN223" s="12"/>
      <c r="AO223" s="12"/>
      <c r="AP223" s="12"/>
      <c r="AQ223" s="12"/>
      <c r="AR223" s="12"/>
      <c r="AS223" s="12"/>
      <c r="AT223" s="12"/>
      <c r="AU223" s="12"/>
      <c r="AV223" s="12"/>
    </row>
    <row r="224" spans="15:48" x14ac:dyDescent="0.3">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c r="AL224" s="12"/>
      <c r="AM224" s="12"/>
      <c r="AN224" s="12"/>
      <c r="AO224" s="12"/>
      <c r="AP224" s="12"/>
      <c r="AQ224" s="12"/>
      <c r="AR224" s="12"/>
      <c r="AS224" s="12"/>
      <c r="AT224" s="12"/>
      <c r="AU224" s="12"/>
      <c r="AV224" s="12"/>
    </row>
    <row r="225" spans="15:48" x14ac:dyDescent="0.3">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c r="AM225" s="12"/>
      <c r="AN225" s="12"/>
      <c r="AO225" s="12"/>
      <c r="AP225" s="12"/>
      <c r="AQ225" s="12"/>
      <c r="AR225" s="12"/>
      <c r="AS225" s="12"/>
      <c r="AT225" s="12"/>
      <c r="AU225" s="12"/>
      <c r="AV225" s="12"/>
    </row>
    <row r="226" spans="15:48" x14ac:dyDescent="0.3">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c r="AL226" s="12"/>
      <c r="AM226" s="12"/>
      <c r="AN226" s="12"/>
      <c r="AO226" s="12"/>
      <c r="AP226" s="12"/>
      <c r="AQ226" s="12"/>
      <c r="AR226" s="12"/>
      <c r="AS226" s="12"/>
      <c r="AT226" s="12"/>
      <c r="AU226" s="12"/>
      <c r="AV226" s="12"/>
    </row>
    <row r="227" spans="15:48" x14ac:dyDescent="0.3">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c r="AM227" s="12"/>
      <c r="AN227" s="12"/>
      <c r="AO227" s="12"/>
      <c r="AP227" s="12"/>
      <c r="AQ227" s="12"/>
      <c r="AR227" s="12"/>
      <c r="AS227" s="12"/>
      <c r="AT227" s="12"/>
      <c r="AU227" s="12"/>
      <c r="AV227" s="12"/>
    </row>
    <row r="228" spans="15:48" x14ac:dyDescent="0.3">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c r="AL228" s="12"/>
      <c r="AM228" s="12"/>
      <c r="AN228" s="12"/>
      <c r="AO228" s="12"/>
      <c r="AP228" s="12"/>
      <c r="AQ228" s="12"/>
      <c r="AR228" s="12"/>
      <c r="AS228" s="12"/>
      <c r="AT228" s="12"/>
      <c r="AU228" s="12"/>
      <c r="AV228" s="12"/>
    </row>
    <row r="229" spans="15:48" x14ac:dyDescent="0.3">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c r="AL229" s="12"/>
      <c r="AM229" s="12"/>
      <c r="AN229" s="12"/>
      <c r="AO229" s="12"/>
      <c r="AP229" s="12"/>
      <c r="AQ229" s="12"/>
      <c r="AR229" s="12"/>
      <c r="AS229" s="12"/>
      <c r="AT229" s="12"/>
      <c r="AU229" s="12"/>
      <c r="AV229" s="12"/>
    </row>
    <row r="230" spans="15:48" x14ac:dyDescent="0.3">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c r="AL230" s="12"/>
      <c r="AM230" s="12"/>
      <c r="AN230" s="12"/>
      <c r="AO230" s="12"/>
      <c r="AP230" s="12"/>
      <c r="AQ230" s="12"/>
      <c r="AR230" s="12"/>
      <c r="AS230" s="12"/>
      <c r="AT230" s="12"/>
      <c r="AU230" s="12"/>
      <c r="AV230" s="12"/>
    </row>
    <row r="231" spans="15:48" x14ac:dyDescent="0.3">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231" s="12"/>
      <c r="AN231" s="12"/>
      <c r="AO231" s="12"/>
      <c r="AP231" s="12"/>
      <c r="AQ231" s="12"/>
      <c r="AR231" s="12"/>
      <c r="AS231" s="12"/>
      <c r="AT231" s="12"/>
      <c r="AU231" s="12"/>
      <c r="AV231" s="12"/>
    </row>
    <row r="232" spans="15:48" x14ac:dyDescent="0.3">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232" s="12"/>
      <c r="AN232" s="12"/>
      <c r="AO232" s="12"/>
      <c r="AP232" s="12"/>
      <c r="AQ232" s="12"/>
      <c r="AR232" s="12"/>
      <c r="AS232" s="12"/>
      <c r="AT232" s="12"/>
      <c r="AU232" s="12"/>
      <c r="AV232" s="12"/>
    </row>
    <row r="233" spans="15:48" x14ac:dyDescent="0.3">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c r="AL233" s="12"/>
      <c r="AM233" s="12"/>
      <c r="AN233" s="12"/>
      <c r="AO233" s="12"/>
      <c r="AP233" s="12"/>
      <c r="AQ233" s="12"/>
      <c r="AR233" s="12"/>
      <c r="AS233" s="12"/>
      <c r="AT233" s="12"/>
      <c r="AU233" s="12"/>
      <c r="AV233" s="12"/>
    </row>
    <row r="234" spans="15:48" x14ac:dyDescent="0.3">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234" s="12"/>
      <c r="AN234" s="12"/>
      <c r="AO234" s="12"/>
      <c r="AP234" s="12"/>
      <c r="AQ234" s="12"/>
      <c r="AR234" s="12"/>
      <c r="AS234" s="12"/>
      <c r="AT234" s="12"/>
      <c r="AU234" s="12"/>
      <c r="AV234" s="12"/>
    </row>
    <row r="235" spans="15:48" x14ac:dyDescent="0.3">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c r="AL235" s="12"/>
      <c r="AM235" s="12"/>
      <c r="AN235" s="12"/>
      <c r="AO235" s="12"/>
      <c r="AP235" s="12"/>
      <c r="AQ235" s="12"/>
      <c r="AR235" s="12"/>
      <c r="AS235" s="12"/>
      <c r="AT235" s="12"/>
      <c r="AU235" s="12"/>
      <c r="AV235" s="12"/>
    </row>
    <row r="236" spans="15:48" x14ac:dyDescent="0.3">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c r="AQ236" s="12"/>
      <c r="AR236" s="12"/>
      <c r="AS236" s="12"/>
      <c r="AT236" s="12"/>
      <c r="AU236" s="12"/>
      <c r="AV236" s="12"/>
    </row>
    <row r="237" spans="15:48" x14ac:dyDescent="0.3">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row>
    <row r="238" spans="15:48" x14ac:dyDescent="0.3">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row>
    <row r="239" spans="15:48" x14ac:dyDescent="0.3">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239" s="12"/>
      <c r="AN239" s="12"/>
      <c r="AO239" s="12"/>
      <c r="AP239" s="12"/>
      <c r="AQ239" s="12"/>
      <c r="AR239" s="12"/>
      <c r="AS239" s="12"/>
      <c r="AT239" s="12"/>
      <c r="AU239" s="12"/>
      <c r="AV239" s="12"/>
    </row>
    <row r="240" spans="15:48" x14ac:dyDescent="0.3">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row>
    <row r="241" spans="15:48" x14ac:dyDescent="0.3">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2"/>
      <c r="AV241" s="12"/>
    </row>
    <row r="242" spans="15:48" x14ac:dyDescent="0.3">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2"/>
      <c r="AV242" s="12"/>
    </row>
    <row r="243" spans="15:48" x14ac:dyDescent="0.3">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2"/>
      <c r="AV243" s="12"/>
    </row>
    <row r="244" spans="15:48" x14ac:dyDescent="0.3">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244" s="12"/>
      <c r="AN244" s="12"/>
      <c r="AO244" s="12"/>
      <c r="AP244" s="12"/>
      <c r="AQ244" s="12"/>
      <c r="AR244" s="12"/>
      <c r="AS244" s="12"/>
      <c r="AT244" s="12"/>
      <c r="AU244" s="12"/>
      <c r="AV244" s="12"/>
    </row>
    <row r="245" spans="15:48" x14ac:dyDescent="0.3">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245" s="12"/>
      <c r="AN245" s="12"/>
      <c r="AO245" s="12"/>
      <c r="AP245" s="12"/>
      <c r="AQ245" s="12"/>
      <c r="AR245" s="12"/>
      <c r="AS245" s="12"/>
      <c r="AT245" s="12"/>
      <c r="AU245" s="12"/>
      <c r="AV245" s="12"/>
    </row>
    <row r="246" spans="15:48" x14ac:dyDescent="0.3">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c r="AM246" s="12"/>
      <c r="AN246" s="12"/>
      <c r="AO246" s="12"/>
      <c r="AP246" s="12"/>
      <c r="AQ246" s="12"/>
      <c r="AR246" s="12"/>
      <c r="AS246" s="12"/>
      <c r="AT246" s="12"/>
      <c r="AU246" s="12"/>
      <c r="AV246" s="12"/>
    </row>
    <row r="247" spans="15:48" x14ac:dyDescent="0.3">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c r="AM247" s="12"/>
      <c r="AN247" s="12"/>
      <c r="AO247" s="12"/>
      <c r="AP247" s="12"/>
      <c r="AQ247" s="12"/>
      <c r="AR247" s="12"/>
      <c r="AS247" s="12"/>
      <c r="AT247" s="12"/>
      <c r="AU247" s="12"/>
      <c r="AV247" s="12"/>
    </row>
    <row r="248" spans="15:48" x14ac:dyDescent="0.3">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c r="AL248" s="12"/>
      <c r="AM248" s="12"/>
      <c r="AN248" s="12"/>
      <c r="AO248" s="12"/>
      <c r="AP248" s="12"/>
      <c r="AQ248" s="12"/>
      <c r="AR248" s="12"/>
      <c r="AS248" s="12"/>
      <c r="AT248" s="12"/>
      <c r="AU248" s="12"/>
      <c r="AV248" s="12"/>
    </row>
    <row r="249" spans="15:48" x14ac:dyDescent="0.3">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c r="AL249" s="12"/>
      <c r="AM249" s="12"/>
      <c r="AN249" s="12"/>
      <c r="AO249" s="12"/>
      <c r="AP249" s="12"/>
      <c r="AQ249" s="12"/>
      <c r="AR249" s="12"/>
      <c r="AS249" s="12"/>
      <c r="AT249" s="12"/>
      <c r="AU249" s="12"/>
      <c r="AV249" s="12"/>
    </row>
    <row r="250" spans="15:48" x14ac:dyDescent="0.3">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250" s="12"/>
      <c r="AN250" s="12"/>
      <c r="AO250" s="12"/>
      <c r="AP250" s="12"/>
      <c r="AQ250" s="12"/>
      <c r="AR250" s="12"/>
      <c r="AS250" s="12"/>
      <c r="AT250" s="12"/>
      <c r="AU250" s="12"/>
      <c r="AV250" s="12"/>
    </row>
    <row r="251" spans="15:48" x14ac:dyDescent="0.3">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251" s="12"/>
      <c r="AN251" s="12"/>
      <c r="AO251" s="12"/>
      <c r="AP251" s="12"/>
      <c r="AQ251" s="12"/>
      <c r="AR251" s="12"/>
      <c r="AS251" s="12"/>
      <c r="AT251" s="12"/>
      <c r="AU251" s="12"/>
      <c r="AV251" s="12"/>
    </row>
    <row r="252" spans="15:48" x14ac:dyDescent="0.3">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c r="AM252" s="12"/>
      <c r="AN252" s="12"/>
      <c r="AO252" s="12"/>
      <c r="AP252" s="12"/>
      <c r="AQ252" s="12"/>
      <c r="AR252" s="12"/>
      <c r="AS252" s="12"/>
      <c r="AT252" s="12"/>
      <c r="AU252" s="12"/>
      <c r="AV252" s="12"/>
    </row>
    <row r="253" spans="15:48" x14ac:dyDescent="0.3">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c r="AM253" s="12"/>
      <c r="AN253" s="12"/>
      <c r="AO253" s="12"/>
      <c r="AP253" s="12"/>
      <c r="AQ253" s="12"/>
      <c r="AR253" s="12"/>
      <c r="AS253" s="12"/>
      <c r="AT253" s="12"/>
      <c r="AU253" s="12"/>
      <c r="AV253" s="12"/>
    </row>
    <row r="254" spans="15:48" x14ac:dyDescent="0.3">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c r="AQ254" s="12"/>
      <c r="AR254" s="12"/>
      <c r="AS254" s="12"/>
      <c r="AT254" s="12"/>
      <c r="AU254" s="12"/>
      <c r="AV254" s="12"/>
    </row>
    <row r="295" spans="6:11" x14ac:dyDescent="0.3">
      <c r="F295" s="63"/>
      <c r="G295" s="63"/>
      <c r="H295" s="63"/>
      <c r="I295" s="63"/>
      <c r="J295" s="63"/>
      <c r="K295" s="63"/>
    </row>
    <row r="296" spans="6:11" x14ac:dyDescent="0.3">
      <c r="F296" s="63"/>
      <c r="G296" s="63"/>
      <c r="H296" s="63"/>
      <c r="I296" s="63"/>
      <c r="J296" s="63"/>
      <c r="K296" s="63"/>
    </row>
  </sheetData>
  <sheetProtection algorithmName="SHA-512" hashValue="qF9qS1fOo4xu5BFz4L3u4aWEXF37YpqNphM0Ul9rMzJupOLMizI9aNE5Fnax2I7cBBJZHb8SVzFllEdZFMWpYQ==" saltValue="2kX1avazDpT8WG8CRjCQ7w==" spinCount="100000" sheet="1" objects="1" scenarios="1"/>
  <protectedRanges>
    <protectedRange sqref="E27:H48" name="Rango1"/>
    <protectedRange sqref="E74:H83" name="Rango2"/>
    <protectedRange sqref="E103:H112" name="Rango3"/>
  </protectedRanges>
  <mergeCells count="35">
    <mergeCell ref="E98:K99"/>
    <mergeCell ref="E5:K5"/>
    <mergeCell ref="E54:K55"/>
    <mergeCell ref="E56:K57"/>
    <mergeCell ref="E86:K87"/>
    <mergeCell ref="E95:K95"/>
    <mergeCell ref="E65:K66"/>
    <mergeCell ref="D67:K68"/>
    <mergeCell ref="F72:F73"/>
    <mergeCell ref="H72:H73"/>
    <mergeCell ref="I72:I73"/>
    <mergeCell ref="J72:J73"/>
    <mergeCell ref="E72:E73"/>
    <mergeCell ref="G72:G73"/>
    <mergeCell ref="D69:K70"/>
    <mergeCell ref="E51:K53"/>
    <mergeCell ref="E101:E102"/>
    <mergeCell ref="F101:F102"/>
    <mergeCell ref="G101:G102"/>
    <mergeCell ref="H101:H102"/>
    <mergeCell ref="I101:I102"/>
    <mergeCell ref="E58:K59"/>
    <mergeCell ref="E88:K89"/>
    <mergeCell ref="E90:K91"/>
    <mergeCell ref="E92:K93"/>
    <mergeCell ref="C1:M1"/>
    <mergeCell ref="E3:K3"/>
    <mergeCell ref="E25:E26"/>
    <mergeCell ref="G25:G26"/>
    <mergeCell ref="H25:H26"/>
    <mergeCell ref="I25:I26"/>
    <mergeCell ref="J25:J26"/>
    <mergeCell ref="E19:K20"/>
    <mergeCell ref="E22:K23"/>
    <mergeCell ref="F25:F26"/>
  </mergeCells>
  <conditionalFormatting sqref="J49 I27:J48">
    <cfRule type="expression" dxfId="1201" priority="23" stopIfTrue="1">
      <formula>ISNUMBER(I27)</formula>
    </cfRule>
  </conditionalFormatting>
  <conditionalFormatting sqref="J85:K85">
    <cfRule type="expression" dxfId="1200" priority="22" stopIfTrue="1">
      <formula>ISNUMBER(J85)</formula>
    </cfRule>
  </conditionalFormatting>
  <conditionalFormatting sqref="E27:E48">
    <cfRule type="expression" dxfId="1199" priority="21" stopIfTrue="1">
      <formula>E27=""</formula>
    </cfRule>
  </conditionalFormatting>
  <conditionalFormatting sqref="I74:J83">
    <cfRule type="expression" dxfId="1198" priority="20" stopIfTrue="1">
      <formula>ISNUMBER(I74)</formula>
    </cfRule>
  </conditionalFormatting>
  <conditionalFormatting sqref="G27:G48">
    <cfRule type="expression" dxfId="1197" priority="24" stopIfTrue="1">
      <formula>AND((F27&lt;&gt;""),ISNONTEXT($G27))</formula>
    </cfRule>
  </conditionalFormatting>
  <conditionalFormatting sqref="H27:H48">
    <cfRule type="expression" dxfId="1196" priority="25" stopIfTrue="1">
      <formula>ISNUMBER(H27)</formula>
    </cfRule>
    <cfRule type="expression" dxfId="1195" priority="26" stopIfTrue="1">
      <formula>OR((F27&lt;&gt;""),ISTEXT(G27))</formula>
    </cfRule>
  </conditionalFormatting>
  <conditionalFormatting sqref="E103:E112">
    <cfRule type="expression" dxfId="1194" priority="15" stopIfTrue="1">
      <formula>E103=""</formula>
    </cfRule>
  </conditionalFormatting>
  <conditionalFormatting sqref="J84">
    <cfRule type="expression" dxfId="1193" priority="12" stopIfTrue="1">
      <formula>ISNUMBER(J84)</formula>
    </cfRule>
  </conditionalFormatting>
  <conditionalFormatting sqref="G103:G112">
    <cfRule type="expression" dxfId="1192" priority="1654" stopIfTrue="1">
      <formula>ISNUMBER(G103)</formula>
    </cfRule>
    <cfRule type="expression" dxfId="1191" priority="1655" stopIfTrue="1">
      <formula>OR((F103&lt;&gt;""),ISTEXT($G$103))</formula>
    </cfRule>
  </conditionalFormatting>
  <conditionalFormatting sqref="H103:H112">
    <cfRule type="expression" dxfId="1190" priority="10" stopIfTrue="1">
      <formula>ISNUMBER(H103)</formula>
    </cfRule>
    <cfRule type="expression" dxfId="1189" priority="11" stopIfTrue="1">
      <formula>F103&lt;&gt;""</formula>
    </cfRule>
  </conditionalFormatting>
  <conditionalFormatting sqref="I104:I112">
    <cfRule type="expression" dxfId="1188" priority="9" stopIfTrue="1">
      <formula>ISNUMBER(I104)</formula>
    </cfRule>
  </conditionalFormatting>
  <conditionalFormatting sqref="I113">
    <cfRule type="expression" dxfId="1187" priority="8" stopIfTrue="1">
      <formula>ISNUMBER(I113)</formula>
    </cfRule>
  </conditionalFormatting>
  <conditionalFormatting sqref="E74:E83">
    <cfRule type="expression" dxfId="1186" priority="7" stopIfTrue="1">
      <formula>E74=""</formula>
    </cfRule>
  </conditionalFormatting>
  <conditionalFormatting sqref="H74:H83">
    <cfRule type="expression" dxfId="1185" priority="1659" stopIfTrue="1">
      <formula>ISNUMBER(H74)</formula>
    </cfRule>
    <cfRule type="expression" dxfId="1184" priority="1660" stopIfTrue="1">
      <formula>OR(ISTEXT(#REF!),ISTEXT(G74))</formula>
    </cfRule>
  </conditionalFormatting>
  <conditionalFormatting sqref="I103:I112">
    <cfRule type="expression" dxfId="1183" priority="6" stopIfTrue="1">
      <formula>ISNUMBER(I103)</formula>
    </cfRule>
  </conditionalFormatting>
  <conditionalFormatting sqref="F27:F48">
    <cfRule type="expression" dxfId="1182" priority="4">
      <formula>ISTEXT(F27)</formula>
    </cfRule>
  </conditionalFormatting>
  <conditionalFormatting sqref="F74:F83">
    <cfRule type="expression" dxfId="1181" priority="3">
      <formula>ISTEXT(F74)</formula>
    </cfRule>
  </conditionalFormatting>
  <conditionalFormatting sqref="F103:F112">
    <cfRule type="expression" dxfId="1180" priority="2">
      <formula>ISTEXT(F103)</formula>
    </cfRule>
  </conditionalFormatting>
  <conditionalFormatting sqref="G74:G83">
    <cfRule type="expression" dxfId="1179" priority="1" stopIfTrue="1">
      <formula>AND((F74&lt;&gt;""),ISNONTEXT($G74))</formula>
    </cfRule>
  </conditionalFormatting>
  <dataValidations count="2">
    <dataValidation operator="greaterThan" allowBlank="1" showInputMessage="1" showErrorMessage="1" sqref="H74:H83 G103:G112 H27:H48"/>
    <dataValidation type="list" allowBlank="1" showInputMessage="1" showErrorMessage="1" sqref="F103:F112">
      <formula1>Tipo_EAdquirida</formula1>
    </dataValidation>
  </dataValidations>
  <hyperlinks>
    <hyperlink ref="A4" location="'2. Hoja de trabajo. Consumos'!A1" display="2. Hoja de trabajo. Consumos"/>
    <hyperlink ref="A5" location="'3. Instalaciones fijas'!A1" display="3. Instalaciones fijas"/>
    <hyperlink ref="A7" location="'5. Emisiones Fugitivas'!A1" display="5. Emisiones fugitivas"/>
    <hyperlink ref="A8" location="'6. Emisiones de proceso'!A1" display="6. Emisiones de proceso"/>
    <hyperlink ref="A9" location="'7. Información adicional'!A1" display="7. Información adicional"/>
    <hyperlink ref="A13" location="'11. Revisiones calculadora'!A1" display="11. Revisiones de la calculadora"/>
    <hyperlink ref="A3" location="'1.Datos generales organización '!A1" display="1. Datos de la organización"/>
    <hyperlink ref="A6" location="'4. Vehículos y maquinaria'!A1" display="4. Vehículos y maquinaria"/>
    <hyperlink ref="A11" location="'9. Informe final. Resultados'!A1" display="9. Informe final: Resultados"/>
    <hyperlink ref="A12" location="'10. Factores de emisión'!A1" display="10. Factores de emisión"/>
    <hyperlink ref="E56:K57" r:id="rId1" display="(3)Factor de mix eléctrico empleado por cada comercializadora para el año de estudio que expresa las emisiones de CO2 asociadas a la generación de la electricidad que se consume. Este dato aparecerá automáticamente en función del año y la comercializadora"/>
    <hyperlink ref="E90:K91" r:id="rId2" display="(3)Factor de mix eléctrico empleado por cada comercializadora para el año de estudio que expresa las emisiones de CO2 asociadas a la generación de la electricidad que se consume. Este dato aparecerá automáticamente en función del año y la comercializadora"/>
  </hyperlinks>
  <pageMargins left="0.75" right="0.75" top="1" bottom="1" header="0" footer="0"/>
  <pageSetup paperSize="256" scale="66" orientation="landscape" r:id="rId3"/>
  <headerFooter alignWithMargins="0"/>
  <drawing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INDIRECT("_Com"&amp;Datos!$D$6)</xm:f>
          </x14:formula1>
          <xm:sqref>F27:F48 F74:F83</xm:sqref>
        </x14:dataValidation>
        <x14:dataValidation type="list" allowBlank="1" showInputMessage="1" showErrorMessage="1">
          <x14:formula1>
            <xm:f>INDIRECT("GdO_"&amp;Datos!$J1109)</xm:f>
          </x14:formula1>
          <xm:sqref>G74:G83</xm:sqref>
        </x14:dataValidation>
        <x14:dataValidation type="list" allowBlank="1" showInputMessage="1" showErrorMessage="1">
          <x14:formula1>
            <xm:f>INDIRECT("GdO_"&amp;Datos!$C870)</xm:f>
          </x14:formula1>
          <xm:sqref>G27:G48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D26E2A22C79B44FA9E8CD1542DDBB92" ma:contentTypeVersion="14" ma:contentTypeDescription="Crear nuevo documento." ma:contentTypeScope="" ma:versionID="60477ef0b14b3803c0d6818e2e021b3f">
  <xsd:schema xmlns:xsd="http://www.w3.org/2001/XMLSchema" xmlns:xs="http://www.w3.org/2001/XMLSchema" xmlns:p="http://schemas.microsoft.com/office/2006/metadata/properties" xmlns:ns2="658e9393-f36b-4461-a2a3-e648be68309a" xmlns:ns3="71674114-9548-4918-bfbe-4a235b8713d9" targetNamespace="http://schemas.microsoft.com/office/2006/metadata/properties" ma:root="true" ma:fieldsID="d0d1a1c6c76e2e3aa09dbda3c2d9ee5a" ns2:_="" ns3:_="">
    <xsd:import namespace="658e9393-f36b-4461-a2a3-e648be68309a"/>
    <xsd:import namespace="71674114-9548-4918-bfbe-4a235b8713d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8e9393-f36b-4461-a2a3-e648be6830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da205269-1969-41d6-8661-31edbc50e23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674114-9548-4918-bfbe-4a235b8713d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01beab18-5032-48ca-809c-f25123b63da9}" ma:internalName="TaxCatchAll" ma:showField="CatchAllData" ma:web="71674114-9548-4918-bfbe-4a235b8713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58e9393-f36b-4461-a2a3-e648be68309a">
      <Terms xmlns="http://schemas.microsoft.com/office/infopath/2007/PartnerControls"/>
    </lcf76f155ced4ddcb4097134ff3c332f>
    <TaxCatchAll xmlns="71674114-9548-4918-bfbe-4a235b8713d9" xsi:nil="true"/>
  </documentManagement>
</p:properties>
</file>

<file path=customXml/itemProps1.xml><?xml version="1.0" encoding="utf-8"?>
<ds:datastoreItem xmlns:ds="http://schemas.openxmlformats.org/officeDocument/2006/customXml" ds:itemID="{BB5BB6F1-C9EA-44B9-A480-706CCD141DF4}"/>
</file>

<file path=customXml/itemProps2.xml><?xml version="1.0" encoding="utf-8"?>
<ds:datastoreItem xmlns:ds="http://schemas.openxmlformats.org/officeDocument/2006/customXml" ds:itemID="{35FEB4AB-3E98-4F68-BB52-8FAD0164EF1C}"/>
</file>

<file path=customXml/itemProps3.xml><?xml version="1.0" encoding="utf-8"?>
<ds:datastoreItem xmlns:ds="http://schemas.openxmlformats.org/officeDocument/2006/customXml" ds:itemID="{F04CC51A-B7E3-44B6-84B2-BDF098214A0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229</vt:i4>
      </vt:variant>
    </vt:vector>
  </HeadingPairs>
  <TitlesOfParts>
    <vt:vector size="242" baseType="lpstr">
      <vt:lpstr>CONTENIDO</vt:lpstr>
      <vt:lpstr>1.Datos generales organización </vt:lpstr>
      <vt:lpstr>2. Hoja de trabajo. Consumos</vt:lpstr>
      <vt:lpstr>3. Instalaciones fijas</vt:lpstr>
      <vt:lpstr>4. Vehículos y maquinaria</vt:lpstr>
      <vt:lpstr>5. Emisiones Fugitivas</vt:lpstr>
      <vt:lpstr>6. Emisiones de proceso</vt:lpstr>
      <vt:lpstr>7. Información adicional</vt:lpstr>
      <vt:lpstr>8.Electricidad y otras energías</vt:lpstr>
      <vt:lpstr>9. Informe final. Resultados</vt:lpstr>
      <vt:lpstr>10. Factores de emisión</vt:lpstr>
      <vt:lpstr>11. Revisiones calculadora</vt:lpstr>
      <vt:lpstr>Datos</vt:lpstr>
      <vt:lpstr>_Com2007</vt:lpstr>
      <vt:lpstr>_Com2008</vt:lpstr>
      <vt:lpstr>_Com2009</vt:lpstr>
      <vt:lpstr>_Com2010</vt:lpstr>
      <vt:lpstr>_Com2011</vt:lpstr>
      <vt:lpstr>_Com2012</vt:lpstr>
      <vt:lpstr>_Com2013</vt:lpstr>
      <vt:lpstr>_Com2014</vt:lpstr>
      <vt:lpstr>_Com2015</vt:lpstr>
      <vt:lpstr>_Com2016</vt:lpstr>
      <vt:lpstr>_Com2017</vt:lpstr>
      <vt:lpstr>_Com2018</vt:lpstr>
      <vt:lpstr>_Com2019</vt:lpstr>
      <vt:lpstr>_Com2020</vt:lpstr>
      <vt:lpstr>_Com2021</vt:lpstr>
      <vt:lpstr>_Com2022</vt:lpstr>
      <vt:lpstr>_Mix2007</vt:lpstr>
      <vt:lpstr>_Mix2008</vt:lpstr>
      <vt:lpstr>_Mix2009</vt:lpstr>
      <vt:lpstr>_Mix2010</vt:lpstr>
      <vt:lpstr>_Mix2011</vt:lpstr>
      <vt:lpstr>_Mix2012</vt:lpstr>
      <vt:lpstr>_Mix2013</vt:lpstr>
      <vt:lpstr>_Mix2014</vt:lpstr>
      <vt:lpstr>_Mix2015</vt:lpstr>
      <vt:lpstr>_Mix2016</vt:lpstr>
      <vt:lpstr>_Mix2017</vt:lpstr>
      <vt:lpstr>_Mix2018</vt:lpstr>
      <vt:lpstr>_Mix2019</vt:lpstr>
      <vt:lpstr>_Mix2020</vt:lpstr>
      <vt:lpstr>_Mix2021</vt:lpstr>
      <vt:lpstr>_Mix2022</vt:lpstr>
      <vt:lpstr>Año</vt:lpstr>
      <vt:lpstr>Categoría_actividades</vt:lpstr>
      <vt:lpstr>Categoría_Veh</vt:lpstr>
      <vt:lpstr>Comb_fijas</vt:lpstr>
      <vt:lpstr>Comb_Maq_1_2007</vt:lpstr>
      <vt:lpstr>Comb_Maq_1_2008</vt:lpstr>
      <vt:lpstr>Comb_Maq_1_2009</vt:lpstr>
      <vt:lpstr>Comb_Maq_1_2010</vt:lpstr>
      <vt:lpstr>Comb_Maq_1_2011</vt:lpstr>
      <vt:lpstr>Comb_Maq_1_2012</vt:lpstr>
      <vt:lpstr>Comb_Maq_1_2013</vt:lpstr>
      <vt:lpstr>Comb_Maq_1_2014</vt:lpstr>
      <vt:lpstr>Comb_Maq_1_2015</vt:lpstr>
      <vt:lpstr>Comb_Maq_1_2016</vt:lpstr>
      <vt:lpstr>Comb_Maq_1_2017</vt:lpstr>
      <vt:lpstr>Comb_Maq_1_2018</vt:lpstr>
      <vt:lpstr>Comb_Maq_1_2019</vt:lpstr>
      <vt:lpstr>Comb_Maq_1_2020</vt:lpstr>
      <vt:lpstr>Comb_Maq_1_2021</vt:lpstr>
      <vt:lpstr>Comb_Maq_1_2022</vt:lpstr>
      <vt:lpstr>Comb_Maq_2_2007</vt:lpstr>
      <vt:lpstr>Comb_Maq_2_2008</vt:lpstr>
      <vt:lpstr>Comb_Maq_2_2009</vt:lpstr>
      <vt:lpstr>Comb_Maq_2_2010</vt:lpstr>
      <vt:lpstr>Comb_Maq_2_2011</vt:lpstr>
      <vt:lpstr>Comb_Maq_2_2012</vt:lpstr>
      <vt:lpstr>Comb_Maq_2_2013</vt:lpstr>
      <vt:lpstr>Comb_Maq_2_2014</vt:lpstr>
      <vt:lpstr>Comb_Maq_2_2015</vt:lpstr>
      <vt:lpstr>Comb_Maq_2_2016</vt:lpstr>
      <vt:lpstr>Comb_Maq_2_2017</vt:lpstr>
      <vt:lpstr>Comb_Maq_2_2018</vt:lpstr>
      <vt:lpstr>Comb_Maq_2_2019</vt:lpstr>
      <vt:lpstr>Comb_Maq_2_2020</vt:lpstr>
      <vt:lpstr>Comb_Maq_2_2021</vt:lpstr>
      <vt:lpstr>Comb_Maq_2_2022</vt:lpstr>
      <vt:lpstr>Comb_Maq_3_2007</vt:lpstr>
      <vt:lpstr>Comb_Maq_3_2008</vt:lpstr>
      <vt:lpstr>Comb_Maq_3_2009</vt:lpstr>
      <vt:lpstr>Comb_Maq_3_2010</vt:lpstr>
      <vt:lpstr>Comb_Maq_3_2011</vt:lpstr>
      <vt:lpstr>Comb_Maq_3_2012</vt:lpstr>
      <vt:lpstr>Comb_Maq_3_2013</vt:lpstr>
      <vt:lpstr>Comb_Maq_3_2014</vt:lpstr>
      <vt:lpstr>Comb_Maq_3_2015</vt:lpstr>
      <vt:lpstr>Comb_Maq_3_2016</vt:lpstr>
      <vt:lpstr>Comb_Maq_3_2017</vt:lpstr>
      <vt:lpstr>Comb_Maq_3_2018</vt:lpstr>
      <vt:lpstr>Comb_Maq_3_2019</vt:lpstr>
      <vt:lpstr>Comb_Maq_3_2020</vt:lpstr>
      <vt:lpstr>Comb_Maq_3_2021</vt:lpstr>
      <vt:lpstr>Comb_Maq_3_2022</vt:lpstr>
      <vt:lpstr>Comb_VehA1_1_2007</vt:lpstr>
      <vt:lpstr>Comb_VehA1_1_2008</vt:lpstr>
      <vt:lpstr>Comb_VehA1_1_2009</vt:lpstr>
      <vt:lpstr>Comb_VehA1_1_2010</vt:lpstr>
      <vt:lpstr>Comb_VehA1_1_2011</vt:lpstr>
      <vt:lpstr>Comb_VehA1_1_2012</vt:lpstr>
      <vt:lpstr>Comb_VehA1_1_2013</vt:lpstr>
      <vt:lpstr>Comb_VehA1_1_2014</vt:lpstr>
      <vt:lpstr>Comb_VehA1_1_2015</vt:lpstr>
      <vt:lpstr>Comb_VehA1_1_2016</vt:lpstr>
      <vt:lpstr>Comb_VehA1_1_2017</vt:lpstr>
      <vt:lpstr>Comb_VehA1_1_2018</vt:lpstr>
      <vt:lpstr>Comb_VehA1_1_2019</vt:lpstr>
      <vt:lpstr>Comb_VehA1_1_2020</vt:lpstr>
      <vt:lpstr>Comb_VehA1_1_2021</vt:lpstr>
      <vt:lpstr>Comb_VehA1_1_2022</vt:lpstr>
      <vt:lpstr>Comb_VehA1_2_2007</vt:lpstr>
      <vt:lpstr>Comb_VehA1_2_2008</vt:lpstr>
      <vt:lpstr>Comb_VehA1_2_2009</vt:lpstr>
      <vt:lpstr>Comb_VehA1_2_2010</vt:lpstr>
      <vt:lpstr>Comb_VehA1_2_2011</vt:lpstr>
      <vt:lpstr>Comb_VehA1_2_2012</vt:lpstr>
      <vt:lpstr>Comb_VehA1_2_2013</vt:lpstr>
      <vt:lpstr>Comb_VehA1_2_2014</vt:lpstr>
      <vt:lpstr>Comb_VehA1_2_2015</vt:lpstr>
      <vt:lpstr>Comb_VehA1_2_2016</vt:lpstr>
      <vt:lpstr>Comb_VehA1_2_2017</vt:lpstr>
      <vt:lpstr>Comb_VehA1_2_2018</vt:lpstr>
      <vt:lpstr>Comb_VehA1_2_2019</vt:lpstr>
      <vt:lpstr>Comb_VehA1_2_2020</vt:lpstr>
      <vt:lpstr>Comb_VehA1_2_2021</vt:lpstr>
      <vt:lpstr>Comb_VehA1_2_2022</vt:lpstr>
      <vt:lpstr>Comb_VehA1_3_2007</vt:lpstr>
      <vt:lpstr>Comb_VehA1_3_2008</vt:lpstr>
      <vt:lpstr>Comb_VehA1_3_2009</vt:lpstr>
      <vt:lpstr>Comb_VehA1_3_2010</vt:lpstr>
      <vt:lpstr>Comb_VehA1_3_2011</vt:lpstr>
      <vt:lpstr>Comb_VehA1_3_2012</vt:lpstr>
      <vt:lpstr>Comb_VehA1_3_2013</vt:lpstr>
      <vt:lpstr>Comb_VehA1_3_2014</vt:lpstr>
      <vt:lpstr>Comb_VehA1_3_2015</vt:lpstr>
      <vt:lpstr>Comb_VehA1_3_2016</vt:lpstr>
      <vt:lpstr>Comb_VehA1_3_2017</vt:lpstr>
      <vt:lpstr>Comb_VehA1_3_2018</vt:lpstr>
      <vt:lpstr>Comb_VehA1_3_2019</vt:lpstr>
      <vt:lpstr>Comb_VehA1_3_2020</vt:lpstr>
      <vt:lpstr>Comb_VehA1_3_2021</vt:lpstr>
      <vt:lpstr>Comb_VehA1_3_2022</vt:lpstr>
      <vt:lpstr>Comb_VehA1_4_2007</vt:lpstr>
      <vt:lpstr>Comb_VehA1_4_2008</vt:lpstr>
      <vt:lpstr>Comb_VehA1_4_2009</vt:lpstr>
      <vt:lpstr>Comb_VehA1_4_2010</vt:lpstr>
      <vt:lpstr>Comb_VehA1_4_2011</vt:lpstr>
      <vt:lpstr>Comb_VehA1_4_2012</vt:lpstr>
      <vt:lpstr>Comb_VehA1_4_2013</vt:lpstr>
      <vt:lpstr>Comb_VehA1_4_2014</vt:lpstr>
      <vt:lpstr>Comb_VehA1_4_2015</vt:lpstr>
      <vt:lpstr>Comb_VehA1_4_2016</vt:lpstr>
      <vt:lpstr>Comb_VehA1_4_2017</vt:lpstr>
      <vt:lpstr>Comb_VehA1_4_2018</vt:lpstr>
      <vt:lpstr>Comb_VehA1_4_2019</vt:lpstr>
      <vt:lpstr>Comb_VehA1_4_2020</vt:lpstr>
      <vt:lpstr>Comb_VehA1_4_2021</vt:lpstr>
      <vt:lpstr>Comb_VehA1_4_2022</vt:lpstr>
      <vt:lpstr>Comb_VehA2_1_2007</vt:lpstr>
      <vt:lpstr>Comb_VehA2_1_2008</vt:lpstr>
      <vt:lpstr>Comb_VehA2_1_2009</vt:lpstr>
      <vt:lpstr>Comb_VehA2_1_2010</vt:lpstr>
      <vt:lpstr>Comb_VehA2_1_2011</vt:lpstr>
      <vt:lpstr>Comb_VehA2_1_2012</vt:lpstr>
      <vt:lpstr>Comb_VehA2_1_2013</vt:lpstr>
      <vt:lpstr>Comb_VehA2_1_2014</vt:lpstr>
      <vt:lpstr>Comb_VehA2_1_2015</vt:lpstr>
      <vt:lpstr>Comb_VehA2_1_2016</vt:lpstr>
      <vt:lpstr>Comb_VehA2_1_2017</vt:lpstr>
      <vt:lpstr>Comb_VehA2_1_2018</vt:lpstr>
      <vt:lpstr>Comb_VehA2_1_2019</vt:lpstr>
      <vt:lpstr>Comb_VehA2_1_2020</vt:lpstr>
      <vt:lpstr>Comb_VehA2_1_2021</vt:lpstr>
      <vt:lpstr>Comb_VehA2_1_2022</vt:lpstr>
      <vt:lpstr>Comb_VehA2_2_2007</vt:lpstr>
      <vt:lpstr>Comb_VehA2_2_2008</vt:lpstr>
      <vt:lpstr>Comb_VehA2_2_2009</vt:lpstr>
      <vt:lpstr>Comb_VehA2_2_2010</vt:lpstr>
      <vt:lpstr>Comb_VehA2_2_2011</vt:lpstr>
      <vt:lpstr>Comb_VehA2_2_2012</vt:lpstr>
      <vt:lpstr>Comb_VehA2_2_2013</vt:lpstr>
      <vt:lpstr>Comb_VehA2_2_2014</vt:lpstr>
      <vt:lpstr>Comb_VehA2_2_2015</vt:lpstr>
      <vt:lpstr>Comb_VehA2_2_2016</vt:lpstr>
      <vt:lpstr>Comb_VehA2_2_2017</vt:lpstr>
      <vt:lpstr>Comb_VehA2_2_2018</vt:lpstr>
      <vt:lpstr>Comb_VehA2_2_2019</vt:lpstr>
      <vt:lpstr>Comb_VehA2_2_2020</vt:lpstr>
      <vt:lpstr>Comb_VehA2_2_2021</vt:lpstr>
      <vt:lpstr>Comb_VehA2_2_2022</vt:lpstr>
      <vt:lpstr>Comb_VehA2_3_2007</vt:lpstr>
      <vt:lpstr>Comb_VehA2_3_2008</vt:lpstr>
      <vt:lpstr>Comb_VehA2_3_2009</vt:lpstr>
      <vt:lpstr>Comb_VehA2_3_2010</vt:lpstr>
      <vt:lpstr>Comb_VehA2_3_2011</vt:lpstr>
      <vt:lpstr>Comb_VehA2_3_2012</vt:lpstr>
      <vt:lpstr>Comb_VehA2_3_2013</vt:lpstr>
      <vt:lpstr>Comb_VehA2_3_2014</vt:lpstr>
      <vt:lpstr>Comb_VehA2_3_2015</vt:lpstr>
      <vt:lpstr>Comb_VehA2_3_2016</vt:lpstr>
      <vt:lpstr>Comb_VehA2_3_2017</vt:lpstr>
      <vt:lpstr>Comb_VehA2_3_2018</vt:lpstr>
      <vt:lpstr>Comb_VehA2_3_2019</vt:lpstr>
      <vt:lpstr>Comb_VehA2_3_2020</vt:lpstr>
      <vt:lpstr>Comb_VehA2_3_2021</vt:lpstr>
      <vt:lpstr>Comb_VehA2_3_2022</vt:lpstr>
      <vt:lpstr>Comb_VehA2_4_2007</vt:lpstr>
      <vt:lpstr>Comb_VehA2_4_2008</vt:lpstr>
      <vt:lpstr>Comb_VehA2_4_2009</vt:lpstr>
      <vt:lpstr>Comb_VehA2_4_2010</vt:lpstr>
      <vt:lpstr>Comb_VehA2_4_2011</vt:lpstr>
      <vt:lpstr>Comb_VehA2_4_2012</vt:lpstr>
      <vt:lpstr>Comb_VehA2_4_2013</vt:lpstr>
      <vt:lpstr>Comb_VehA2_4_2014</vt:lpstr>
      <vt:lpstr>Comb_VehA2_4_2015</vt:lpstr>
      <vt:lpstr>Comb_VehA2_4_2016</vt:lpstr>
      <vt:lpstr>Comb_VehA2_4_2017</vt:lpstr>
      <vt:lpstr>Comb_VehA2_4_2018</vt:lpstr>
      <vt:lpstr>Comb_VehA2_4_2019</vt:lpstr>
      <vt:lpstr>Comb_VehA2_4_2020</vt:lpstr>
      <vt:lpstr>Comb_VehA2_4_2021</vt:lpstr>
      <vt:lpstr>Comb_VehA2_4_2022</vt:lpstr>
      <vt:lpstr>Combustible_No_Carr_1</vt:lpstr>
      <vt:lpstr>Combustible_No_Carr_2</vt:lpstr>
      <vt:lpstr>Combustible_No_Carr_3</vt:lpstr>
      <vt:lpstr>Fugitivas_otros</vt:lpstr>
      <vt:lpstr>GdO_1</vt:lpstr>
      <vt:lpstr>GdO_2</vt:lpstr>
      <vt:lpstr>PCA_1</vt:lpstr>
      <vt:lpstr>PCA_2</vt:lpstr>
      <vt:lpstr>Refrigerante</vt:lpstr>
      <vt:lpstr>Sector</vt:lpstr>
      <vt:lpstr>Sector_Industrial</vt:lpstr>
      <vt:lpstr>Tipo_EAdquirida</vt:lpstr>
      <vt:lpstr>Tipo_ER</vt:lpstr>
      <vt:lpstr>Tipo_Maquinaria</vt:lpstr>
      <vt:lpstr>Tipo_Org</vt:lpstr>
      <vt:lpstr>Tipo_transporte</vt:lpstr>
      <vt:lpstr>TipoOrg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c:creator>
  <cp:lastModifiedBy>Zapata Bastidas, Angela Maria</cp:lastModifiedBy>
  <cp:lastPrinted>2017-01-23T16:49:14Z</cp:lastPrinted>
  <dcterms:created xsi:type="dcterms:W3CDTF">2012-12-08T19:19:39Z</dcterms:created>
  <dcterms:modified xsi:type="dcterms:W3CDTF">2023-06-14T11:02:21Z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0x0101001D26E2A22C79B44FA9E8CD1542DDBB92</vt:lpwstr>
  </property>
</Properties>
</file>